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 diaz\Desktop\"/>
    </mc:Choice>
  </mc:AlternateContent>
  <workbookProtection workbookPassword="CC53" lockStructure="1"/>
  <bookViews>
    <workbookView xWindow="0" yWindow="0" windowWidth="19440" windowHeight="11040" tabRatio="594" activeTab="2"/>
  </bookViews>
  <sheets>
    <sheet name="Facturas" sheetId="2" r:id="rId1"/>
    <sheet name="RECIBO DE PAGO" sheetId="11" r:id="rId2"/>
    <sheet name="BASE DATOS" sheetId="10" r:id="rId3"/>
    <sheet name="Hoja2" sheetId="13" state="hidden" r:id="rId4"/>
    <sheet name="Saldos" sheetId="7" r:id="rId5"/>
    <sheet name="Auxiliar" sheetId="8" state="hidden" r:id="rId6"/>
  </sheets>
  <definedNames>
    <definedName name="_Fecha">TEXT(TODAY(),"[$-F800]dddd, mmmm dd, aaaa'")</definedName>
    <definedName name="_xlcn.WorksheetConnection_planilladeexceldereportedefacturas.xlsxCobros" hidden="1">Cobros</definedName>
    <definedName name="_xlcn.WorksheetConnection_planilladeexceldereportedefacturas.xlsxFacturas" hidden="1">Facturas[]</definedName>
    <definedName name="_xlnm.Print_Area" localSheetId="1">'RECIBO DE PAGO'!$A$1:$F$32</definedName>
    <definedName name="_xlnm.Print_Area" localSheetId="4">Saldos!$A$1:$F$35</definedName>
    <definedName name="Clientes">OFFSET(Auxiliar!$A$4,0,0,COUNTIF(Auxiliar!$A$4:$A$500,"*?"))</definedName>
    <definedName name="_xlnm.Print_Titles" localSheetId="1">'RECIBO DE PAGO'!$2:$6</definedName>
    <definedName name="_xlnm.Print_Titles" localSheetId="4">Saldos!$1:$12</definedName>
  </definedNames>
  <calcPr calcId="152511"/>
  <extLst>
    <ext xmlns:x15="http://schemas.microsoft.com/office/spreadsheetml/2010/11/main" uri="{FCE2AD5D-F65C-4FA6-A056-5C36A1767C68}">
      <x15:dataModel>
        <x15:modelTables>
          <x15:modelTable id="Facturas-29776c1b-84e1-4acf-b9be-e50a71e8706d" name="Facturas" connection="WorksheetConnection_planilla-de-excel-de-reporte-de-facturas.xlsx!Facturas"/>
          <x15:modelTable id="Cobros-752c6fed-8b1b-427c-bffb-4871f43e942b" name="Cobros" connection="WorksheetConnection_planilla-de-excel-de-reporte-de-facturas.xlsx!Cobros"/>
        </x15:modelTables>
        <x15:modelRelationships>
          <x15:modelRelationship fromTable="Cobros" fromColumn="Factura #" toTable="Facturas" toColumn="Factura #"/>
        </x15:modelRelationships>
      </x15:dataModel>
    </ext>
  </extLst>
</workbook>
</file>

<file path=xl/calcChain.xml><?xml version="1.0" encoding="utf-8"?>
<calcChain xmlns="http://schemas.openxmlformats.org/spreadsheetml/2006/main">
  <c r="I11" i="2" l="1"/>
  <c r="H11" i="2"/>
  <c r="G11" i="2"/>
  <c r="F11" i="2"/>
  <c r="E11" i="2"/>
  <c r="I12" i="2" l="1"/>
  <c r="H12" i="2"/>
  <c r="G12" i="2"/>
  <c r="F12" i="2"/>
  <c r="E12" i="2"/>
  <c r="I9" i="2"/>
  <c r="H9" i="2"/>
  <c r="G9" i="2"/>
  <c r="F9" i="2"/>
  <c r="E9" i="2"/>
  <c r="I10" i="2"/>
  <c r="H10" i="2"/>
  <c r="G10" i="2"/>
  <c r="F10" i="2"/>
  <c r="E10" i="2"/>
  <c r="A1" i="2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I8" i="2"/>
  <c r="H8" i="2"/>
  <c r="G8" i="2"/>
  <c r="F8" i="2"/>
  <c r="E8" i="2"/>
  <c r="I7" i="2"/>
  <c r="H7" i="2"/>
  <c r="G7" i="2"/>
  <c r="F7" i="2"/>
  <c r="E7" i="2"/>
  <c r="E6" i="2"/>
  <c r="I6" i="2"/>
  <c r="H6" i="2"/>
  <c r="H13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G6" i="2"/>
  <c r="G13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F1" i="11" l="1"/>
  <c r="F6" i="2" l="1"/>
  <c r="B7" i="7" l="1"/>
  <c r="C8" i="7" l="1"/>
  <c r="F8" i="7"/>
  <c r="B8" i="7"/>
  <c r="E8" i="7"/>
  <c r="D8" i="7"/>
  <c r="F3" i="11" l="1"/>
  <c r="F30" i="11" s="1"/>
  <c r="C29" i="13"/>
  <c r="E46" i="13" s="1"/>
  <c r="G46" i="13" s="1"/>
  <c r="E37" i="13" l="1"/>
  <c r="G37" i="13" s="1"/>
  <c r="E40" i="13"/>
  <c r="G40" i="13" s="1"/>
  <c r="E56" i="13"/>
  <c r="F56" i="13" s="1"/>
  <c r="H55" i="13" s="1"/>
  <c r="E43" i="13"/>
  <c r="G43" i="13" s="1"/>
  <c r="E44" i="13" s="1"/>
  <c r="G44" i="13" s="1"/>
  <c r="E34" i="13"/>
  <c r="G34" i="13" s="1"/>
  <c r="E47" i="13"/>
  <c r="E38" i="13" l="1"/>
  <c r="E35" i="13"/>
  <c r="G35" i="13" s="1"/>
  <c r="G47" i="13"/>
  <c r="E48" i="13" s="1"/>
  <c r="G48" i="13" s="1"/>
  <c r="I47" i="13" s="1"/>
  <c r="E41" i="13"/>
  <c r="G38" i="13"/>
  <c r="E45" i="13"/>
  <c r="G45" i="13" s="1"/>
  <c r="I44" i="13" s="1"/>
  <c r="H44" i="13" l="1"/>
  <c r="G41" i="13"/>
  <c r="H47" i="13"/>
  <c r="H46" i="13"/>
  <c r="H48" i="13"/>
  <c r="H43" i="13"/>
  <c r="I45" i="13"/>
  <c r="E36" i="13"/>
  <c r="G36" i="13" s="1"/>
  <c r="I35" i="13" s="1"/>
  <c r="E39" i="13"/>
  <c r="G39" i="13" s="1"/>
  <c r="I38" i="13" s="1"/>
  <c r="I39" i="13" l="1"/>
  <c r="H34" i="13"/>
  <c r="I36" i="13"/>
  <c r="H37" i="13"/>
  <c r="H35" i="13"/>
  <c r="E42" i="13"/>
  <c r="G42" i="13" s="1"/>
  <c r="H41" i="13" s="1"/>
  <c r="H39" i="13"/>
  <c r="H38" i="13"/>
  <c r="H36" i="13"/>
  <c r="H42" i="13" l="1"/>
  <c r="I42" i="13"/>
  <c r="H40" i="13"/>
  <c r="I41" i="13"/>
  <c r="H45" i="13"/>
  <c r="A3" i="13"/>
  <c r="I4" i="13" s="1"/>
  <c r="I7" i="13" s="1"/>
  <c r="D4" i="13" l="1"/>
  <c r="D7" i="13" s="1"/>
  <c r="H4" i="13"/>
  <c r="H7" i="13" s="1"/>
  <c r="J4" i="13"/>
  <c r="J7" i="13" s="1"/>
  <c r="D53" i="13"/>
  <c r="C31" i="13" s="1"/>
  <c r="E4" i="13"/>
  <c r="E5" i="13" s="1"/>
  <c r="E6" i="13" s="1"/>
  <c r="K4" i="13"/>
  <c r="K5" i="13" s="1"/>
  <c r="K6" i="13" s="1"/>
  <c r="F4" i="13"/>
  <c r="F7" i="13" s="1"/>
  <c r="C4" i="13"/>
  <c r="C5" i="13" s="1"/>
  <c r="C6" i="13" s="1"/>
  <c r="C8" i="13" s="1"/>
  <c r="C10" i="13" s="1"/>
  <c r="C18" i="13" s="1"/>
  <c r="C19" i="13" s="1"/>
  <c r="C23" i="13" s="1"/>
  <c r="G4" i="13"/>
  <c r="G7" i="13" s="1"/>
  <c r="L4" i="13"/>
  <c r="L7" i="13" s="1"/>
  <c r="I5" i="13"/>
  <c r="I6" i="13" s="1"/>
  <c r="I8" i="13" s="1"/>
  <c r="I10" i="13" s="1"/>
  <c r="I15" i="13" s="1"/>
  <c r="D5" i="13" l="1"/>
  <c r="D6" i="13" s="1"/>
  <c r="D8" i="13" s="1"/>
  <c r="D10" i="13" s="1"/>
  <c r="D15" i="13" s="1"/>
  <c r="J5" i="13"/>
  <c r="J6" i="13" s="1"/>
  <c r="J8" i="13" s="1"/>
  <c r="J10" i="13" s="1"/>
  <c r="J15" i="13" s="1"/>
  <c r="H5" i="13"/>
  <c r="H6" i="13" s="1"/>
  <c r="H8" i="13" s="1"/>
  <c r="H10" i="13" s="1"/>
  <c r="H17" i="13" s="1"/>
  <c r="H19" i="13" s="1"/>
  <c r="G5" i="13"/>
  <c r="G6" i="13" s="1"/>
  <c r="G8" i="13" s="1"/>
  <c r="G10" i="13" s="1"/>
  <c r="G14" i="13" s="1"/>
  <c r="C15" i="13"/>
  <c r="C14" i="13"/>
  <c r="F5" i="13"/>
  <c r="F6" i="13" s="1"/>
  <c r="F8" i="13" s="1"/>
  <c r="F10" i="13" s="1"/>
  <c r="E7" i="13"/>
  <c r="E8" i="13" s="1"/>
  <c r="E10" i="13" s="1"/>
  <c r="K7" i="13"/>
  <c r="K8" i="13" s="1"/>
  <c r="K10" i="13" s="1"/>
  <c r="C7" i="13"/>
  <c r="L5" i="13"/>
  <c r="L6" i="13" s="1"/>
  <c r="L8" i="13" s="1"/>
  <c r="L10" i="13" s="1"/>
  <c r="L14" i="13" s="1"/>
  <c r="I14" i="13"/>
  <c r="C3" i="7"/>
  <c r="D14" i="13" l="1"/>
  <c r="H14" i="13"/>
  <c r="H15" i="13"/>
  <c r="I17" i="13"/>
  <c r="I18" i="13" s="1"/>
  <c r="J14" i="13"/>
  <c r="J16" i="13" s="1"/>
  <c r="G15" i="13"/>
  <c r="G16" i="13" s="1"/>
  <c r="G17" i="13"/>
  <c r="G19" i="13" s="1"/>
  <c r="J17" i="13"/>
  <c r="J18" i="13" s="1"/>
  <c r="C16" i="13"/>
  <c r="L15" i="13"/>
  <c r="L16" i="13" s="1"/>
  <c r="F17" i="13"/>
  <c r="F18" i="13" s="1"/>
  <c r="K15" i="13"/>
  <c r="F14" i="13"/>
  <c r="C17" i="13"/>
  <c r="K14" i="13"/>
  <c r="F15" i="13"/>
  <c r="L17" i="13"/>
  <c r="L18" i="13" s="1"/>
  <c r="K17" i="13"/>
  <c r="K19" i="13" s="1"/>
  <c r="E14" i="13"/>
  <c r="E15" i="13"/>
  <c r="D17" i="13"/>
  <c r="E17" i="13"/>
  <c r="E19" i="13" s="1"/>
  <c r="F20" i="13"/>
  <c r="I16" i="13"/>
  <c r="I19" i="13" s="1"/>
  <c r="I23" i="13" s="1"/>
  <c r="D16" i="13"/>
  <c r="H18" i="13"/>
  <c r="H16" i="13" l="1"/>
  <c r="J19" i="13"/>
  <c r="J23" i="13" s="1"/>
  <c r="D19" i="13"/>
  <c r="D18" i="13"/>
  <c r="D20" i="13" s="1"/>
  <c r="G18" i="13"/>
  <c r="G20" i="13" s="1"/>
  <c r="G21" i="13" s="1"/>
  <c r="G23" i="13" s="1"/>
  <c r="E18" i="13"/>
  <c r="E20" i="13" s="1"/>
  <c r="E21" i="13" s="1"/>
  <c r="E23" i="13" s="1"/>
  <c r="L19" i="13"/>
  <c r="L23" i="13" s="1"/>
  <c r="E16" i="13"/>
  <c r="F16" i="13"/>
  <c r="F19" i="13" s="1"/>
  <c r="F21" i="13" s="1"/>
  <c r="F23" i="13" s="1"/>
  <c r="K16" i="13"/>
  <c r="K18" i="13"/>
  <c r="H20" i="13"/>
  <c r="H21" i="13" s="1"/>
  <c r="H23" i="13" s="1"/>
  <c r="B13" i="7" a="1"/>
  <c r="B13" i="7" s="1"/>
  <c r="G13" i="7" l="1"/>
  <c r="H13" i="7"/>
  <c r="A13" i="7"/>
  <c r="A7" i="11" s="1"/>
  <c r="B7" i="11"/>
  <c r="F2" i="11"/>
  <c r="F31" i="11" s="1"/>
  <c r="D21" i="13"/>
  <c r="D23" i="13" s="1"/>
  <c r="K20" i="13"/>
  <c r="K21" i="13" s="1"/>
  <c r="K23" i="13" s="1"/>
  <c r="B14" i="7" a="1"/>
  <c r="B14" i="7" s="1"/>
  <c r="H14" i="7" s="1"/>
  <c r="D13" i="7"/>
  <c r="A4" i="8" a="1"/>
  <c r="A4" i="8" s="1"/>
  <c r="D14" i="7" l="1"/>
  <c r="L14" i="7" s="1"/>
  <c r="G14" i="7"/>
  <c r="L13" i="7"/>
  <c r="K13" i="7"/>
  <c r="I13" i="7"/>
  <c r="J13" i="7"/>
  <c r="A14" i="7"/>
  <c r="A8" i="11" s="1"/>
  <c r="B8" i="11"/>
  <c r="B15" i="7" a="1"/>
  <c r="B15" i="7" s="1"/>
  <c r="C7" i="11"/>
  <c r="F13" i="7"/>
  <c r="D7" i="11" s="1"/>
  <c r="C27" i="13"/>
  <c r="A5" i="8" a="1"/>
  <c r="A5" i="8" s="1"/>
  <c r="K14" i="7" l="1"/>
  <c r="G15" i="7"/>
  <c r="H15" i="7"/>
  <c r="I14" i="7"/>
  <c r="J14" i="7"/>
  <c r="B9" i="11"/>
  <c r="D15" i="7"/>
  <c r="F14" i="7"/>
  <c r="D8" i="11" s="1"/>
  <c r="C8" i="11"/>
  <c r="A15" i="7"/>
  <c r="A9" i="11" s="1"/>
  <c r="B16" i="7" a="1"/>
  <c r="B16" i="7" s="1"/>
  <c r="A6" i="8" a="1"/>
  <c r="A6" i="8" s="1"/>
  <c r="A7" i="8" s="1" a="1"/>
  <c r="A7" i="8" s="1"/>
  <c r="G16" i="7" l="1"/>
  <c r="H16" i="7"/>
  <c r="L15" i="7"/>
  <c r="K15" i="7"/>
  <c r="I15" i="7"/>
  <c r="J15" i="7"/>
  <c r="A16" i="7"/>
  <c r="A10" i="11" s="1"/>
  <c r="B10" i="11"/>
  <c r="F15" i="7"/>
  <c r="D9" i="11" s="1"/>
  <c r="C9" i="11"/>
  <c r="B17" i="7" a="1"/>
  <c r="B17" i="7" s="1"/>
  <c r="D16" i="7"/>
  <c r="A8" i="8" a="1"/>
  <c r="A8" i="8" s="1"/>
  <c r="G17" i="7" l="1"/>
  <c r="H17" i="7"/>
  <c r="J16" i="7"/>
  <c r="L16" i="7"/>
  <c r="K16" i="7"/>
  <c r="C10" i="11"/>
  <c r="I16" i="7"/>
  <c r="A17" i="7"/>
  <c r="A11" i="11" s="1"/>
  <c r="B11" i="11"/>
  <c r="F16" i="7"/>
  <c r="D10" i="11" s="1"/>
  <c r="B18" i="7" a="1"/>
  <c r="B18" i="7" s="1"/>
  <c r="D17" i="7"/>
  <c r="A9" i="8" a="1"/>
  <c r="A9" i="8" s="1"/>
  <c r="G18" i="7" l="1"/>
  <c r="H18" i="7"/>
  <c r="L17" i="7"/>
  <c r="K17" i="7"/>
  <c r="I17" i="7"/>
  <c r="J17" i="7"/>
  <c r="F17" i="7"/>
  <c r="D11" i="11" s="1"/>
  <c r="C11" i="11"/>
  <c r="A18" i="7"/>
  <c r="A12" i="11" s="1"/>
  <c r="B12" i="11"/>
  <c r="B19" i="7" a="1"/>
  <c r="B19" i="7" s="1"/>
  <c r="H19" i="7" s="1"/>
  <c r="D18" i="7"/>
  <c r="C18" i="7" a="1"/>
  <c r="C18" i="7" s="1"/>
  <c r="A10" i="8" a="1"/>
  <c r="A10" i="8" s="1"/>
  <c r="A19" i="7" l="1"/>
  <c r="G19" i="7"/>
  <c r="L18" i="7"/>
  <c r="K18" i="7"/>
  <c r="I18" i="7"/>
  <c r="J18" i="7"/>
  <c r="F18" i="7"/>
  <c r="D12" i="11" s="1"/>
  <c r="C12" i="11"/>
  <c r="A13" i="11"/>
  <c r="B13" i="11"/>
  <c r="B20" i="7" a="1"/>
  <c r="B20" i="7" s="1"/>
  <c r="H20" i="7" s="1"/>
  <c r="D19" i="7"/>
  <c r="A11" i="8" a="1"/>
  <c r="A11" i="8" s="1"/>
  <c r="C13" i="7" a="1"/>
  <c r="C13" i="7" s="1"/>
  <c r="E13" i="7" s="1"/>
  <c r="M13" i="7" s="1"/>
  <c r="B14" i="11" l="1"/>
  <c r="G20" i="7"/>
  <c r="L19" i="7"/>
  <c r="K19" i="7"/>
  <c r="I19" i="7"/>
  <c r="J19" i="7"/>
  <c r="F19" i="7"/>
  <c r="D13" i="11" s="1"/>
  <c r="C13" i="11"/>
  <c r="A20" i="7"/>
  <c r="A14" i="11" s="1"/>
  <c r="B21" i="7" a="1"/>
  <c r="B21" i="7" s="1"/>
  <c r="H21" i="7" s="1"/>
  <c r="D20" i="7"/>
  <c r="A12" i="8" a="1"/>
  <c r="A12" i="8" s="1"/>
  <c r="A13" i="8" s="1" a="1"/>
  <c r="A13" i="8" s="1"/>
  <c r="C14" i="7" a="1"/>
  <c r="C14" i="7" s="1"/>
  <c r="E14" i="7" s="1"/>
  <c r="M14" i="7" s="1"/>
  <c r="B15" i="11" l="1"/>
  <c r="G21" i="7"/>
  <c r="J20" i="7"/>
  <c r="L20" i="7"/>
  <c r="K20" i="7"/>
  <c r="C14" i="11"/>
  <c r="I20" i="7"/>
  <c r="A21" i="7"/>
  <c r="A15" i="11" s="1"/>
  <c r="F20" i="7"/>
  <c r="D14" i="11" s="1"/>
  <c r="B22" i="7" a="1"/>
  <c r="B22" i="7" s="1"/>
  <c r="H22" i="7" s="1"/>
  <c r="D21" i="7"/>
  <c r="A14" i="8" a="1"/>
  <c r="A14" i="8" s="1"/>
  <c r="C15" i="7" a="1"/>
  <c r="C15" i="7" s="1"/>
  <c r="E15" i="7" s="1"/>
  <c r="M15" i="7" s="1"/>
  <c r="B16" i="11" l="1"/>
  <c r="G22" i="7"/>
  <c r="J21" i="7"/>
  <c r="L21" i="7"/>
  <c r="K21" i="7"/>
  <c r="C15" i="11"/>
  <c r="I21" i="7"/>
  <c r="F21" i="7"/>
  <c r="D15" i="11" s="1"/>
  <c r="A22" i="7"/>
  <c r="A16" i="11" s="1"/>
  <c r="D22" i="7"/>
  <c r="B23" i="7" a="1"/>
  <c r="B23" i="7" s="1"/>
  <c r="H23" i="7" s="1"/>
  <c r="A15" i="8" a="1"/>
  <c r="A15" i="8" s="1"/>
  <c r="C16" i="7" a="1"/>
  <c r="C16" i="7" s="1"/>
  <c r="E16" i="7" s="1"/>
  <c r="M16" i="7" s="1"/>
  <c r="B17" i="11" l="1"/>
  <c r="G23" i="7"/>
  <c r="J22" i="7"/>
  <c r="L22" i="7"/>
  <c r="K22" i="7"/>
  <c r="C16" i="11"/>
  <c r="I22" i="7"/>
  <c r="A23" i="7"/>
  <c r="A17" i="11" s="1"/>
  <c r="F22" i="7"/>
  <c r="D16" i="11" s="1"/>
  <c r="B24" i="7" a="1"/>
  <c r="B24" i="7" s="1"/>
  <c r="H24" i="7" s="1"/>
  <c r="D23" i="7"/>
  <c r="A16" i="8" a="1"/>
  <c r="A16" i="8" s="1"/>
  <c r="C17" i="7" a="1"/>
  <c r="C17" i="7" s="1"/>
  <c r="E17" i="7" s="1"/>
  <c r="M17" i="7" s="1"/>
  <c r="B18" i="11" l="1"/>
  <c r="G24" i="7"/>
  <c r="J23" i="7"/>
  <c r="L23" i="7"/>
  <c r="K23" i="7"/>
  <c r="E18" i="7"/>
  <c r="M18" i="7" s="1"/>
  <c r="C17" i="11"/>
  <c r="I23" i="7"/>
  <c r="A24" i="7"/>
  <c r="A18" i="11" s="1"/>
  <c r="F23" i="7"/>
  <c r="D17" i="11" s="1"/>
  <c r="B25" i="7" a="1"/>
  <c r="B25" i="7" s="1"/>
  <c r="H25" i="7" s="1"/>
  <c r="D24" i="7"/>
  <c r="A17" i="8" a="1"/>
  <c r="A17" i="8" s="1"/>
  <c r="A18" i="8" s="1" a="1"/>
  <c r="A18" i="8" s="1"/>
  <c r="B19" i="11" l="1"/>
  <c r="G25" i="7"/>
  <c r="J24" i="7"/>
  <c r="L24" i="7"/>
  <c r="K24" i="7"/>
  <c r="C18" i="11"/>
  <c r="I24" i="7"/>
  <c r="F24" i="7"/>
  <c r="D18" i="11" s="1"/>
  <c r="A25" i="7"/>
  <c r="A19" i="11" s="1"/>
  <c r="B26" i="7" a="1"/>
  <c r="B26" i="7" s="1"/>
  <c r="D25" i="7"/>
  <c r="A19" i="8" a="1"/>
  <c r="A19" i="8" s="1"/>
  <c r="A20" i="8" s="1" a="1"/>
  <c r="A20" i="8" s="1"/>
  <c r="A21" i="8" s="1" a="1"/>
  <c r="A21" i="8" s="1"/>
  <c r="A22" i="8" s="1" a="1"/>
  <c r="A22" i="8" s="1"/>
  <c r="A23" i="8" s="1" a="1"/>
  <c r="A23" i="8" s="1"/>
  <c r="A24" i="8" s="1" a="1"/>
  <c r="A24" i="8" s="1"/>
  <c r="A25" i="8" s="1" a="1"/>
  <c r="A25" i="8" s="1"/>
  <c r="A26" i="8" s="1" a="1"/>
  <c r="A26" i="8" s="1"/>
  <c r="A27" i="8" s="1" a="1"/>
  <c r="A27" i="8" s="1"/>
  <c r="A28" i="8" s="1" a="1"/>
  <c r="A28" i="8" s="1"/>
  <c r="A29" i="8" s="1" a="1"/>
  <c r="A29" i="8" s="1"/>
  <c r="A30" i="8" s="1" a="1"/>
  <c r="A30" i="8" s="1"/>
  <c r="A31" i="8" s="1" a="1"/>
  <c r="A31" i="8" s="1"/>
  <c r="A32" i="8" s="1" a="1"/>
  <c r="A32" i="8" s="1"/>
  <c r="A33" i="8" s="1" a="1"/>
  <c r="A33" i="8" s="1"/>
  <c r="A34" i="8" s="1" a="1"/>
  <c r="A34" i="8" s="1"/>
  <c r="A35" i="8" s="1" a="1"/>
  <c r="A35" i="8" s="1"/>
  <c r="A36" i="8" s="1" a="1"/>
  <c r="A36" i="8" s="1"/>
  <c r="A37" i="8" s="1" a="1"/>
  <c r="A37" i="8" s="1"/>
  <c r="A38" i="8" s="1" a="1"/>
  <c r="A38" i="8" s="1"/>
  <c r="A39" i="8" s="1" a="1"/>
  <c r="A39" i="8" s="1"/>
  <c r="A40" i="8" s="1" a="1"/>
  <c r="A40" i="8" s="1"/>
  <c r="A41" i="8" s="1" a="1"/>
  <c r="A41" i="8" s="1"/>
  <c r="A42" i="8" s="1" a="1"/>
  <c r="A42" i="8" s="1"/>
  <c r="A43" i="8" s="1" a="1"/>
  <c r="A43" i="8" s="1"/>
  <c r="A44" i="8" s="1" a="1"/>
  <c r="A44" i="8" s="1"/>
  <c r="A45" i="8" s="1" a="1"/>
  <c r="A45" i="8" s="1"/>
  <c r="A46" i="8" s="1" a="1"/>
  <c r="A46" i="8" s="1"/>
  <c r="A47" i="8" s="1" a="1"/>
  <c r="A47" i="8" s="1"/>
  <c r="A48" i="8" s="1" a="1"/>
  <c r="A48" i="8" s="1"/>
  <c r="A49" i="8" s="1" a="1"/>
  <c r="A49" i="8" s="1"/>
  <c r="A50" i="8" s="1" a="1"/>
  <c r="A50" i="8" s="1"/>
  <c r="A51" i="8" s="1" a="1"/>
  <c r="A51" i="8" s="1"/>
  <c r="A52" i="8" s="1" a="1"/>
  <c r="A52" i="8" s="1"/>
  <c r="A53" i="8" s="1" a="1"/>
  <c r="A53" i="8" s="1"/>
  <c r="A54" i="8" s="1" a="1"/>
  <c r="A54" i="8" s="1"/>
  <c r="A55" i="8" s="1" a="1"/>
  <c r="A55" i="8" s="1"/>
  <c r="A56" i="8" s="1" a="1"/>
  <c r="A56" i="8" s="1"/>
  <c r="A57" i="8" s="1" a="1"/>
  <c r="A57" i="8" s="1"/>
  <c r="A58" i="8" s="1" a="1"/>
  <c r="A58" i="8" s="1"/>
  <c r="A59" i="8" s="1" a="1"/>
  <c r="A59" i="8" s="1"/>
  <c r="A60" i="8" s="1" a="1"/>
  <c r="A60" i="8" s="1"/>
  <c r="A61" i="8" s="1" a="1"/>
  <c r="A61" i="8" s="1"/>
  <c r="A62" i="8" s="1" a="1"/>
  <c r="A62" i="8" s="1"/>
  <c r="A63" i="8" s="1" a="1"/>
  <c r="A63" i="8" s="1"/>
  <c r="A64" i="8" s="1" a="1"/>
  <c r="A64" i="8" s="1"/>
  <c r="A65" i="8" s="1" a="1"/>
  <c r="A65" i="8" s="1"/>
  <c r="A66" i="8" s="1" a="1"/>
  <c r="A66" i="8" s="1"/>
  <c r="A67" i="8" s="1" a="1"/>
  <c r="A67" i="8" s="1"/>
  <c r="A68" i="8" s="1" a="1"/>
  <c r="A68" i="8" s="1"/>
  <c r="A69" i="8" s="1" a="1"/>
  <c r="A69" i="8" s="1"/>
  <c r="A70" i="8" s="1" a="1"/>
  <c r="A70" i="8" s="1"/>
  <c r="A71" i="8" s="1" a="1"/>
  <c r="A71" i="8" s="1"/>
  <c r="A72" i="8" s="1" a="1"/>
  <c r="A72" i="8" s="1"/>
  <c r="A73" i="8" s="1" a="1"/>
  <c r="A73" i="8" s="1"/>
  <c r="A74" i="8" s="1" a="1"/>
  <c r="A74" i="8" s="1"/>
  <c r="A75" i="8" s="1" a="1"/>
  <c r="A75" i="8" s="1"/>
  <c r="A76" i="8" s="1" a="1"/>
  <c r="A76" i="8" s="1"/>
  <c r="A77" i="8" s="1" a="1"/>
  <c r="A77" i="8" s="1"/>
  <c r="A78" i="8" s="1" a="1"/>
  <c r="A78" i="8" s="1"/>
  <c r="A79" i="8" s="1" a="1"/>
  <c r="A79" i="8" s="1"/>
  <c r="A80" i="8" s="1" a="1"/>
  <c r="A80" i="8" s="1"/>
  <c r="A81" i="8" s="1" a="1"/>
  <c r="A81" i="8" s="1"/>
  <c r="A82" i="8" s="1" a="1"/>
  <c r="A82" i="8" s="1"/>
  <c r="A83" i="8" s="1" a="1"/>
  <c r="A83" i="8" s="1"/>
  <c r="A84" i="8" s="1" a="1"/>
  <c r="A84" i="8" s="1"/>
  <c r="A85" i="8" s="1" a="1"/>
  <c r="A85" i="8" s="1"/>
  <c r="A86" i="8" s="1" a="1"/>
  <c r="A86" i="8" s="1"/>
  <c r="A87" i="8" s="1" a="1"/>
  <c r="A87" i="8" s="1"/>
  <c r="A88" i="8" s="1" a="1"/>
  <c r="A88" i="8" s="1"/>
  <c r="A89" i="8" s="1" a="1"/>
  <c r="A89" i="8" s="1"/>
  <c r="A90" i="8" s="1" a="1"/>
  <c r="A90" i="8" s="1"/>
  <c r="A91" i="8" s="1" a="1"/>
  <c r="A91" i="8" s="1"/>
  <c r="A92" i="8" s="1" a="1"/>
  <c r="A92" i="8" s="1"/>
  <c r="A93" i="8" s="1" a="1"/>
  <c r="A93" i="8" s="1"/>
  <c r="A94" i="8" s="1" a="1"/>
  <c r="A94" i="8" s="1"/>
  <c r="A95" i="8" s="1" a="1"/>
  <c r="A95" i="8" s="1"/>
  <c r="A96" i="8" s="1" a="1"/>
  <c r="A96" i="8" s="1"/>
  <c r="A97" i="8" s="1" a="1"/>
  <c r="A97" i="8" s="1"/>
  <c r="A98" i="8" s="1" a="1"/>
  <c r="A98" i="8" s="1"/>
  <c r="A99" i="8" s="1" a="1"/>
  <c r="A99" i="8" s="1"/>
  <c r="A100" i="8" s="1" a="1"/>
  <c r="A100" i="8" s="1"/>
  <c r="A101" i="8" s="1" a="1"/>
  <c r="A101" i="8" s="1"/>
  <c r="A102" i="8" s="1" a="1"/>
  <c r="A102" i="8" s="1"/>
  <c r="A103" i="8" s="1" a="1"/>
  <c r="A103" i="8" s="1"/>
  <c r="A104" i="8" s="1" a="1"/>
  <c r="A104" i="8" s="1"/>
  <c r="A105" i="8" s="1" a="1"/>
  <c r="A105" i="8" s="1"/>
  <c r="A106" i="8" s="1" a="1"/>
  <c r="A106" i="8" s="1"/>
  <c r="A107" i="8" s="1" a="1"/>
  <c r="A107" i="8" s="1"/>
  <c r="A108" i="8" s="1" a="1"/>
  <c r="A108" i="8" s="1"/>
  <c r="A109" i="8" s="1" a="1"/>
  <c r="A109" i="8" s="1"/>
  <c r="A110" i="8" s="1" a="1"/>
  <c r="A110" i="8" s="1"/>
  <c r="A111" i="8" s="1" a="1"/>
  <c r="A111" i="8" s="1"/>
  <c r="A112" i="8" s="1" a="1"/>
  <c r="A112" i="8" s="1"/>
  <c r="A113" i="8" s="1" a="1"/>
  <c r="A113" i="8" s="1"/>
  <c r="A114" i="8" s="1" a="1"/>
  <c r="A114" i="8" s="1"/>
  <c r="A115" i="8" s="1" a="1"/>
  <c r="A115" i="8" s="1"/>
  <c r="A116" i="8" s="1" a="1"/>
  <c r="A116" i="8" s="1"/>
  <c r="A117" i="8" s="1" a="1"/>
  <c r="A117" i="8" s="1"/>
  <c r="A118" i="8" s="1" a="1"/>
  <c r="A118" i="8" s="1"/>
  <c r="A119" i="8" s="1" a="1"/>
  <c r="A119" i="8" s="1"/>
  <c r="A120" i="8" s="1" a="1"/>
  <c r="A120" i="8" s="1"/>
  <c r="A121" i="8" s="1" a="1"/>
  <c r="A121" i="8" s="1"/>
  <c r="A122" i="8" s="1" a="1"/>
  <c r="A122" i="8" s="1"/>
  <c r="A123" i="8" s="1" a="1"/>
  <c r="A123" i="8" s="1"/>
  <c r="A124" i="8" s="1" a="1"/>
  <c r="A124" i="8" s="1"/>
  <c r="A125" i="8" s="1" a="1"/>
  <c r="A125" i="8" s="1"/>
  <c r="A126" i="8" s="1" a="1"/>
  <c r="A126" i="8" s="1"/>
  <c r="A127" i="8" s="1" a="1"/>
  <c r="A127" i="8" s="1"/>
  <c r="A128" i="8" s="1" a="1"/>
  <c r="A128" i="8" s="1"/>
  <c r="A129" i="8" s="1" a="1"/>
  <c r="A129" i="8" s="1"/>
  <c r="A130" i="8" s="1" a="1"/>
  <c r="A130" i="8" s="1"/>
  <c r="A131" i="8" s="1" a="1"/>
  <c r="A131" i="8" s="1"/>
  <c r="A132" i="8" s="1" a="1"/>
  <c r="A132" i="8" s="1"/>
  <c r="A133" i="8" s="1" a="1"/>
  <c r="A133" i="8" s="1"/>
  <c r="A134" i="8" s="1" a="1"/>
  <c r="A134" i="8" s="1"/>
  <c r="A135" i="8" s="1" a="1"/>
  <c r="A135" i="8" s="1"/>
  <c r="A136" i="8" s="1" a="1"/>
  <c r="A136" i="8" s="1"/>
  <c r="A137" i="8" s="1" a="1"/>
  <c r="A137" i="8" s="1"/>
  <c r="A138" i="8" s="1" a="1"/>
  <c r="A138" i="8" s="1"/>
  <c r="A139" i="8" s="1" a="1"/>
  <c r="A139" i="8" s="1"/>
  <c r="A140" i="8" s="1" a="1"/>
  <c r="A140" i="8" s="1"/>
  <c r="C19" i="7" a="1"/>
  <c r="C19" i="7" s="1"/>
  <c r="E19" i="7" s="1"/>
  <c r="M19" i="7" s="1"/>
  <c r="G26" i="7" l="1"/>
  <c r="H26" i="7"/>
  <c r="J25" i="7"/>
  <c r="L25" i="7"/>
  <c r="K25" i="7"/>
  <c r="C19" i="11"/>
  <c r="I25" i="7"/>
  <c r="B20" i="11"/>
  <c r="F25" i="7"/>
  <c r="D19" i="11" s="1"/>
  <c r="A26" i="7"/>
  <c r="A20" i="11" s="1"/>
  <c r="D26" i="7"/>
  <c r="B27" i="7" a="1"/>
  <c r="B27" i="7" s="1"/>
  <c r="H27" i="7" s="1"/>
  <c r="C20" i="7" a="1"/>
  <c r="C20" i="7" s="1"/>
  <c r="E20" i="7" s="1"/>
  <c r="M20" i="7" s="1"/>
  <c r="B21" i="11" l="1"/>
  <c r="G27" i="7"/>
  <c r="J26" i="7"/>
  <c r="L26" i="7"/>
  <c r="K26" i="7"/>
  <c r="C20" i="11"/>
  <c r="I26" i="7"/>
  <c r="A27" i="7"/>
  <c r="A21" i="11" s="1"/>
  <c r="F26" i="7"/>
  <c r="D20" i="11" s="1"/>
  <c r="D27" i="7"/>
  <c r="B28" i="7" a="1"/>
  <c r="B28" i="7" s="1"/>
  <c r="H28" i="7" s="1"/>
  <c r="C21" i="7" a="1"/>
  <c r="C21" i="7" s="1"/>
  <c r="E21" i="7" s="1"/>
  <c r="M21" i="7" s="1"/>
  <c r="B22" i="11" l="1"/>
  <c r="G28" i="7"/>
  <c r="J27" i="7"/>
  <c r="L27" i="7"/>
  <c r="K27" i="7"/>
  <c r="C21" i="11"/>
  <c r="I27" i="7"/>
  <c r="A28" i="7"/>
  <c r="A22" i="11" s="1"/>
  <c r="F27" i="7"/>
  <c r="D21" i="11" s="1"/>
  <c r="D28" i="7"/>
  <c r="C22" i="7" a="1"/>
  <c r="C22" i="7" s="1"/>
  <c r="E22" i="7" s="1"/>
  <c r="M22" i="7" s="1"/>
  <c r="J28" i="7" l="1"/>
  <c r="L28" i="7"/>
  <c r="K28" i="7"/>
  <c r="C22" i="11"/>
  <c r="I28" i="7"/>
  <c r="F28" i="7"/>
  <c r="D22" i="11" s="1"/>
  <c r="C23" i="7" a="1"/>
  <c r="C23" i="7" s="1"/>
  <c r="E23" i="7" s="1"/>
  <c r="M23" i="7" s="1"/>
  <c r="B29" i="7" l="1" a="1"/>
  <c r="B29" i="7" s="1"/>
  <c r="H29" i="7" s="1"/>
  <c r="C24" i="7" a="1"/>
  <c r="C24" i="7" s="1"/>
  <c r="E24" i="7" s="1"/>
  <c r="M24" i="7" s="1"/>
  <c r="B23" i="11" l="1"/>
  <c r="G29" i="7"/>
  <c r="A29" i="7"/>
  <c r="A23" i="11" s="1"/>
  <c r="B30" i="7" a="1"/>
  <c r="B30" i="7" s="1"/>
  <c r="H30" i="7" s="1"/>
  <c r="D29" i="7"/>
  <c r="C25" i="7" a="1"/>
  <c r="C25" i="7" s="1"/>
  <c r="E25" i="7" s="1"/>
  <c r="M25" i="7" s="1"/>
  <c r="B24" i="11" l="1"/>
  <c r="G30" i="7"/>
  <c r="J29" i="7"/>
  <c r="L29" i="7"/>
  <c r="K29" i="7"/>
  <c r="C23" i="11"/>
  <c r="I29" i="7"/>
  <c r="A30" i="7"/>
  <c r="A24" i="11" s="1"/>
  <c r="F29" i="7"/>
  <c r="D23" i="11" s="1"/>
  <c r="B31" i="7" a="1"/>
  <c r="B31" i="7" s="1"/>
  <c r="D30" i="7"/>
  <c r="C26" i="7" a="1"/>
  <c r="C26" i="7" s="1"/>
  <c r="E26" i="7" s="1"/>
  <c r="M26" i="7" s="1"/>
  <c r="G31" i="7" l="1"/>
  <c r="H31" i="7"/>
  <c r="J30" i="7"/>
  <c r="L30" i="7"/>
  <c r="K30" i="7"/>
  <c r="C24" i="11"/>
  <c r="I30" i="7"/>
  <c r="D31" i="7"/>
  <c r="B25" i="11"/>
  <c r="A31" i="7"/>
  <c r="A25" i="11" s="1"/>
  <c r="F30" i="7"/>
  <c r="D24" i="11" s="1"/>
  <c r="B32" i="7" a="1"/>
  <c r="B32" i="7" s="1"/>
  <c r="H32" i="7" s="1"/>
  <c r="C27" i="7" a="1"/>
  <c r="C27" i="7" s="1"/>
  <c r="E27" i="7" s="1"/>
  <c r="M27" i="7" s="1"/>
  <c r="B26" i="11" l="1"/>
  <c r="G32" i="7"/>
  <c r="J31" i="7"/>
  <c r="L31" i="7"/>
  <c r="K31" i="7"/>
  <c r="C25" i="11"/>
  <c r="I31" i="7"/>
  <c r="F31" i="7"/>
  <c r="D25" i="11" s="1"/>
  <c r="A32" i="7"/>
  <c r="A26" i="11" s="1"/>
  <c r="B33" i="7" a="1"/>
  <c r="B33" i="7" s="1"/>
  <c r="H33" i="7" s="1"/>
  <c r="D32" i="7"/>
  <c r="C28" i="7" a="1"/>
  <c r="C28" i="7" s="1"/>
  <c r="E28" i="7" s="1"/>
  <c r="M28" i="7" s="1"/>
  <c r="B27" i="11" l="1"/>
  <c r="G33" i="7"/>
  <c r="J32" i="7"/>
  <c r="L32" i="7"/>
  <c r="K32" i="7"/>
  <c r="C26" i="11"/>
  <c r="I32" i="7"/>
  <c r="F32" i="7"/>
  <c r="D26" i="11" s="1"/>
  <c r="A33" i="7"/>
  <c r="A27" i="11" s="1"/>
  <c r="D33" i="7"/>
  <c r="B34" i="7" a="1"/>
  <c r="B34" i="7" s="1"/>
  <c r="H34" i="7" s="1"/>
  <c r="B28" i="11" l="1"/>
  <c r="G34" i="7"/>
  <c r="J33" i="7"/>
  <c r="L33" i="7"/>
  <c r="K33" i="7"/>
  <c r="C27" i="11"/>
  <c r="I33" i="7"/>
  <c r="F33" i="7"/>
  <c r="D27" i="11" s="1"/>
  <c r="A34" i="7"/>
  <c r="A28" i="11" s="1"/>
  <c r="D34" i="7"/>
  <c r="B35" i="7" a="1"/>
  <c r="B35" i="7" s="1"/>
  <c r="H35" i="7" s="1"/>
  <c r="B29" i="11" l="1"/>
  <c r="G35" i="7"/>
  <c r="L34" i="7"/>
  <c r="K34" i="7"/>
  <c r="I34" i="7"/>
  <c r="J34" i="7"/>
  <c r="F34" i="7"/>
  <c r="D28" i="11" s="1"/>
  <c r="C28" i="11"/>
  <c r="A35" i="7"/>
  <c r="A29" i="11" s="1"/>
  <c r="D35" i="7"/>
  <c r="B36" i="7" a="1"/>
  <c r="B36" i="7" s="1"/>
  <c r="C29" i="7" a="1"/>
  <c r="C29" i="7" s="1"/>
  <c r="E29" i="7" s="1"/>
  <c r="M29" i="7" s="1"/>
  <c r="G36" i="7" l="1"/>
  <c r="H36" i="7"/>
  <c r="L35" i="7"/>
  <c r="K35" i="7"/>
  <c r="I35" i="7"/>
  <c r="J35" i="7"/>
  <c r="F35" i="7"/>
  <c r="D29" i="11" s="1"/>
  <c r="C29" i="11"/>
  <c r="A36" i="7"/>
  <c r="D36" i="7"/>
  <c r="B37" i="7" a="1"/>
  <c r="B37" i="7" s="1"/>
  <c r="C30" i="7" a="1"/>
  <c r="C30" i="7" s="1"/>
  <c r="E30" i="7" s="1"/>
  <c r="M30" i="7" s="1"/>
  <c r="G37" i="7" l="1"/>
  <c r="H37" i="7"/>
  <c r="J36" i="7"/>
  <c r="L36" i="7"/>
  <c r="K36" i="7"/>
  <c r="F36" i="7"/>
  <c r="I36" i="7"/>
  <c r="A37" i="7"/>
  <c r="D37" i="7"/>
  <c r="B38" i="7" a="1"/>
  <c r="B38" i="7" s="1"/>
  <c r="C31" i="7" a="1"/>
  <c r="C31" i="7" s="1"/>
  <c r="E31" i="7" s="1"/>
  <c r="M31" i="7" s="1"/>
  <c r="G38" i="7" l="1"/>
  <c r="H38" i="7"/>
  <c r="J37" i="7"/>
  <c r="L37" i="7"/>
  <c r="K37" i="7"/>
  <c r="F37" i="7"/>
  <c r="I37" i="7"/>
  <c r="A38" i="7"/>
  <c r="B39" i="7" a="1"/>
  <c r="B39" i="7" s="1"/>
  <c r="D38" i="7"/>
  <c r="C32" i="7" a="1"/>
  <c r="C32" i="7" s="1"/>
  <c r="E32" i="7" s="1"/>
  <c r="M32" i="7" s="1"/>
  <c r="G39" i="7" l="1"/>
  <c r="H39" i="7"/>
  <c r="J38" i="7"/>
  <c r="L38" i="7"/>
  <c r="K38" i="7"/>
  <c r="F38" i="7"/>
  <c r="I38" i="7"/>
  <c r="A39" i="7"/>
  <c r="D39" i="7"/>
  <c r="B40" i="7" a="1"/>
  <c r="B40" i="7" s="1"/>
  <c r="C33" i="7" a="1"/>
  <c r="C33" i="7" s="1"/>
  <c r="E33" i="7" s="1"/>
  <c r="M33" i="7" s="1"/>
  <c r="G40" i="7" l="1"/>
  <c r="H40" i="7"/>
  <c r="J39" i="7"/>
  <c r="L39" i="7"/>
  <c r="K39" i="7"/>
  <c r="F39" i="7"/>
  <c r="I39" i="7"/>
  <c r="A40" i="7"/>
  <c r="D40" i="7"/>
  <c r="B41" i="7" a="1"/>
  <c r="B41" i="7" s="1"/>
  <c r="C34" i="7" a="1"/>
  <c r="C34" i="7" s="1"/>
  <c r="E34" i="7" s="1"/>
  <c r="M34" i="7" s="1"/>
  <c r="G41" i="7" l="1"/>
  <c r="H41" i="7"/>
  <c r="J40" i="7"/>
  <c r="L40" i="7"/>
  <c r="K40" i="7"/>
  <c r="F40" i="7"/>
  <c r="I40" i="7"/>
  <c r="A41" i="7"/>
  <c r="D41" i="7"/>
  <c r="B42" i="7" a="1"/>
  <c r="B42" i="7" s="1"/>
  <c r="C35" i="7" a="1"/>
  <c r="C35" i="7" s="1"/>
  <c r="G42" i="7" l="1"/>
  <c r="H42" i="7"/>
  <c r="J41" i="7"/>
  <c r="L41" i="7"/>
  <c r="K41" i="7"/>
  <c r="F41" i="7"/>
  <c r="I41" i="7"/>
  <c r="A42" i="7"/>
  <c r="D42" i="7"/>
  <c r="B43" i="7" a="1"/>
  <c r="B43" i="7" s="1"/>
  <c r="C36" i="7" a="1"/>
  <c r="C36" i="7" s="1"/>
  <c r="G43" i="7" l="1"/>
  <c r="H43" i="7"/>
  <c r="J42" i="7"/>
  <c r="L42" i="7"/>
  <c r="K42" i="7"/>
  <c r="F42" i="7"/>
  <c r="I42" i="7"/>
  <c r="A43" i="7"/>
  <c r="D43" i="7"/>
  <c r="B44" i="7" a="1"/>
  <c r="B44" i="7" s="1"/>
  <c r="C37" i="7" a="1"/>
  <c r="C37" i="7" s="1"/>
  <c r="G44" i="7" l="1"/>
  <c r="H44" i="7"/>
  <c r="J43" i="7"/>
  <c r="L43" i="7"/>
  <c r="K43" i="7"/>
  <c r="F43" i="7"/>
  <c r="I43" i="7"/>
  <c r="A44" i="7"/>
  <c r="D44" i="7"/>
  <c r="B45" i="7" a="1"/>
  <c r="B45" i="7" s="1"/>
  <c r="C38" i="7" a="1"/>
  <c r="C38" i="7" s="1"/>
  <c r="G45" i="7" l="1"/>
  <c r="H45" i="7"/>
  <c r="J44" i="7"/>
  <c r="L44" i="7"/>
  <c r="K44" i="7"/>
  <c r="F44" i="7"/>
  <c r="I44" i="7"/>
  <c r="A45" i="7"/>
  <c r="D45" i="7"/>
  <c r="B46" i="7" a="1"/>
  <c r="B46" i="7" s="1"/>
  <c r="C39" i="7" a="1"/>
  <c r="C39" i="7" s="1"/>
  <c r="G46" i="7" l="1"/>
  <c r="H46" i="7"/>
  <c r="J45" i="7"/>
  <c r="L45" i="7"/>
  <c r="K45" i="7"/>
  <c r="F45" i="7"/>
  <c r="I45" i="7"/>
  <c r="A46" i="7"/>
  <c r="D46" i="7"/>
  <c r="B47" i="7" a="1"/>
  <c r="B47" i="7" s="1"/>
  <c r="C40" i="7" a="1"/>
  <c r="C40" i="7" s="1"/>
  <c r="G47" i="7" l="1"/>
  <c r="H47" i="7"/>
  <c r="J46" i="7"/>
  <c r="L46" i="7"/>
  <c r="K46" i="7"/>
  <c r="F46" i="7"/>
  <c r="I46" i="7"/>
  <c r="A47" i="7"/>
  <c r="B48" i="7" a="1"/>
  <c r="B48" i="7" s="1"/>
  <c r="D47" i="7"/>
  <c r="C47" i="7" a="1"/>
  <c r="C47" i="7" s="1"/>
  <c r="C41" i="7" a="1"/>
  <c r="C41" i="7" s="1"/>
  <c r="G48" i="7" l="1"/>
  <c r="H48" i="7"/>
  <c r="J47" i="7"/>
  <c r="L47" i="7"/>
  <c r="K47" i="7"/>
  <c r="F47" i="7"/>
  <c r="I47" i="7"/>
  <c r="A48" i="7"/>
  <c r="C48" i="7" a="1"/>
  <c r="C48" i="7" s="1"/>
  <c r="B49" i="7" a="1"/>
  <c r="B49" i="7" s="1"/>
  <c r="D48" i="7"/>
  <c r="C42" i="7" a="1"/>
  <c r="C42" i="7" s="1"/>
  <c r="G49" i="7" l="1"/>
  <c r="H49" i="7"/>
  <c r="J48" i="7"/>
  <c r="L48" i="7"/>
  <c r="K48" i="7"/>
  <c r="F48" i="7"/>
  <c r="I48" i="7"/>
  <c r="A49" i="7"/>
  <c r="C49" i="7" a="1"/>
  <c r="C49" i="7" s="1"/>
  <c r="D49" i="7"/>
  <c r="B50" i="7" a="1"/>
  <c r="B50" i="7" s="1"/>
  <c r="C43" i="7" a="1"/>
  <c r="C43" i="7" s="1"/>
  <c r="G50" i="7" l="1"/>
  <c r="H50" i="7"/>
  <c r="J49" i="7"/>
  <c r="L49" i="7"/>
  <c r="K49" i="7"/>
  <c r="F49" i="7"/>
  <c r="I49" i="7"/>
  <c r="A50" i="7"/>
  <c r="C50" i="7" a="1"/>
  <c r="C50" i="7" s="1"/>
  <c r="B51" i="7" a="1"/>
  <c r="B51" i="7" s="1"/>
  <c r="D50" i="7"/>
  <c r="C44" i="7" a="1"/>
  <c r="C44" i="7" s="1"/>
  <c r="G51" i="7" l="1"/>
  <c r="H51" i="7"/>
  <c r="J50" i="7"/>
  <c r="L50" i="7"/>
  <c r="K50" i="7"/>
  <c r="F50" i="7"/>
  <c r="I50" i="7"/>
  <c r="A51" i="7"/>
  <c r="B52" i="7" a="1"/>
  <c r="B52" i="7" s="1"/>
  <c r="D51" i="7"/>
  <c r="C51" i="7" a="1"/>
  <c r="C51" i="7" s="1"/>
  <c r="C45" i="7" a="1"/>
  <c r="C45" i="7" s="1"/>
  <c r="G52" i="7" l="1"/>
  <c r="E10" i="7" s="1"/>
  <c r="H52" i="7"/>
  <c r="F10" i="7" s="1"/>
  <c r="J51" i="7"/>
  <c r="L51" i="7"/>
  <c r="K51" i="7"/>
  <c r="F51" i="7"/>
  <c r="I51" i="7"/>
  <c r="A52" i="7"/>
  <c r="D52" i="7"/>
  <c r="C52" i="7" a="1"/>
  <c r="C52" i="7" s="1"/>
  <c r="C46" i="7" a="1"/>
  <c r="C46" i="7" s="1"/>
  <c r="L52" i="7" l="1"/>
  <c r="K52" i="7"/>
  <c r="I52" i="7"/>
  <c r="J52" i="7"/>
  <c r="F52" i="7"/>
  <c r="C10" i="7"/>
  <c r="D5" i="11" s="1"/>
  <c r="B10" i="7"/>
  <c r="D10" i="7" l="1"/>
  <c r="C5" i="11"/>
  <c r="E5" i="11" l="1"/>
</calcChain>
</file>

<file path=xl/connections.xml><?xml version="1.0" encoding="utf-8"?>
<connections xmlns="http://schemas.openxmlformats.org/spreadsheetml/2006/main">
  <connection id="1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lanilla-de-excel-de-reporte-de-facturas.xlsx!Cobros" type="102" refreshedVersion="5" minRefreshableVersion="5">
    <extLst>
      <ext xmlns:x15="http://schemas.microsoft.com/office/spreadsheetml/2010/11/main" uri="{DE250136-89BD-433C-8126-D09CA5730AF9}">
        <x15:connection id="Cobros-752c6fed-8b1b-427c-bffb-4871f43e942b">
          <x15:rangePr sourceName="_xlcn.WorksheetConnection_planilladeexceldereportedefacturas.xlsxCobros"/>
        </x15:connection>
      </ext>
    </extLst>
  </connection>
  <connection id="3" name="WorksheetConnection_planilla-de-excel-de-reporte-de-facturas.xlsx!Facturas" type="102" refreshedVersion="5" minRefreshableVersion="5">
    <extLst>
      <ext xmlns:x15="http://schemas.microsoft.com/office/spreadsheetml/2010/11/main" uri="{DE250136-89BD-433C-8126-D09CA5730AF9}">
        <x15:connection id="Facturas-29776c1b-84e1-4acf-b9be-e50a71e8706d" autoDelete="1">
          <x15:rangePr sourceName="_xlcn.WorksheetConnection_planilladeexceldereportedefacturas.xlsxFacturas"/>
        </x15:connection>
      </ext>
    </extLst>
  </connection>
</connections>
</file>

<file path=xl/sharedStrings.xml><?xml version="1.0" encoding="utf-8"?>
<sst xmlns="http://schemas.openxmlformats.org/spreadsheetml/2006/main" count="255" uniqueCount="168">
  <si>
    <t>Facturas</t>
  </si>
  <si>
    <t>FECHA</t>
  </si>
  <si>
    <t>MONTO PAGADO</t>
  </si>
  <si>
    <t>SALDO</t>
  </si>
  <si>
    <t>CLIENTES-NOMBRES</t>
  </si>
  <si>
    <t>Total Pagado</t>
  </si>
  <si>
    <t>Saldo</t>
  </si>
  <si>
    <t>COMPROBANTE</t>
  </si>
  <si>
    <t>CEDULA</t>
  </si>
  <si>
    <t>Saldo  del  Cliente : Fecha :</t>
  </si>
  <si>
    <t>Inserte abajo (A3) el valor requerido</t>
  </si>
  <si>
    <t>ELABORADO POR BREHINER MORENO ZÚÑIGA</t>
  </si>
  <si>
    <t xml:space="preserve">Muchas veces necesitamos convertir un número a letras en Excel y más aún para nosotros los contadores, este es un trabajo arduo para aquellas personas que no saben de programación, y si encontramos un ejemplo de estos es generalmente bajo plataforma Excel VBA.  Aquí les dejo el código fuente en plataforma Excel para quien quiera lo aplique o analice para entender como ha sido elaborado.  Esta es una herramienta de gran utilidad, espero sepan aprovecharla. 
</t>
  </si>
  <si>
    <t>Visite a:</t>
  </si>
  <si>
    <t>http://sites.google.com/site/brehiner25/</t>
  </si>
  <si>
    <t>RESULTADO</t>
  </si>
  <si>
    <t>Valor en Pesos:</t>
  </si>
  <si>
    <t>← Digitar el valor</t>
  </si>
  <si>
    <t>Valor en Letras:</t>
  </si>
  <si>
    <t>Un</t>
  </si>
  <si>
    <t>Uno</t>
  </si>
  <si>
    <t>Centenas</t>
  </si>
  <si>
    <t>Billones</t>
  </si>
  <si>
    <t>Dos</t>
  </si>
  <si>
    <t>Decenas</t>
  </si>
  <si>
    <t>Tres</t>
  </si>
  <si>
    <t>Unidades</t>
  </si>
  <si>
    <t>Cuatro</t>
  </si>
  <si>
    <t>Miles de Millones</t>
  </si>
  <si>
    <t>Cinco</t>
  </si>
  <si>
    <t>Seis</t>
  </si>
  <si>
    <t>Siete</t>
  </si>
  <si>
    <t>Millones</t>
  </si>
  <si>
    <t>Ocho</t>
  </si>
  <si>
    <t>Nueve</t>
  </si>
  <si>
    <t>Diez</t>
  </si>
  <si>
    <t>Miles</t>
  </si>
  <si>
    <t>Once</t>
  </si>
  <si>
    <t>Doce</t>
  </si>
  <si>
    <t>Trece</t>
  </si>
  <si>
    <t>Cientos</t>
  </si>
  <si>
    <t>Catorce</t>
  </si>
  <si>
    <t>Quince</t>
  </si>
  <si>
    <t>Dieciséis</t>
  </si>
  <si>
    <t>Diecisiete</t>
  </si>
  <si>
    <t>Dieciocho</t>
  </si>
  <si>
    <t>Diecinueve</t>
  </si>
  <si>
    <t>Veinte</t>
  </si>
  <si>
    <t>Veintiuno</t>
  </si>
  <si>
    <t>Veintiun</t>
  </si>
  <si>
    <t>Veintidós</t>
  </si>
  <si>
    <t>Veintitrés</t>
  </si>
  <si>
    <t>Veinticuatro</t>
  </si>
  <si>
    <t>Veinticinco</t>
  </si>
  <si>
    <t>Veintiséis</t>
  </si>
  <si>
    <t>Veintisiete</t>
  </si>
  <si>
    <t>Veintiocho</t>
  </si>
  <si>
    <t>Veintinueve</t>
  </si>
  <si>
    <t>Treinta</t>
  </si>
  <si>
    <t>Cuarenta</t>
  </si>
  <si>
    <t>Cincuenta</t>
  </si>
  <si>
    <t>Sesenta</t>
  </si>
  <si>
    <t>Setenta</t>
  </si>
  <si>
    <t>Ochenta</t>
  </si>
  <si>
    <t>Noventa</t>
  </si>
  <si>
    <t>Cien</t>
  </si>
  <si>
    <t>Ciento</t>
  </si>
  <si>
    <t>Doscientos</t>
  </si>
  <si>
    <t>Trescientos</t>
  </si>
  <si>
    <t>Cuatrocientos</t>
  </si>
  <si>
    <t>Quinientos</t>
  </si>
  <si>
    <t>Seiscientos</t>
  </si>
  <si>
    <t>Setecientos</t>
  </si>
  <si>
    <t>Ochocientos</t>
  </si>
  <si>
    <t>Novecientos</t>
  </si>
  <si>
    <t>Reserva- Recurso</t>
  </si>
  <si>
    <t>DETALLE DEL PAGO</t>
  </si>
  <si>
    <t>CUENTA POR PAGAR</t>
  </si>
  <si>
    <t>RITUALES DE ARMONIZACION, ESPACIOS AUTONOMOS, CAPACITACION  ,PRECONSULTA Y APERTURA PROCESO CONSULTA PREVIA ENTRE LA EMPRESA ENLAZA-GEB Y LA COMUNIDAD OROCHON DEL RESGUARDO  DE  LA ALTA Y  MEDIA GUAJIRA JURISDICCION  URIBIA</t>
  </si>
  <si>
    <t>ETAPAS SURTIDAS DEL PROCESO CONSULTIVO ENTRE LA COMUNIDAD OROCHON Y LA EMPRESA ENLAZA-GEB, EN EL MARCO DEL PROYECTO " LINEAS DE TRANSMISION ASOCIADA A LA CONEXIÓN COLECTORA 1-CUESTECITAS DE 500 Kv"</t>
  </si>
  <si>
    <t>RELACION DETALLADA DE NOTAS CREDITO Y PAGOS A:</t>
  </si>
  <si>
    <t>ANGELICA JOHANA GONZALEZ EPIEYU</t>
  </si>
  <si>
    <t>Mandataria del Convenio para Recibir Giros</t>
  </si>
  <si>
    <t>PRECONSULTA Y APERTURA PROCESO CONSULTA PREVIA ENTRE LA EMPRESA EDPR Y LA COMUNIDAD INDIGENA PALASUMANA , DEL RESGUARDO DE  LA ALTA Y  MEDIA GUAJIRA JURISDICCION  MAICAO, EN EL MARCO DEL PROYECTO"LINEA ELECTRICA DE CONEXIÓN PARQUES EOLICOS BETA Y ALPHA-SUBESTACION CUESTECITAS"</t>
  </si>
  <si>
    <t>Representante Legal Fundación Wayuu Wanepia</t>
  </si>
  <si>
    <t>PROCESO CONSULTIVO CON COMUNIDADES INDIGENAS DEL RESGUARDO DE MAICAO</t>
  </si>
  <si>
    <t>CONVENIO DE MANDATO</t>
  </si>
  <si>
    <t>CALLE 27 CARRERA 49-35 ; BARRIO SIETE DE AGOSTO</t>
  </si>
  <si>
    <t xml:space="preserve"> MAICAO-LA GUAJIRA-COLOMBIA</t>
  </si>
  <si>
    <t>BIENESTAR FAMILIAR</t>
  </si>
  <si>
    <t>PAGAN HONORARIOS DE PERSONAL SOLO LA SEMANA DEL 27 AL 24 DE JUNIO DE 2025</t>
  </si>
  <si>
    <t>RETENCION EN LA FUENTE</t>
  </si>
  <si>
    <t>POR SERVICIOS DE TRANSPORTE DE CARGA</t>
  </si>
  <si>
    <t>POR CONCEPTO DE SERVICIO DE  COMPRAS</t>
  </si>
  <si>
    <t>CARGO</t>
  </si>
  <si>
    <t>CONTADOR</t>
  </si>
  <si>
    <t>ASESOR JURIDICO</t>
  </si>
  <si>
    <t>AUX CONTABLE</t>
  </si>
  <si>
    <t>COORDINADOR</t>
  </si>
  <si>
    <t>TRANSPORTE 1</t>
  </si>
  <si>
    <t>TRANSPORTE 2</t>
  </si>
  <si>
    <t>CARGO/ENTIDAD</t>
  </si>
  <si>
    <t>Primer Nombre</t>
  </si>
  <si>
    <t>Segundo Nombre</t>
  </si>
  <si>
    <t>PRIMER NOMBRE</t>
  </si>
  <si>
    <t>LAILA</t>
  </si>
  <si>
    <t>SEGUNDO NOMBRE</t>
  </si>
  <si>
    <t>JOSEFA</t>
  </si>
  <si>
    <t>PRIMER APELLIDO</t>
  </si>
  <si>
    <t>SEGUNDO APELLIDO</t>
  </si>
  <si>
    <t>GONZALEZ</t>
  </si>
  <si>
    <t>OÑATE</t>
  </si>
  <si>
    <t>Primer Apellido</t>
  </si>
  <si>
    <t>Segundo  Apellido</t>
  </si>
  <si>
    <t>COMP 01</t>
  </si>
  <si>
    <t>COMP 02</t>
  </si>
  <si>
    <t>COMP 03</t>
  </si>
  <si>
    <t>COMP 04</t>
  </si>
  <si>
    <t>COMP 05</t>
  </si>
  <si>
    <t>Retencion en La Fuente</t>
  </si>
  <si>
    <t>Retencion Pagada</t>
  </si>
  <si>
    <t>MARIANA</t>
  </si>
  <si>
    <t>CAMILA</t>
  </si>
  <si>
    <t>JUSAYU</t>
  </si>
  <si>
    <t>URIANA</t>
  </si>
  <si>
    <t>PRESTACION DE SERVICIOS COMO AUX. CONTABLE</t>
  </si>
  <si>
    <t>Total Cuenta a  Pagar</t>
  </si>
  <si>
    <t>Saldo   C X PAGAR</t>
  </si>
  <si>
    <t xml:space="preserve">Cel 323-305-5595; email: fundacionwayuuwanepia@gmail.com  </t>
  </si>
  <si>
    <t>ASCONTRI  R.D.C.   ASESORIAS  CONTABLES  Y  TRIBUTARIAS</t>
  </si>
  <si>
    <t>JUAN</t>
  </si>
  <si>
    <t>PABLO</t>
  </si>
  <si>
    <t>NEGRTE</t>
  </si>
  <si>
    <t>BARRIOS</t>
  </si>
  <si>
    <t>CARLOS</t>
  </si>
  <si>
    <t>ALBERTO</t>
  </si>
  <si>
    <t>DIAZ</t>
  </si>
  <si>
    <t>CARRILLO</t>
  </si>
  <si>
    <t>ANIBAL</t>
  </si>
  <si>
    <t>VELASQUEZ</t>
  </si>
  <si>
    <t>ANILLO</t>
  </si>
  <si>
    <t>1122345678</t>
  </si>
  <si>
    <t>RODRIGO</t>
  </si>
  <si>
    <t xml:space="preserve">ANTONIO </t>
  </si>
  <si>
    <t>BOSCAN</t>
  </si>
  <si>
    <t>ORTIZ</t>
  </si>
  <si>
    <t>17846790</t>
  </si>
  <si>
    <t>84251790</t>
  </si>
  <si>
    <t>MANUEL</t>
  </si>
  <si>
    <t>YOEL</t>
  </si>
  <si>
    <t>SUAREZ</t>
  </si>
  <si>
    <t>AMAYA</t>
  </si>
  <si>
    <t>TRANSPORTE  3</t>
  </si>
  <si>
    <t>TRANSPORTE   4</t>
  </si>
  <si>
    <t>TRANSPORTE   5</t>
  </si>
  <si>
    <t>MARIO</t>
  </si>
  <si>
    <t>PANA</t>
  </si>
  <si>
    <t>JOSUE</t>
  </si>
  <si>
    <t>FERNANDEZ</t>
  </si>
  <si>
    <t>ROMERO</t>
  </si>
  <si>
    <t>MUÑOZ</t>
  </si>
  <si>
    <t>DUQUE</t>
  </si>
  <si>
    <t>COMP 06</t>
  </si>
  <si>
    <t>COMP 07</t>
  </si>
  <si>
    <t>COMP 08</t>
  </si>
  <si>
    <t>COMP 09</t>
  </si>
  <si>
    <t>RAZON SOCIAL</t>
  </si>
  <si>
    <t>Bienestar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</si>
</sst>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\ * #,##0_);_(&quot;$&quot;\ * \(#,##0\);_(&quot;$&quot;\ * &quot;-&quot;_);_(@_)"/>
    <numFmt numFmtId="164" formatCode="_ &quot;$&quot;\ * #,##0.00_ ;_ &quot;$&quot;\ * \-#,##0.00_ ;_ &quot;$&quot;\ * &quot;-&quot;??_ ;_ @_ "/>
    <numFmt numFmtId="165" formatCode="&quot;$&quot;#,##0.00"/>
    <numFmt numFmtId="166" formatCode="[$-240A]dddd\,\ dd&quot; de &quot;mmmm&quot; de &quot;yyyy;@"/>
    <numFmt numFmtId="167" formatCode="&quot;$&quot;\ #,##0"/>
    <numFmt numFmtId="168" formatCode="#,##0.00000"/>
  </numFmts>
  <fonts count="66" x14ac:knownFonts="1">
    <font>
      <sz val="11"/>
      <color theme="1" tint="4.9989318521683403E-2"/>
      <name val="Euphemia"/>
      <family val="2"/>
      <scheme val="minor"/>
    </font>
    <font>
      <sz val="11"/>
      <color theme="1"/>
      <name val="Euphemia"/>
      <family val="2"/>
      <scheme val="minor"/>
    </font>
    <font>
      <sz val="12"/>
      <color theme="1" tint="4.9989318521683403E-2"/>
      <name val="Euphemia"/>
      <family val="2"/>
      <scheme val="minor"/>
    </font>
    <font>
      <sz val="14"/>
      <color theme="1" tint="0.24994659260841701"/>
      <name val="Euphemia"/>
      <family val="2"/>
      <scheme val="minor"/>
    </font>
    <font>
      <b/>
      <sz val="36"/>
      <color theme="4"/>
      <name val="Euphemia"/>
      <family val="2"/>
      <scheme val="minor"/>
    </font>
    <font>
      <b/>
      <sz val="12"/>
      <color theme="4"/>
      <name val="Euphemia"/>
      <family val="2"/>
      <scheme val="minor"/>
    </font>
    <font>
      <sz val="18"/>
      <color theme="3"/>
      <name val="Euphemia"/>
      <family val="2"/>
      <scheme val="major"/>
    </font>
    <font>
      <sz val="11"/>
      <color theme="1" tint="4.9989318521683403E-2"/>
      <name val="Calibri"/>
      <family val="2"/>
    </font>
    <font>
      <sz val="12"/>
      <color theme="1" tint="4.9989318521683403E-2"/>
      <name val="Calibri"/>
      <family val="2"/>
    </font>
    <font>
      <sz val="11"/>
      <color theme="1" tint="4.9989318521683403E-2"/>
      <name val="Euphemia"/>
      <family val="2"/>
      <scheme val="minor"/>
    </font>
    <font>
      <b/>
      <i/>
      <sz val="11"/>
      <color theme="1" tint="4.9989318521683403E-2"/>
      <name val="Euphemia"/>
      <family val="2"/>
      <scheme val="minor"/>
    </font>
    <font>
      <sz val="11"/>
      <color theme="1"/>
      <name val="Calibri"/>
      <family val="2"/>
    </font>
    <font>
      <sz val="18"/>
      <color theme="3"/>
      <name val="Calibri"/>
      <family val="2"/>
    </font>
    <font>
      <i/>
      <sz val="8"/>
      <color theme="1" tint="4.9989318521683403E-2"/>
      <name val="Calibri"/>
      <family val="2"/>
    </font>
    <font>
      <sz val="12"/>
      <color theme="0"/>
      <name val="Calibri"/>
      <family val="2"/>
    </font>
    <font>
      <sz val="11"/>
      <color rgb="FF2C3E50"/>
      <name val="Consolas"/>
      <family val="3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2"/>
      <color theme="1" tint="4.9989318521683403E-2"/>
      <name val="Calibri"/>
      <family val="2"/>
    </font>
    <font>
      <sz val="11"/>
      <color theme="1" tint="4.9989318521683403E-2"/>
      <name val="Calibri"/>
      <family val="2"/>
    </font>
    <font>
      <sz val="18"/>
      <color theme="1" tint="4.9989318521683403E-2"/>
      <name val="Calibri"/>
      <family val="2"/>
    </font>
    <font>
      <sz val="11"/>
      <color theme="1" tint="4.9989318521683403E-2"/>
      <name val="Arial"/>
      <family val="2"/>
    </font>
    <font>
      <sz val="10"/>
      <color theme="1" tint="4.9989318521683403E-2"/>
      <name val="Arial"/>
      <family val="2"/>
    </font>
    <font>
      <b/>
      <sz val="14"/>
      <color theme="0"/>
      <name val="Calibri"/>
      <family val="2"/>
    </font>
    <font>
      <sz val="12"/>
      <color theme="1" tint="4.9989318521683403E-2"/>
      <name val="Arial"/>
      <family val="2"/>
    </font>
    <font>
      <sz val="11"/>
      <color rgb="FFFF0000"/>
      <name val="Euphemia"/>
      <family val="2"/>
      <scheme val="minor"/>
    </font>
    <font>
      <b/>
      <sz val="11"/>
      <color theme="1"/>
      <name val="Euphemia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22"/>
      <color theme="1"/>
      <name val="Euphemia"/>
      <family val="2"/>
      <scheme val="minor"/>
    </font>
    <font>
      <u/>
      <sz val="11"/>
      <color theme="10"/>
      <name val="Calibri"/>
      <family val="2"/>
    </font>
    <font>
      <sz val="20"/>
      <color theme="4"/>
      <name val="Euphemia"/>
      <family val="2"/>
      <scheme val="minor"/>
    </font>
    <font>
      <b/>
      <sz val="16"/>
      <color theme="5" tint="-0.249977111117893"/>
      <name val="Euphemia"/>
      <family val="2"/>
      <scheme val="minor"/>
    </font>
    <font>
      <sz val="12"/>
      <color theme="1"/>
      <name val="Euphemia"/>
      <family val="2"/>
      <scheme val="minor"/>
    </font>
    <font>
      <sz val="8"/>
      <color theme="1"/>
      <name val="Euphemia"/>
      <family val="2"/>
      <scheme val="minor"/>
    </font>
    <font>
      <sz val="9"/>
      <color theme="1"/>
      <name val="Euphemia"/>
      <family val="2"/>
      <scheme val="minor"/>
    </font>
    <font>
      <b/>
      <sz val="9"/>
      <color theme="1"/>
      <name val="Euphemia"/>
      <family val="2"/>
      <scheme val="minor"/>
    </font>
    <font>
      <sz val="12"/>
      <color rgb="FFFF0000"/>
      <name val="Arial Narrow"/>
      <family val="2"/>
    </font>
    <font>
      <sz val="10"/>
      <color theme="1"/>
      <name val="Euphemia"/>
      <family val="2"/>
      <scheme val="minor"/>
    </font>
    <font>
      <sz val="8"/>
      <color rgb="FFFF0000"/>
      <name val="Euphemia"/>
      <family val="2"/>
      <scheme val="minor"/>
    </font>
    <font>
      <sz val="9"/>
      <color rgb="FFFF0000"/>
      <name val="Arial Narrow"/>
      <family val="2"/>
    </font>
    <font>
      <sz val="14"/>
      <color theme="1" tint="4.9989318521683403E-2"/>
      <name val="Arial"/>
      <family val="2"/>
    </font>
    <font>
      <sz val="12"/>
      <color theme="0"/>
      <name val="Calibri"/>
      <family val="2"/>
    </font>
    <font>
      <sz val="14"/>
      <color theme="1" tint="4.9989318521683403E-2"/>
      <name val="Euphemia"/>
      <family val="2"/>
      <scheme val="minor"/>
    </font>
    <font>
      <sz val="10"/>
      <color theme="1" tint="4.9989318521683403E-2"/>
      <name val="Euphemia"/>
      <family val="2"/>
      <scheme val="minor"/>
    </font>
    <font>
      <b/>
      <sz val="11"/>
      <color theme="0"/>
      <name val="Calibri"/>
      <family val="2"/>
    </font>
    <font>
      <sz val="8"/>
      <color theme="1" tint="4.9989318521683403E-2"/>
      <name val="Arial"/>
      <family val="2"/>
    </font>
    <font>
      <b/>
      <sz val="14"/>
      <color theme="1" tint="4.9989318521683403E-2"/>
      <name val="Arial"/>
      <family val="2"/>
    </font>
    <font>
      <sz val="16"/>
      <color theme="1" tint="4.9989318521683403E-2"/>
      <name val="Arial Black"/>
      <family val="2"/>
    </font>
    <font>
      <sz val="14"/>
      <color theme="1"/>
      <name val="Arial"/>
      <family val="2"/>
    </font>
    <font>
      <b/>
      <sz val="16"/>
      <color theme="1" tint="4.9989318521683403E-2"/>
      <name val="Arial"/>
      <family val="2"/>
    </font>
    <font>
      <sz val="18"/>
      <color theme="1" tint="4.9989318521683403E-2"/>
      <name val="Arial Black"/>
      <family val="2"/>
    </font>
    <font>
      <sz val="12"/>
      <color theme="1" tint="4.9989318521683403E-2"/>
      <name val="Calibri"/>
      <family val="2"/>
    </font>
    <font>
      <sz val="9"/>
      <color rgb="FF000000"/>
      <name val="Arial"/>
      <family val="2"/>
    </font>
    <font>
      <sz val="8"/>
      <color rgb="FF0D0D0D"/>
      <name val="Arial"/>
      <family val="2"/>
    </font>
    <font>
      <sz val="14"/>
      <color theme="1" tint="4.9989318521683403E-2"/>
      <name val="Arial Black"/>
      <family val="2"/>
    </font>
    <font>
      <sz val="14"/>
      <color theme="1"/>
      <name val="Arial Black"/>
      <family val="2"/>
    </font>
    <font>
      <b/>
      <sz val="12"/>
      <color theme="1" tint="4.9989318521683403E-2"/>
      <name val="Arial"/>
      <family val="2"/>
    </font>
    <font>
      <b/>
      <sz val="10"/>
      <color theme="1" tint="4.9989318521683403E-2"/>
      <name val="Arial"/>
      <family val="2"/>
    </font>
    <font>
      <sz val="11"/>
      <color theme="1"/>
      <name val="Arial Black"/>
      <family val="2"/>
    </font>
    <font>
      <sz val="18"/>
      <color theme="1"/>
      <name val="Arial Black"/>
      <family val="2"/>
    </font>
    <font>
      <b/>
      <sz val="11"/>
      <color theme="1" tint="4.9989318521683403E-2"/>
      <name val="Arial Black"/>
      <family val="2"/>
    </font>
    <font>
      <b/>
      <sz val="12"/>
      <color theme="1" tint="4.9989318521683403E-2"/>
      <name val="Arial Black"/>
      <family val="2"/>
    </font>
    <font>
      <sz val="12"/>
      <color theme="1" tint="4.9989318521683403E-2"/>
      <name val="Arial Black"/>
      <family val="2"/>
    </font>
    <font>
      <b/>
      <sz val="12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2CB7C6"/>
        <bgColor theme="5" tint="0.7999511703848384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theme="1" tint="0.24994659260841701"/>
      </left>
      <right/>
      <top/>
      <bottom/>
      <diagonal/>
    </border>
    <border>
      <left/>
      <right/>
      <top/>
      <bottom style="thin">
        <color theme="5" tint="0.399975585192419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double">
        <color theme="5"/>
      </left>
      <right style="thin">
        <color theme="5"/>
      </right>
      <top style="double">
        <color theme="5"/>
      </top>
      <bottom/>
      <diagonal/>
    </border>
    <border>
      <left style="thin">
        <color theme="5"/>
      </left>
      <right style="thin">
        <color theme="5"/>
      </right>
      <top style="double">
        <color theme="5"/>
      </top>
      <bottom/>
      <diagonal/>
    </border>
    <border>
      <left style="thin">
        <color theme="5"/>
      </left>
      <right style="double">
        <color theme="5"/>
      </right>
      <top style="double">
        <color theme="5"/>
      </top>
      <bottom/>
      <diagonal/>
    </border>
    <border>
      <left style="double">
        <color rgb="FF00B050"/>
      </left>
      <right/>
      <top style="double">
        <color rgb="FF00B050"/>
      </top>
      <bottom/>
      <diagonal/>
    </border>
    <border>
      <left/>
      <right/>
      <top style="double">
        <color rgb="FF00B050"/>
      </top>
      <bottom/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 style="double">
        <color rgb="FF00B050"/>
      </left>
      <right/>
      <top/>
      <bottom/>
      <diagonal/>
    </border>
    <border>
      <left/>
      <right style="double">
        <color rgb="FF00B050"/>
      </right>
      <top/>
      <bottom/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/>
      <right/>
      <top/>
      <bottom style="double">
        <color rgb="FF00B050"/>
      </bottom>
      <diagonal/>
    </border>
    <border>
      <left/>
      <right style="double">
        <color rgb="FF00B050"/>
      </right>
      <top/>
      <bottom style="double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double">
        <color theme="1"/>
      </left>
      <right style="thin">
        <color theme="1"/>
      </right>
      <top/>
      <bottom style="thin">
        <color theme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double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double">
        <color theme="5"/>
      </right>
      <top/>
      <bottom/>
      <diagonal/>
    </border>
    <border>
      <left style="double">
        <color theme="5"/>
      </left>
      <right style="double">
        <color theme="5"/>
      </right>
      <top style="double">
        <color theme="5"/>
      </top>
      <bottom style="double">
        <color theme="5"/>
      </bottom>
      <diagonal/>
    </border>
    <border>
      <left style="double">
        <color theme="5"/>
      </left>
      <right style="thin">
        <color theme="5"/>
      </right>
      <top style="double">
        <color theme="5"/>
      </top>
      <bottom style="double">
        <color theme="5"/>
      </bottom>
      <diagonal/>
    </border>
    <border>
      <left style="thin">
        <color theme="5"/>
      </left>
      <right style="thin">
        <color theme="5"/>
      </right>
      <top style="double">
        <color theme="5"/>
      </top>
      <bottom style="double">
        <color theme="5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theme="5"/>
      </left>
      <right style="dashed">
        <color theme="5"/>
      </right>
      <top style="double">
        <color theme="5"/>
      </top>
      <bottom style="dashed">
        <color theme="5"/>
      </bottom>
      <diagonal/>
    </border>
    <border>
      <left style="dashed">
        <color theme="5"/>
      </left>
      <right style="dashed">
        <color theme="5"/>
      </right>
      <top style="double">
        <color theme="5"/>
      </top>
      <bottom style="dashed">
        <color theme="5"/>
      </bottom>
      <diagonal/>
    </border>
    <border>
      <left style="double">
        <color theme="5"/>
      </left>
      <right style="dashed">
        <color theme="5"/>
      </right>
      <top style="dashed">
        <color theme="5"/>
      </top>
      <bottom style="dashed">
        <color theme="5"/>
      </bottom>
      <diagonal/>
    </border>
    <border>
      <left style="dashed">
        <color theme="5"/>
      </left>
      <right style="dashed">
        <color theme="5"/>
      </right>
      <top style="dashed">
        <color theme="5"/>
      </top>
      <bottom style="dashed">
        <color theme="5"/>
      </bottom>
      <diagonal/>
    </border>
    <border>
      <left style="double">
        <color theme="5"/>
      </left>
      <right/>
      <top style="double">
        <color theme="5"/>
      </top>
      <bottom/>
      <diagonal/>
    </border>
    <border>
      <left/>
      <right/>
      <top style="double">
        <color theme="5"/>
      </top>
      <bottom/>
      <diagonal/>
    </border>
    <border>
      <left/>
      <right style="double">
        <color theme="5"/>
      </right>
      <top style="double">
        <color theme="5"/>
      </top>
      <bottom/>
      <diagonal/>
    </border>
    <border>
      <left style="double">
        <color theme="5"/>
      </left>
      <right/>
      <top/>
      <bottom/>
      <diagonal/>
    </border>
    <border>
      <left/>
      <right style="double">
        <color theme="5"/>
      </right>
      <top/>
      <bottom/>
      <diagonal/>
    </border>
    <border>
      <left style="double">
        <color theme="5"/>
      </left>
      <right/>
      <top/>
      <bottom style="double">
        <color theme="5"/>
      </bottom>
      <diagonal/>
    </border>
    <border>
      <left/>
      <right/>
      <top/>
      <bottom style="double">
        <color theme="5"/>
      </bottom>
      <diagonal/>
    </border>
    <border>
      <left/>
      <right style="double">
        <color theme="5"/>
      </right>
      <top/>
      <bottom style="double">
        <color theme="5"/>
      </bottom>
      <diagonal/>
    </border>
    <border>
      <left style="double">
        <color theme="5"/>
      </left>
      <right style="dashed">
        <color theme="5"/>
      </right>
      <top style="dashed">
        <color theme="5"/>
      </top>
      <bottom/>
      <diagonal/>
    </border>
    <border>
      <left style="dashed">
        <color theme="5"/>
      </left>
      <right style="dashed">
        <color theme="5"/>
      </right>
      <top style="dashed">
        <color theme="5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theme="5"/>
      </left>
      <right/>
      <top style="double">
        <color theme="5"/>
      </top>
      <bottom style="dotted">
        <color theme="5"/>
      </bottom>
      <diagonal/>
    </border>
    <border>
      <left/>
      <right/>
      <top style="double">
        <color theme="5"/>
      </top>
      <bottom style="dotted">
        <color theme="5"/>
      </bottom>
      <diagonal/>
    </border>
    <border>
      <left/>
      <right style="double">
        <color theme="5"/>
      </right>
      <top style="double">
        <color theme="5"/>
      </top>
      <bottom style="dotted">
        <color theme="5"/>
      </bottom>
      <diagonal/>
    </border>
    <border>
      <left style="double">
        <color theme="5"/>
      </left>
      <right/>
      <top style="dotted">
        <color theme="5"/>
      </top>
      <bottom style="dotted">
        <color theme="5"/>
      </bottom>
      <diagonal/>
    </border>
    <border>
      <left/>
      <right/>
      <top style="dotted">
        <color theme="5"/>
      </top>
      <bottom style="dotted">
        <color theme="5"/>
      </bottom>
      <diagonal/>
    </border>
    <border>
      <left/>
      <right style="double">
        <color theme="5"/>
      </right>
      <top style="dotted">
        <color theme="5"/>
      </top>
      <bottom style="dotted">
        <color theme="5"/>
      </bottom>
      <diagonal/>
    </border>
    <border>
      <left style="double">
        <color theme="5"/>
      </left>
      <right/>
      <top style="dotted">
        <color theme="5"/>
      </top>
      <bottom style="double">
        <color theme="5"/>
      </bottom>
      <diagonal/>
    </border>
    <border>
      <left/>
      <right/>
      <top style="dotted">
        <color theme="5"/>
      </top>
      <bottom style="double">
        <color theme="5"/>
      </bottom>
      <diagonal/>
    </border>
    <border>
      <left/>
      <right style="double">
        <color theme="5"/>
      </right>
      <top style="dotted">
        <color theme="5"/>
      </top>
      <bottom style="double">
        <color theme="5"/>
      </bottom>
      <diagonal/>
    </border>
    <border>
      <left style="dashed">
        <color theme="5"/>
      </left>
      <right/>
      <top style="double">
        <color theme="5"/>
      </top>
      <bottom style="dotted">
        <color theme="5"/>
      </bottom>
      <diagonal/>
    </border>
    <border>
      <left style="dashed">
        <color theme="5"/>
      </left>
      <right/>
      <top style="dotted">
        <color theme="5"/>
      </top>
      <bottom style="dotted">
        <color theme="5"/>
      </bottom>
      <diagonal/>
    </border>
    <border>
      <left style="dashed">
        <color theme="5"/>
      </left>
      <right/>
      <top style="dotted">
        <color theme="5"/>
      </top>
      <bottom style="double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/>
      <right/>
      <top/>
      <bottom style="double">
        <color auto="1"/>
      </bottom>
      <diagonal/>
    </border>
    <border>
      <left style="double">
        <color theme="5"/>
      </left>
      <right/>
      <top style="double">
        <color theme="5"/>
      </top>
      <bottom style="double">
        <color theme="5"/>
      </bottom>
      <diagonal/>
    </border>
    <border>
      <left/>
      <right/>
      <top style="double">
        <color theme="5"/>
      </top>
      <bottom style="double">
        <color theme="5"/>
      </bottom>
      <diagonal/>
    </border>
    <border>
      <left/>
      <right style="double">
        <color theme="5"/>
      </right>
      <top style="double">
        <color theme="5"/>
      </top>
      <bottom style="double">
        <color theme="5"/>
      </bottom>
      <diagonal/>
    </border>
  </borders>
  <cellStyleXfs count="17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3" fillId="0" borderId="0" applyNumberFormat="0" applyFill="0" applyAlignment="0" applyProtection="0"/>
    <xf numFmtId="0" fontId="5" fillId="3" borderId="0" applyNumberFormat="0" applyProtection="0">
      <alignment horizontal="left"/>
    </xf>
    <xf numFmtId="14" fontId="2" fillId="0" borderId="1" applyFill="0" applyProtection="0">
      <alignment horizontal="right" indent="1"/>
    </xf>
    <xf numFmtId="14" fontId="2" fillId="0" borderId="0" applyFill="0" applyProtection="0">
      <alignment horizontal="left" vertical="center" indent="1"/>
    </xf>
    <xf numFmtId="0" fontId="2" fillId="0" borderId="0" applyNumberFormat="0" applyFont="0" applyFill="0" applyBorder="0" applyProtection="0">
      <alignment horizontal="right" vertical="center" indent="1"/>
    </xf>
    <xf numFmtId="0" fontId="2" fillId="0" borderId="0" applyFont="0" applyFill="0" applyBorder="0" applyProtection="0">
      <alignment horizontal="right" vertical="center" indent="1"/>
    </xf>
    <xf numFmtId="165" fontId="2" fillId="0" borderId="0" applyFont="0" applyFill="0" applyBorder="0" applyProtection="0">
      <alignment horizontal="right" vertical="center" indent="1"/>
    </xf>
    <xf numFmtId="14" fontId="2" fillId="0" borderId="0" applyFont="0" applyFill="0" applyBorder="0" applyProtection="0">
      <alignment horizontal="right" vertical="center" indent="1"/>
    </xf>
    <xf numFmtId="0" fontId="2" fillId="0" borderId="0" applyFont="0" applyFill="0" applyBorder="0" applyProtection="0">
      <alignment horizontal="center" vertical="center"/>
    </xf>
    <xf numFmtId="3" fontId="2" fillId="2" borderId="0" applyFont="0" applyBorder="0" applyProtection="0">
      <alignment horizontal="center" vertical="center"/>
    </xf>
    <xf numFmtId="0" fontId="2" fillId="2" borderId="0" applyFont="0" applyBorder="0" applyProtection="0">
      <alignment horizontal="center" vertical="center"/>
    </xf>
    <xf numFmtId="0" fontId="6" fillId="0" borderId="0" applyNumberForma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31" fillId="0" borderId="0" applyNumberFormat="0" applyFill="0" applyBorder="0" applyAlignment="0" applyProtection="0">
      <alignment vertical="top"/>
      <protection locked="0"/>
    </xf>
  </cellStyleXfs>
  <cellXfs count="278">
    <xf numFmtId="0" fontId="0" fillId="0" borderId="0" xfId="0">
      <alignment vertical="center"/>
    </xf>
    <xf numFmtId="0" fontId="7" fillId="0" borderId="0" xfId="0" applyFont="1">
      <alignment vertical="center"/>
    </xf>
    <xf numFmtId="0" fontId="6" fillId="0" borderId="0" xfId="13" applyAlignment="1">
      <alignment vertical="center"/>
    </xf>
    <xf numFmtId="0" fontId="10" fillId="0" borderId="0" xfId="0" applyFont="1">
      <alignment vertical="center"/>
    </xf>
    <xf numFmtId="0" fontId="1" fillId="6" borderId="0" xfId="15" applyFont="1" applyFill="1"/>
    <xf numFmtId="0" fontId="11" fillId="6" borderId="0" xfId="15" applyFont="1" applyFill="1"/>
    <xf numFmtId="0" fontId="12" fillId="0" borderId="0" xfId="13" applyFont="1" applyAlignment="1">
      <alignment vertical="center"/>
    </xf>
    <xf numFmtId="0" fontId="11" fillId="0" borderId="0" xfId="15" applyFont="1" applyFill="1"/>
    <xf numFmtId="0" fontId="13" fillId="0" borderId="0" xfId="0" applyFont="1">
      <alignment vertical="center"/>
    </xf>
    <xf numFmtId="0" fontId="8" fillId="0" borderId="0" xfId="0" applyFont="1">
      <alignment vertical="center"/>
    </xf>
    <xf numFmtId="0" fontId="15" fillId="0" borderId="0" xfId="0" applyFont="1">
      <alignment vertical="center"/>
    </xf>
    <xf numFmtId="0" fontId="7" fillId="0" borderId="0" xfId="0" applyFont="1" applyFill="1" applyAlignment="1">
      <alignment horizontal="center" vertical="center"/>
    </xf>
    <xf numFmtId="42" fontId="7" fillId="0" borderId="0" xfId="0" applyNumberFormat="1" applyFont="1">
      <alignment vertical="center"/>
    </xf>
    <xf numFmtId="14" fontId="18" fillId="0" borderId="3" xfId="5" applyFont="1" applyFill="1" applyBorder="1" applyAlignment="1">
      <alignment horizontal="center" vertical="center"/>
    </xf>
    <xf numFmtId="0" fontId="19" fillId="0" borderId="3" xfId="6" applyNumberFormat="1" applyFont="1" applyFill="1" applyBorder="1" applyAlignment="1">
      <alignment horizontal="center" vertical="center"/>
    </xf>
    <xf numFmtId="0" fontId="19" fillId="0" borderId="3" xfId="7" applyFont="1" applyFill="1" applyBorder="1" applyAlignment="1">
      <alignment horizontal="center" vertical="center"/>
    </xf>
    <xf numFmtId="42" fontId="19" fillId="0" borderId="3" xfId="8" applyNumberFormat="1" applyFont="1" applyFill="1" applyBorder="1" applyAlignment="1">
      <alignment horizontal="center" vertical="center"/>
    </xf>
    <xf numFmtId="42" fontId="19" fillId="0" borderId="0" xfId="8" applyNumberFormat="1" applyFont="1" applyFill="1" applyBorder="1" applyAlignment="1">
      <alignment horizontal="center" vertical="center"/>
    </xf>
    <xf numFmtId="42" fontId="8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14" fontId="8" fillId="0" borderId="4" xfId="5" applyFont="1" applyFill="1" applyBorder="1" applyAlignment="1">
      <alignment horizontal="center" vertical="center"/>
    </xf>
    <xf numFmtId="0" fontId="8" fillId="0" borderId="4" xfId="7" applyFont="1" applyFill="1" applyBorder="1" applyAlignment="1">
      <alignment horizontal="center" vertical="center"/>
    </xf>
    <xf numFmtId="42" fontId="8" fillId="0" borderId="4" xfId="8" applyNumberFormat="1" applyFont="1" applyFill="1" applyBorder="1" applyAlignment="1">
      <alignment horizontal="center" vertical="center"/>
    </xf>
    <xf numFmtId="42" fontId="8" fillId="0" borderId="0" xfId="8" applyNumberFormat="1" applyFont="1" applyFill="1" applyBorder="1" applyAlignment="1">
      <alignment horizontal="center" vertical="center"/>
    </xf>
    <xf numFmtId="14" fontId="8" fillId="0" borderId="3" xfId="5" applyFont="1" applyFill="1" applyBorder="1" applyAlignment="1">
      <alignment horizontal="center" vertical="center"/>
    </xf>
    <xf numFmtId="0" fontId="8" fillId="0" borderId="3" xfId="7" applyFont="1" applyFill="1" applyBorder="1" applyAlignment="1">
      <alignment horizontal="center" vertical="center"/>
    </xf>
    <xf numFmtId="42" fontId="8" fillId="0" borderId="3" xfId="8" applyNumberFormat="1" applyFont="1" applyFill="1" applyBorder="1" applyAlignment="1">
      <alignment horizontal="center" vertical="center"/>
    </xf>
    <xf numFmtId="0" fontId="21" fillId="0" borderId="3" xfId="6" applyNumberFormat="1" applyFont="1" applyFill="1" applyBorder="1" applyAlignment="1">
      <alignment horizontal="center" vertical="center"/>
    </xf>
    <xf numFmtId="0" fontId="0" fillId="0" borderId="0" xfId="0" applyAlignment="1"/>
    <xf numFmtId="49" fontId="27" fillId="0" borderId="0" xfId="0" applyNumberFormat="1" applyFont="1" applyFill="1" applyBorder="1" applyAlignment="1">
      <alignment horizontal="left"/>
    </xf>
    <xf numFmtId="0" fontId="28" fillId="0" borderId="0" xfId="0" applyFont="1" applyFill="1" applyBorder="1" applyAlignment="1"/>
    <xf numFmtId="0" fontId="29" fillId="0" borderId="0" xfId="0" applyFont="1" applyFill="1" applyBorder="1" applyAlignment="1"/>
    <xf numFmtId="3" fontId="30" fillId="0" borderId="0" xfId="0" applyNumberFormat="1" applyFont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0" xfId="0" applyBorder="1" applyAlignment="1"/>
    <xf numFmtId="0" fontId="0" fillId="0" borderId="16" xfId="0" applyBorder="1" applyAlignment="1"/>
    <xf numFmtId="1" fontId="0" fillId="0" borderId="15" xfId="0" applyNumberFormat="1" applyBorder="1" applyAlignment="1"/>
    <xf numFmtId="1" fontId="0" fillId="0" borderId="0" xfId="0" applyNumberFormat="1" applyBorder="1" applyAlignment="1"/>
    <xf numFmtId="1" fontId="0" fillId="0" borderId="16" xfId="0" applyNumberFormat="1" applyBorder="1" applyAlignment="1"/>
    <xf numFmtId="1" fontId="0" fillId="0" borderId="0" xfId="0" applyNumberFormat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31" fillId="0" borderId="0" xfId="16" applyAlignment="1" applyProtection="1"/>
    <xf numFmtId="0" fontId="32" fillId="0" borderId="0" xfId="0" applyFont="1" applyAlignment="1"/>
    <xf numFmtId="0" fontId="33" fillId="0" borderId="0" xfId="0" applyFont="1" applyAlignment="1"/>
    <xf numFmtId="0" fontId="11" fillId="7" borderId="0" xfId="0" applyFont="1" applyFill="1" applyAlignment="1"/>
    <xf numFmtId="0" fontId="0" fillId="7" borderId="0" xfId="0" applyFill="1" applyAlignment="1"/>
    <xf numFmtId="0" fontId="0" fillId="7" borderId="0" xfId="0" applyFill="1" applyAlignment="1">
      <alignment horizontal="center"/>
    </xf>
    <xf numFmtId="167" fontId="34" fillId="7" borderId="0" xfId="0" applyNumberFormat="1" applyFont="1" applyFill="1" applyAlignment="1">
      <alignment horizontal="center"/>
    </xf>
    <xf numFmtId="167" fontId="0" fillId="7" borderId="0" xfId="0" applyNumberFormat="1" applyFill="1" applyAlignment="1"/>
    <xf numFmtId="0" fontId="35" fillId="7" borderId="20" xfId="0" applyFont="1" applyFill="1" applyBorder="1" applyAlignment="1" applyProtection="1">
      <alignment horizontal="center" vertical="top" wrapText="1"/>
      <protection hidden="1"/>
    </xf>
    <xf numFmtId="0" fontId="35" fillId="7" borderId="20" xfId="0" applyFont="1" applyFill="1" applyBorder="1" applyAlignment="1" applyProtection="1">
      <alignment vertical="top" wrapText="1"/>
      <protection hidden="1"/>
    </xf>
    <xf numFmtId="0" fontId="25" fillId="7" borderId="0" xfId="0" applyFont="1" applyFill="1" applyBorder="1" applyAlignment="1" applyProtection="1">
      <protection hidden="1"/>
    </xf>
    <xf numFmtId="3" fontId="36" fillId="8" borderId="20" xfId="0" applyNumberFormat="1" applyFont="1" applyFill="1" applyBorder="1" applyAlignment="1" applyProtection="1">
      <alignment horizontal="center"/>
      <protection hidden="1"/>
    </xf>
    <xf numFmtId="0" fontId="36" fillId="8" borderId="20" xfId="0" applyFont="1" applyFill="1" applyBorder="1" applyAlignment="1" applyProtection="1">
      <alignment horizontal="center"/>
      <protection hidden="1"/>
    </xf>
    <xf numFmtId="1" fontId="36" fillId="8" borderId="20" xfId="0" applyNumberFormat="1" applyFont="1" applyFill="1" applyBorder="1" applyAlignment="1" applyProtection="1">
      <alignment horizontal="center"/>
      <protection hidden="1"/>
    </xf>
    <xf numFmtId="0" fontId="36" fillId="8" borderId="20" xfId="0" applyFont="1" applyFill="1" applyBorder="1" applyAlignment="1" applyProtection="1">
      <protection hidden="1"/>
    </xf>
    <xf numFmtId="3" fontId="36" fillId="9" borderId="20" xfId="0" applyNumberFormat="1" applyFont="1" applyFill="1" applyBorder="1" applyAlignment="1" applyProtection="1">
      <alignment horizontal="center"/>
      <protection hidden="1"/>
    </xf>
    <xf numFmtId="0" fontId="36" fillId="9" borderId="20" xfId="0" applyFont="1" applyFill="1" applyBorder="1" applyAlignment="1" applyProtection="1">
      <alignment horizontal="center"/>
      <protection hidden="1"/>
    </xf>
    <xf numFmtId="1" fontId="36" fillId="9" borderId="20" xfId="0" applyNumberFormat="1" applyFont="1" applyFill="1" applyBorder="1" applyAlignment="1" applyProtection="1">
      <alignment horizontal="center"/>
      <protection hidden="1"/>
    </xf>
    <xf numFmtId="0" fontId="36" fillId="9" borderId="20" xfId="0" applyFont="1" applyFill="1" applyBorder="1" applyAlignment="1" applyProtection="1">
      <protection hidden="1"/>
    </xf>
    <xf numFmtId="3" fontId="36" fillId="10" borderId="20" xfId="0" applyNumberFormat="1" applyFont="1" applyFill="1" applyBorder="1" applyAlignment="1" applyProtection="1">
      <alignment horizontal="center"/>
      <protection hidden="1"/>
    </xf>
    <xf numFmtId="0" fontId="36" fillId="10" borderId="20" xfId="0" applyFont="1" applyFill="1" applyBorder="1" applyAlignment="1" applyProtection="1">
      <alignment horizontal="center"/>
      <protection hidden="1"/>
    </xf>
    <xf numFmtId="1" fontId="36" fillId="10" borderId="20" xfId="0" applyNumberFormat="1" applyFont="1" applyFill="1" applyBorder="1" applyAlignment="1" applyProtection="1">
      <alignment horizontal="center"/>
      <protection hidden="1"/>
    </xf>
    <xf numFmtId="0" fontId="36" fillId="10" borderId="20" xfId="0" applyFont="1" applyFill="1" applyBorder="1" applyAlignment="1" applyProtection="1">
      <protection hidden="1"/>
    </xf>
    <xf numFmtId="3" fontId="36" fillId="11" borderId="20" xfId="0" applyNumberFormat="1" applyFont="1" applyFill="1" applyBorder="1" applyAlignment="1" applyProtection="1">
      <alignment horizontal="center"/>
      <protection hidden="1"/>
    </xf>
    <xf numFmtId="0" fontId="36" fillId="11" borderId="20" xfId="0" applyFont="1" applyFill="1" applyBorder="1" applyAlignment="1" applyProtection="1">
      <alignment horizontal="center"/>
      <protection hidden="1"/>
    </xf>
    <xf numFmtId="1" fontId="36" fillId="11" borderId="20" xfId="0" applyNumberFormat="1" applyFont="1" applyFill="1" applyBorder="1" applyAlignment="1" applyProtection="1">
      <alignment horizontal="center"/>
      <protection hidden="1"/>
    </xf>
    <xf numFmtId="0" fontId="36" fillId="11" borderId="20" xfId="0" applyFont="1" applyFill="1" applyBorder="1" applyAlignment="1" applyProtection="1">
      <protection hidden="1"/>
    </xf>
    <xf numFmtId="3" fontId="36" fillId="12" borderId="20" xfId="0" applyNumberFormat="1" applyFont="1" applyFill="1" applyBorder="1" applyAlignment="1" applyProtection="1">
      <alignment horizontal="center"/>
      <protection hidden="1"/>
    </xf>
    <xf numFmtId="0" fontId="36" fillId="12" borderId="20" xfId="0" applyFont="1" applyFill="1" applyBorder="1" applyAlignment="1" applyProtection="1">
      <alignment horizontal="center"/>
      <protection hidden="1"/>
    </xf>
    <xf numFmtId="1" fontId="36" fillId="12" borderId="20" xfId="0" applyNumberFormat="1" applyFont="1" applyFill="1" applyBorder="1" applyAlignment="1" applyProtection="1">
      <alignment horizontal="center"/>
      <protection hidden="1"/>
    </xf>
    <xf numFmtId="0" fontId="36" fillId="12" borderId="20" xfId="0" applyFont="1" applyFill="1" applyBorder="1" applyAlignment="1" applyProtection="1">
      <protection hidden="1"/>
    </xf>
    <xf numFmtId="0" fontId="38" fillId="7" borderId="0" xfId="0" applyFont="1" applyFill="1" applyAlignment="1" applyProtection="1">
      <protection hidden="1"/>
    </xf>
    <xf numFmtId="0" fontId="0" fillId="7" borderId="0" xfId="0" applyFont="1" applyFill="1" applyBorder="1" applyAlignment="1" applyProtection="1">
      <protection hidden="1"/>
    </xf>
    <xf numFmtId="168" fontId="39" fillId="7" borderId="0" xfId="0" applyNumberFormat="1" applyFont="1" applyFill="1" applyBorder="1" applyAlignment="1" applyProtection="1">
      <alignment horizontal="center"/>
      <protection hidden="1"/>
    </xf>
    <xf numFmtId="1" fontId="0" fillId="7" borderId="0" xfId="0" applyNumberFormat="1" applyFont="1" applyFill="1" applyBorder="1" applyAlignment="1" applyProtection="1">
      <alignment horizontal="center"/>
      <protection hidden="1"/>
    </xf>
    <xf numFmtId="0" fontId="40" fillId="7" borderId="0" xfId="0" applyFont="1" applyFill="1" applyBorder="1" applyAlignment="1" applyProtection="1">
      <alignment horizontal="center" vertical="top" wrapText="1"/>
      <protection hidden="1"/>
    </xf>
    <xf numFmtId="0" fontId="40" fillId="7" borderId="0" xfId="0" applyFont="1" applyFill="1" applyBorder="1" applyAlignment="1" applyProtection="1">
      <alignment vertical="top" wrapText="1"/>
      <protection hidden="1"/>
    </xf>
    <xf numFmtId="0" fontId="41" fillId="7" borderId="0" xfId="0" applyFont="1" applyFill="1" applyBorder="1" applyAlignment="1" applyProtection="1">
      <protection hidden="1"/>
    </xf>
    <xf numFmtId="0" fontId="24" fillId="0" borderId="6" xfId="6" applyNumberFormat="1" applyFont="1" applyFill="1" applyBorder="1" applyAlignment="1" applyProtection="1">
      <alignment horizontal="center" vertical="center"/>
    </xf>
    <xf numFmtId="14" fontId="24" fillId="0" borderId="5" xfId="5" applyFont="1" applyFill="1" applyBorder="1" applyAlignment="1" applyProtection="1">
      <alignment horizontal="center" vertical="center"/>
      <protection locked="0"/>
    </xf>
    <xf numFmtId="14" fontId="24" fillId="0" borderId="7" xfId="5" applyFont="1" applyFill="1" applyBorder="1" applyAlignment="1" applyProtection="1">
      <alignment horizontal="center" vertical="center"/>
      <protection locked="0"/>
    </xf>
    <xf numFmtId="42" fontId="24" fillId="0" borderId="6" xfId="8" applyNumberFormat="1" applyFont="1" applyFill="1" applyBorder="1" applyAlignment="1" applyProtection="1">
      <alignment horizontal="center" vertical="center"/>
      <protection locked="0"/>
    </xf>
    <xf numFmtId="0" fontId="8" fillId="0" borderId="6" xfId="7" applyFont="1" applyFill="1" applyBorder="1" applyAlignment="1" applyProtection="1">
      <alignment horizontal="center" vertical="center"/>
      <protection locked="0"/>
    </xf>
    <xf numFmtId="0" fontId="8" fillId="0" borderId="8" xfId="7" applyFont="1" applyFill="1" applyBorder="1" applyAlignment="1" applyProtection="1">
      <alignment horizontal="center" vertical="center"/>
      <protection locked="0"/>
    </xf>
    <xf numFmtId="42" fontId="24" fillId="0" borderId="8" xfId="8" applyNumberFormat="1" applyFont="1" applyFill="1" applyBorder="1" applyAlignment="1" applyProtection="1">
      <alignment horizontal="center" vertical="center"/>
      <protection locked="0"/>
    </xf>
    <xf numFmtId="0" fontId="24" fillId="0" borderId="8" xfId="6" applyNumberFormat="1" applyFont="1" applyFill="1" applyBorder="1" applyAlignment="1" applyProtection="1">
      <alignment horizontal="center" vertical="center"/>
    </xf>
    <xf numFmtId="0" fontId="24" fillId="0" borderId="4" xfId="6" applyNumberFormat="1" applyFont="1" applyFill="1" applyBorder="1" applyAlignment="1" applyProtection="1">
      <alignment horizontal="center" vertical="center"/>
    </xf>
    <xf numFmtId="0" fontId="24" fillId="0" borderId="3" xfId="6" applyNumberFormat="1" applyFont="1" applyFill="1" applyBorder="1" applyAlignment="1" applyProtection="1">
      <alignment horizontal="center" vertical="center"/>
    </xf>
    <xf numFmtId="0" fontId="44" fillId="0" borderId="0" xfId="0" applyFont="1">
      <alignment vertical="center"/>
    </xf>
    <xf numFmtId="166" fontId="20" fillId="0" borderId="0" xfId="0" applyNumberFormat="1" applyFont="1" applyAlignment="1">
      <alignment horizontal="center" vertical="center"/>
    </xf>
    <xf numFmtId="0" fontId="45" fillId="0" borderId="0" xfId="0" applyFont="1">
      <alignment vertical="center"/>
    </xf>
    <xf numFmtId="0" fontId="22" fillId="0" borderId="0" xfId="0" applyFont="1">
      <alignment vertical="center"/>
    </xf>
    <xf numFmtId="3" fontId="22" fillId="0" borderId="0" xfId="0" applyNumberFormat="1" applyFont="1">
      <alignment vertical="center"/>
    </xf>
    <xf numFmtId="3" fontId="22" fillId="0" borderId="0" xfId="0" applyNumberFormat="1" applyFont="1" applyAlignment="1">
      <alignment horizontal="center" vertical="center"/>
    </xf>
    <xf numFmtId="3" fontId="45" fillId="0" borderId="0" xfId="0" applyNumberFormat="1" applyFont="1">
      <alignment vertical="center"/>
    </xf>
    <xf numFmtId="0" fontId="22" fillId="0" borderId="0" xfId="0" applyFont="1" applyAlignment="1">
      <alignment vertical="center"/>
    </xf>
    <xf numFmtId="3" fontId="45" fillId="0" borderId="0" xfId="0" applyNumberFormat="1" applyFont="1" applyAlignment="1">
      <alignment horizontal="center" vertical="center"/>
    </xf>
    <xf numFmtId="14" fontId="24" fillId="0" borderId="28" xfId="5" applyFont="1" applyFill="1" applyBorder="1" applyAlignment="1" applyProtection="1">
      <alignment horizontal="center" vertical="center"/>
      <protection locked="0"/>
    </xf>
    <xf numFmtId="0" fontId="24" fillId="0" borderId="27" xfId="6" applyNumberFormat="1" applyFont="1" applyFill="1" applyBorder="1" applyAlignment="1" applyProtection="1">
      <alignment horizontal="center" vertical="center"/>
    </xf>
    <xf numFmtId="0" fontId="8" fillId="0" borderId="27" xfId="7" applyFont="1" applyFill="1" applyBorder="1" applyAlignment="1" applyProtection="1">
      <alignment horizontal="center" vertical="center"/>
      <protection locked="0"/>
    </xf>
    <xf numFmtId="42" fontId="24" fillId="0" borderId="27" xfId="8" applyNumberFormat="1" applyFont="1" applyFill="1" applyBorder="1" applyAlignment="1" applyProtection="1">
      <alignment horizontal="center" vertical="center"/>
      <protection locked="0"/>
    </xf>
    <xf numFmtId="14" fontId="23" fillId="4" borderId="29" xfId="5" applyNumberFormat="1" applyFont="1" applyFill="1" applyBorder="1" applyAlignment="1" applyProtection="1">
      <alignment horizontal="center" vertical="center"/>
      <protection locked="0"/>
    </xf>
    <xf numFmtId="14" fontId="46" fillId="4" borderId="30" xfId="5" applyNumberFormat="1" applyFont="1" applyFill="1" applyBorder="1" applyAlignment="1" applyProtection="1">
      <alignment horizontal="center" vertical="center"/>
      <protection locked="0"/>
    </xf>
    <xf numFmtId="14" fontId="23" fillId="4" borderId="30" xfId="5" applyNumberFormat="1" applyFont="1" applyFill="1" applyBorder="1" applyAlignment="1" applyProtection="1">
      <alignment horizontal="center" vertical="center"/>
      <protection locked="0"/>
    </xf>
    <xf numFmtId="165" fontId="16" fillId="4" borderId="30" xfId="8" applyNumberFormat="1" applyFont="1" applyFill="1" applyBorder="1" applyAlignment="1" applyProtection="1">
      <alignment horizontal="center" vertical="center"/>
      <protection locked="0"/>
    </xf>
    <xf numFmtId="14" fontId="24" fillId="0" borderId="32" xfId="5" applyFont="1" applyFill="1" applyBorder="1" applyAlignment="1" applyProtection="1">
      <alignment horizontal="center" vertical="center"/>
      <protection locked="0"/>
    </xf>
    <xf numFmtId="0" fontId="22" fillId="0" borderId="20" xfId="6" applyNumberFormat="1" applyFont="1" applyFill="1" applyBorder="1" applyAlignment="1" applyProtection="1">
      <alignment horizontal="center" vertical="center"/>
    </xf>
    <xf numFmtId="42" fontId="24" fillId="0" borderId="20" xfId="8" applyNumberFormat="1" applyFont="1" applyFill="1" applyBorder="1" applyAlignment="1" applyProtection="1">
      <alignment horizontal="center" vertical="center"/>
      <protection locked="0"/>
    </xf>
    <xf numFmtId="42" fontId="8" fillId="0" borderId="20" xfId="8" applyNumberFormat="1" applyFont="1" applyFill="1" applyBorder="1" applyAlignment="1" applyProtection="1">
      <alignment horizontal="center" vertical="center"/>
      <protection locked="0"/>
    </xf>
    <xf numFmtId="0" fontId="47" fillId="0" borderId="20" xfId="6" applyNumberFormat="1" applyFont="1" applyFill="1" applyBorder="1" applyAlignment="1" applyProtection="1">
      <alignment horizontal="justify" vertical="center" wrapText="1"/>
    </xf>
    <xf numFmtId="0" fontId="24" fillId="0" borderId="20" xfId="6" applyNumberFormat="1" applyFont="1" applyFill="1" applyBorder="1" applyAlignment="1" applyProtection="1">
      <alignment horizontal="center" vertical="center"/>
    </xf>
    <xf numFmtId="0" fontId="8" fillId="0" borderId="20" xfId="7" applyFont="1" applyFill="1" applyBorder="1" applyAlignment="1" applyProtection="1">
      <alignment horizontal="center" vertical="center"/>
      <protection locked="0"/>
    </xf>
    <xf numFmtId="14" fontId="24" fillId="0" borderId="34" xfId="5" applyFont="1" applyFill="1" applyBorder="1" applyAlignment="1" applyProtection="1">
      <alignment horizontal="center" vertical="center"/>
      <protection locked="0"/>
    </xf>
    <xf numFmtId="0" fontId="24" fillId="0" borderId="35" xfId="6" applyNumberFormat="1" applyFont="1" applyFill="1" applyBorder="1" applyAlignment="1" applyProtection="1">
      <alignment horizontal="center" vertical="center"/>
    </xf>
    <xf numFmtId="0" fontId="8" fillId="0" borderId="35" xfId="7" applyFont="1" applyFill="1" applyBorder="1" applyAlignment="1" applyProtection="1">
      <alignment horizontal="center" vertical="center"/>
      <protection locked="0"/>
    </xf>
    <xf numFmtId="42" fontId="24" fillId="0" borderId="35" xfId="8" applyNumberFormat="1" applyFont="1" applyFill="1" applyBorder="1" applyAlignment="1" applyProtection="1">
      <alignment horizontal="center" vertical="center"/>
      <protection locked="0"/>
    </xf>
    <xf numFmtId="14" fontId="23" fillId="4" borderId="30" xfId="5" applyNumberFormat="1" applyFont="1" applyFill="1" applyBorder="1" applyAlignment="1" applyProtection="1">
      <alignment horizontal="center" vertical="center" wrapText="1"/>
      <protection locked="0"/>
    </xf>
    <xf numFmtId="0" fontId="47" fillId="0" borderId="20" xfId="7" applyFont="1" applyFill="1" applyBorder="1" applyAlignment="1" applyProtection="1">
      <alignment horizontal="center" vertical="center"/>
      <protection locked="0"/>
    </xf>
    <xf numFmtId="0" fontId="14" fillId="5" borderId="2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3" fontId="0" fillId="0" borderId="0" xfId="0" applyNumberFormat="1" applyFont="1">
      <alignment vertical="center"/>
    </xf>
    <xf numFmtId="0" fontId="43" fillId="5" borderId="29" xfId="0" applyFont="1" applyFill="1" applyBorder="1" applyAlignment="1">
      <alignment horizontal="center" vertical="center"/>
    </xf>
    <xf numFmtId="0" fontId="14" fillId="5" borderId="30" xfId="0" applyFont="1" applyFill="1" applyBorder="1" applyAlignment="1">
      <alignment horizontal="center" vertical="center"/>
    </xf>
    <xf numFmtId="0" fontId="16" fillId="5" borderId="31" xfId="0" applyFont="1" applyFill="1" applyBorder="1" applyAlignment="1">
      <alignment horizontal="center" vertical="center"/>
    </xf>
    <xf numFmtId="14" fontId="8" fillId="0" borderId="32" xfId="0" applyNumberFormat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42" fontId="8" fillId="0" borderId="20" xfId="0" applyNumberFormat="1" applyFont="1" applyBorder="1" applyAlignment="1">
      <alignment horizontal="center" vertical="center"/>
    </xf>
    <xf numFmtId="42" fontId="8" fillId="0" borderId="20" xfId="14" applyNumberFormat="1" applyFont="1" applyBorder="1" applyAlignment="1">
      <alignment horizontal="center" vertical="center"/>
    </xf>
    <xf numFmtId="14" fontId="8" fillId="0" borderId="33" xfId="14" applyNumberFormat="1" applyFont="1" applyBorder="1" applyAlignment="1">
      <alignment horizontal="justify" vertical="center" wrapText="1"/>
    </xf>
    <xf numFmtId="14" fontId="8" fillId="0" borderId="34" xfId="0" applyNumberFormat="1" applyFont="1" applyBorder="1" applyAlignment="1">
      <alignment horizontal="center" vertical="center"/>
    </xf>
    <xf numFmtId="42" fontId="8" fillId="0" borderId="35" xfId="14" applyNumberFormat="1" applyFont="1" applyBorder="1" applyAlignment="1">
      <alignment horizontal="center" vertical="center"/>
    </xf>
    <xf numFmtId="14" fontId="8" fillId="0" borderId="33" xfId="14" applyNumberFormat="1" applyFont="1" applyBorder="1" applyAlignment="1">
      <alignment horizontal="left" vertical="center"/>
    </xf>
    <xf numFmtId="42" fontId="18" fillId="0" borderId="20" xfId="0" applyNumberFormat="1" applyFont="1" applyBorder="1" applyAlignment="1">
      <alignment horizontal="center" vertical="center"/>
    </xf>
    <xf numFmtId="42" fontId="18" fillId="0" borderId="35" xfId="0" applyNumberFormat="1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14" fontId="8" fillId="0" borderId="36" xfId="14" applyNumberFormat="1" applyFont="1" applyBorder="1" applyAlignment="1">
      <alignment horizontal="justify" vertical="center" wrapText="1"/>
    </xf>
    <xf numFmtId="14" fontId="24" fillId="8" borderId="32" xfId="5" applyFont="1" applyFill="1" applyBorder="1" applyAlignment="1" applyProtection="1">
      <alignment horizontal="center" vertical="center"/>
      <protection locked="0"/>
    </xf>
    <xf numFmtId="0" fontId="22" fillId="8" borderId="20" xfId="6" applyNumberFormat="1" applyFont="1" applyFill="1" applyBorder="1" applyAlignment="1" applyProtection="1">
      <alignment horizontal="center" vertical="center"/>
    </xf>
    <xf numFmtId="0" fontId="47" fillId="8" borderId="20" xfId="6" applyNumberFormat="1" applyFont="1" applyFill="1" applyBorder="1" applyAlignment="1" applyProtection="1">
      <alignment horizontal="justify" vertical="center" wrapText="1"/>
    </xf>
    <xf numFmtId="42" fontId="8" fillId="8" borderId="20" xfId="8" applyNumberFormat="1" applyFont="1" applyFill="1" applyBorder="1" applyAlignment="1" applyProtection="1">
      <alignment horizontal="center" vertical="center"/>
      <protection locked="0"/>
    </xf>
    <xf numFmtId="42" fontId="7" fillId="8" borderId="20" xfId="8" applyNumberFormat="1" applyFont="1" applyFill="1" applyBorder="1" applyAlignment="1" applyProtection="1">
      <alignment horizontal="center" vertical="center"/>
      <protection locked="0"/>
    </xf>
    <xf numFmtId="42" fontId="8" fillId="8" borderId="3" xfId="8" applyNumberFormat="1" applyFont="1" applyFill="1" applyBorder="1" applyAlignment="1" applyProtection="1">
      <alignment horizontal="center" vertical="center"/>
      <protection locked="0"/>
    </xf>
    <xf numFmtId="42" fontId="24" fillId="8" borderId="20" xfId="8" applyNumberFormat="1" applyFont="1" applyFill="1" applyBorder="1" applyAlignment="1" applyProtection="1">
      <alignment horizontal="center" vertical="center"/>
      <protection locked="0"/>
    </xf>
    <xf numFmtId="14" fontId="23" fillId="4" borderId="2" xfId="5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47" fillId="0" borderId="20" xfId="0" applyFont="1" applyFill="1" applyBorder="1" applyAlignment="1" applyProtection="1">
      <alignment horizontal="center" vertical="center" wrapText="1"/>
    </xf>
    <xf numFmtId="14" fontId="42" fillId="0" borderId="32" xfId="0" applyNumberFormat="1" applyFont="1" applyBorder="1" applyAlignment="1">
      <alignment horizontal="center" vertical="center"/>
    </xf>
    <xf numFmtId="0" fontId="42" fillId="0" borderId="20" xfId="0" applyFont="1" applyBorder="1" applyAlignment="1">
      <alignment horizontal="center" vertical="center"/>
    </xf>
    <xf numFmtId="42" fontId="42" fillId="0" borderId="20" xfId="0" applyNumberFormat="1" applyFont="1" applyBorder="1" applyAlignment="1">
      <alignment horizontal="center" vertical="center"/>
    </xf>
    <xf numFmtId="42" fontId="42" fillId="0" borderId="20" xfId="14" applyNumberFormat="1" applyFont="1" applyBorder="1" applyAlignment="1">
      <alignment horizontal="center" vertical="center"/>
    </xf>
    <xf numFmtId="0" fontId="50" fillId="0" borderId="39" xfId="0" applyFont="1" applyFill="1" applyBorder="1" applyAlignment="1">
      <alignment horizontal="center" vertical="center" wrapText="1"/>
    </xf>
    <xf numFmtId="0" fontId="50" fillId="0" borderId="39" xfId="0" applyFont="1" applyFill="1" applyBorder="1" applyAlignment="1">
      <alignment horizontal="center" vertical="center"/>
    </xf>
    <xf numFmtId="0" fontId="22" fillId="0" borderId="45" xfId="7" applyFont="1" applyFill="1" applyBorder="1" applyAlignment="1" applyProtection="1">
      <alignment horizontal="center" vertical="center" wrapText="1"/>
      <protection locked="0"/>
    </xf>
    <xf numFmtId="0" fontId="50" fillId="0" borderId="41" xfId="0" applyFont="1" applyFill="1" applyBorder="1" applyAlignment="1" applyProtection="1">
      <alignment horizontal="center" vertical="center"/>
    </xf>
    <xf numFmtId="0" fontId="0" fillId="0" borderId="51" xfId="0" applyBorder="1" applyProtection="1">
      <alignment vertical="center"/>
    </xf>
    <xf numFmtId="0" fontId="0" fillId="0" borderId="0" xfId="0" applyBorder="1" applyProtection="1">
      <alignment vertical="center"/>
    </xf>
    <xf numFmtId="0" fontId="0" fillId="0" borderId="56" xfId="0" applyBorder="1" applyProtection="1">
      <alignment vertical="center"/>
    </xf>
    <xf numFmtId="42" fontId="53" fillId="8" borderId="3" xfId="8" applyNumberFormat="1" applyFont="1" applyFill="1" applyBorder="1" applyAlignment="1" applyProtection="1">
      <alignment horizontal="center" vertical="center"/>
      <protection locked="0"/>
    </xf>
    <xf numFmtId="42" fontId="7" fillId="0" borderId="0" xfId="0" applyNumberFormat="1" applyFont="1" applyFill="1" applyAlignment="1">
      <alignment horizontal="center" vertical="center"/>
    </xf>
    <xf numFmtId="0" fontId="55" fillId="8" borderId="0" xfId="0" applyFont="1" applyFill="1" applyAlignment="1">
      <alignment horizontal="justify" vertical="center" wrapText="1"/>
    </xf>
    <xf numFmtId="14" fontId="47" fillId="0" borderId="33" xfId="0" applyNumberFormat="1" applyFont="1" applyBorder="1" applyAlignment="1">
      <alignment horizontal="justify" vertical="center" wrapText="1"/>
    </xf>
    <xf numFmtId="0" fontId="55" fillId="7" borderId="60" xfId="0" applyFont="1" applyFill="1" applyBorder="1" applyAlignment="1">
      <alignment horizontal="center" vertical="center" wrapText="1"/>
    </xf>
    <xf numFmtId="14" fontId="47" fillId="0" borderId="33" xfId="14" applyNumberFormat="1" applyFont="1" applyBorder="1" applyAlignment="1">
      <alignment horizontal="justify" vertical="center" wrapText="1"/>
    </xf>
    <xf numFmtId="0" fontId="42" fillId="0" borderId="53" xfId="0" applyFont="1" applyBorder="1" applyProtection="1">
      <alignment vertical="center"/>
    </xf>
    <xf numFmtId="0" fontId="42" fillId="0" borderId="55" xfId="0" applyFont="1" applyBorder="1" applyProtection="1">
      <alignment vertical="center"/>
    </xf>
    <xf numFmtId="0" fontId="56" fillId="0" borderId="50" xfId="0" applyFont="1" applyBorder="1" applyAlignment="1" applyProtection="1"/>
    <xf numFmtId="0" fontId="56" fillId="0" borderId="51" xfId="0" applyFont="1" applyBorder="1" applyAlignment="1" applyProtection="1"/>
    <xf numFmtId="42" fontId="56" fillId="0" borderId="52" xfId="0" applyNumberFormat="1" applyFont="1" applyBorder="1" applyAlignment="1" applyProtection="1">
      <alignment horizontal="center" wrapText="1"/>
    </xf>
    <xf numFmtId="42" fontId="42" fillId="0" borderId="57" xfId="0" applyNumberFormat="1" applyFont="1" applyBorder="1" applyAlignment="1" applyProtection="1">
      <alignment horizontal="center" vertical="center" wrapText="1"/>
    </xf>
    <xf numFmtId="0" fontId="49" fillId="0" borderId="0" xfId="0" applyFont="1" applyBorder="1" applyAlignment="1" applyProtection="1">
      <alignment vertical="center" wrapText="1"/>
    </xf>
    <xf numFmtId="42" fontId="48" fillId="0" borderId="41" xfId="0" applyNumberFormat="1" applyFont="1" applyBorder="1" applyAlignment="1" applyProtection="1">
      <alignment vertical="center"/>
    </xf>
    <xf numFmtId="42" fontId="48" fillId="0" borderId="41" xfId="0" applyNumberFormat="1" applyFont="1" applyBorder="1" applyAlignment="1" applyProtection="1">
      <alignment vertical="center" wrapText="1"/>
    </xf>
    <xf numFmtId="0" fontId="49" fillId="0" borderId="0" xfId="0" applyFont="1" applyAlignment="1">
      <alignment horizontal="center" vertical="center"/>
    </xf>
    <xf numFmtId="14" fontId="42" fillId="0" borderId="46" xfId="0" applyNumberFormat="1" applyFont="1" applyBorder="1" applyAlignment="1" applyProtection="1">
      <alignment horizontal="center" vertical="center"/>
    </xf>
    <xf numFmtId="1" fontId="42" fillId="0" borderId="47" xfId="0" applyNumberFormat="1" applyFont="1" applyBorder="1" applyAlignment="1" applyProtection="1">
      <alignment horizontal="center" vertical="center"/>
    </xf>
    <xf numFmtId="42" fontId="42" fillId="0" borderId="47" xfId="0" applyNumberFormat="1" applyFont="1" applyBorder="1" applyAlignment="1" applyProtection="1">
      <alignment horizontal="center" vertical="center" wrapText="1"/>
    </xf>
    <xf numFmtId="14" fontId="42" fillId="0" borderId="48" xfId="0" applyNumberFormat="1" applyFont="1" applyBorder="1" applyAlignment="1" applyProtection="1">
      <alignment horizontal="center" vertical="center"/>
    </xf>
    <xf numFmtId="1" fontId="42" fillId="0" borderId="49" xfId="0" applyNumberFormat="1" applyFont="1" applyBorder="1" applyAlignment="1" applyProtection="1">
      <alignment horizontal="center" vertical="center"/>
    </xf>
    <xf numFmtId="42" fontId="42" fillId="0" borderId="49" xfId="0" applyNumberFormat="1" applyFont="1" applyBorder="1" applyAlignment="1" applyProtection="1">
      <alignment horizontal="center" vertical="center" wrapText="1"/>
    </xf>
    <xf numFmtId="14" fontId="42" fillId="0" borderId="58" xfId="0" applyNumberFormat="1" applyFont="1" applyBorder="1" applyAlignment="1" applyProtection="1">
      <alignment horizontal="center" vertical="center"/>
    </xf>
    <xf numFmtId="1" fontId="42" fillId="0" borderId="59" xfId="0" applyNumberFormat="1" applyFont="1" applyBorder="1" applyAlignment="1" applyProtection="1">
      <alignment horizontal="center" vertical="center"/>
    </xf>
    <xf numFmtId="42" fontId="42" fillId="0" borderId="59" xfId="0" applyNumberFormat="1" applyFont="1" applyBorder="1" applyAlignment="1" applyProtection="1">
      <alignment horizontal="center" vertical="center" wrapText="1"/>
    </xf>
    <xf numFmtId="0" fontId="54" fillId="0" borderId="0" xfId="0" applyFont="1" applyAlignment="1">
      <alignment horizontal="justify" vertical="center" wrapText="1"/>
    </xf>
    <xf numFmtId="3" fontId="59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3" fontId="22" fillId="0" borderId="0" xfId="0" applyNumberFormat="1" applyFont="1" applyAlignment="1">
      <alignment horizontal="center" vertical="center" wrapText="1"/>
    </xf>
    <xf numFmtId="166" fontId="20" fillId="0" borderId="0" xfId="0" applyNumberFormat="1" applyFont="1" applyAlignment="1">
      <alignment horizontal="center" vertical="center"/>
    </xf>
    <xf numFmtId="0" fontId="48" fillId="0" borderId="44" xfId="0" applyNumberFormat="1" applyFont="1" applyFill="1" applyBorder="1" applyAlignment="1" applyProtection="1">
      <alignment horizontal="center" vertical="center" wrapText="1"/>
    </xf>
    <xf numFmtId="3" fontId="54" fillId="0" borderId="0" xfId="0" applyNumberFormat="1" applyFont="1" applyAlignment="1">
      <alignment horizontal="justify" vertical="center" wrapText="1"/>
    </xf>
    <xf numFmtId="14" fontId="8" fillId="0" borderId="0" xfId="0" applyNumberFormat="1" applyFont="1" applyAlignment="1">
      <alignment horizontal="center" vertical="center"/>
    </xf>
    <xf numFmtId="14" fontId="17" fillId="0" borderId="37" xfId="14" applyNumberFormat="1" applyFont="1" applyBorder="1" applyAlignment="1">
      <alignment horizontal="center" vertical="center"/>
    </xf>
    <xf numFmtId="3" fontId="47" fillId="0" borderId="33" xfId="0" applyNumberFormat="1" applyFont="1" applyBorder="1" applyAlignment="1">
      <alignment horizontal="justify" vertical="center" wrapText="1"/>
    </xf>
    <xf numFmtId="3" fontId="8" fillId="0" borderId="0" xfId="0" applyNumberFormat="1" applyFont="1" applyAlignment="1">
      <alignment horizontal="center" vertical="center"/>
    </xf>
    <xf numFmtId="3" fontId="47" fillId="0" borderId="33" xfId="0" applyNumberFormat="1" applyFont="1" applyBorder="1" applyAlignment="1">
      <alignment horizontal="center" vertical="center" wrapText="1"/>
    </xf>
    <xf numFmtId="14" fontId="23" fillId="4" borderId="2" xfId="5" applyNumberFormat="1" applyFont="1" applyFill="1" applyBorder="1" applyAlignment="1" applyProtection="1">
      <alignment horizontal="center" vertical="center" wrapText="1"/>
      <protection locked="0"/>
    </xf>
    <xf numFmtId="42" fontId="24" fillId="0" borderId="0" xfId="0" applyNumberFormat="1" applyFont="1" applyFill="1" applyAlignment="1">
      <alignment horizontal="center" vertical="center"/>
    </xf>
    <xf numFmtId="0" fontId="57" fillId="6" borderId="0" xfId="15" applyFont="1" applyFill="1" applyAlignment="1">
      <alignment horizontal="center" vertical="center"/>
    </xf>
    <xf numFmtId="0" fontId="48" fillId="0" borderId="0" xfId="0" applyNumberFormat="1" applyFont="1" applyFill="1" applyBorder="1" applyAlignment="1" applyProtection="1">
      <alignment horizontal="center" vertical="center" wrapText="1"/>
    </xf>
    <xf numFmtId="0" fontId="16" fillId="5" borderId="0" xfId="0" applyFont="1" applyFill="1" applyBorder="1" applyAlignment="1">
      <alignment horizontal="center" vertical="center" wrapText="1"/>
    </xf>
    <xf numFmtId="0" fontId="16" fillId="5" borderId="73" xfId="0" applyFont="1" applyFill="1" applyBorder="1" applyAlignment="1">
      <alignment horizontal="center" vertical="center" wrapText="1"/>
    </xf>
    <xf numFmtId="42" fontId="47" fillId="0" borderId="33" xfId="0" applyNumberFormat="1" applyFont="1" applyBorder="1" applyAlignment="1">
      <alignment horizontal="justify" vertical="center" wrapText="1"/>
    </xf>
    <xf numFmtId="42" fontId="47" fillId="0" borderId="0" xfId="0" applyNumberFormat="1" applyFont="1" applyBorder="1" applyAlignment="1">
      <alignment horizontal="justify" vertical="center" wrapText="1"/>
    </xf>
    <xf numFmtId="42" fontId="47" fillId="0" borderId="0" xfId="14" applyNumberFormat="1" applyFont="1" applyBorder="1" applyAlignment="1">
      <alignment horizontal="justify" vertical="center" wrapText="1"/>
    </xf>
    <xf numFmtId="42" fontId="8" fillId="0" borderId="0" xfId="14" applyNumberFormat="1" applyFont="1" applyBorder="1" applyAlignment="1">
      <alignment horizontal="left" vertical="center"/>
    </xf>
    <xf numFmtId="42" fontId="8" fillId="0" borderId="0" xfId="14" applyNumberFormat="1" applyFont="1" applyBorder="1" applyAlignment="1">
      <alignment horizontal="justify" vertical="center" wrapText="1"/>
    </xf>
    <xf numFmtId="0" fontId="63" fillId="0" borderId="0" xfId="0" applyFont="1" applyBorder="1" applyAlignment="1" applyProtection="1">
      <alignment horizontal="center" vertical="center" wrapText="1"/>
    </xf>
    <xf numFmtId="0" fontId="62" fillId="0" borderId="0" xfId="0" applyFont="1" applyBorder="1" applyAlignment="1" applyProtection="1">
      <alignment horizontal="center" vertical="center"/>
    </xf>
    <xf numFmtId="0" fontId="64" fillId="0" borderId="0" xfId="0" applyFont="1" applyBorder="1" applyAlignment="1" applyProtection="1">
      <alignment horizontal="center" vertical="center" wrapText="1"/>
    </xf>
    <xf numFmtId="42" fontId="48" fillId="0" borderId="54" xfId="0" applyNumberFormat="1" applyFont="1" applyBorder="1" applyAlignment="1" applyProtection="1">
      <alignment horizontal="center" vertical="center" wrapText="1"/>
    </xf>
    <xf numFmtId="0" fontId="50" fillId="0" borderId="41" xfId="0" applyFont="1" applyFill="1" applyBorder="1" applyAlignment="1" applyProtection="1">
      <alignment horizontal="center" vertical="center" wrapText="1"/>
    </xf>
    <xf numFmtId="0" fontId="65" fillId="5" borderId="43" xfId="0" applyFont="1" applyFill="1" applyBorder="1" applyAlignment="1" applyProtection="1">
      <alignment horizontal="center" vertical="center"/>
    </xf>
    <xf numFmtId="0" fontId="16" fillId="5" borderId="43" xfId="0" applyFont="1" applyFill="1" applyBorder="1" applyAlignment="1" applyProtection="1">
      <alignment horizontal="center" vertical="center"/>
    </xf>
    <xf numFmtId="0" fontId="65" fillId="5" borderId="42" xfId="0" applyFont="1" applyFill="1" applyBorder="1" applyAlignment="1" applyProtection="1">
      <alignment horizontal="center" vertical="center"/>
    </xf>
    <xf numFmtId="0" fontId="60" fillId="0" borderId="0" xfId="0" applyFont="1" applyFill="1" applyBorder="1" applyAlignment="1" applyProtection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 wrapText="1"/>
    </xf>
    <xf numFmtId="0" fontId="59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center" vertical="center" wrapText="1"/>
    </xf>
    <xf numFmtId="0" fontId="61" fillId="6" borderId="0" xfId="15" applyFont="1" applyFill="1" applyAlignment="1">
      <alignment horizontal="center"/>
    </xf>
    <xf numFmtId="0" fontId="58" fillId="0" borderId="61" xfId="0" applyFont="1" applyBorder="1" applyAlignment="1">
      <alignment horizontal="center" vertical="center" wrapText="1"/>
    </xf>
    <xf numFmtId="0" fontId="58" fillId="0" borderId="62" xfId="0" applyFont="1" applyBorder="1" applyAlignment="1">
      <alignment horizontal="center" vertical="center" wrapText="1"/>
    </xf>
    <xf numFmtId="0" fontId="58" fillId="0" borderId="63" xfId="0" applyFont="1" applyBorder="1" applyAlignment="1">
      <alignment horizontal="center" vertical="center" wrapText="1"/>
    </xf>
    <xf numFmtId="0" fontId="58" fillId="0" borderId="64" xfId="0" applyFont="1" applyBorder="1" applyAlignment="1">
      <alignment horizontal="center" vertical="center" wrapText="1"/>
    </xf>
    <xf numFmtId="0" fontId="58" fillId="0" borderId="65" xfId="0" applyFont="1" applyBorder="1" applyAlignment="1">
      <alignment horizontal="center" vertical="center" wrapText="1"/>
    </xf>
    <xf numFmtId="0" fontId="58" fillId="0" borderId="66" xfId="0" applyFont="1" applyBorder="1" applyAlignment="1">
      <alignment horizontal="center" vertical="center" wrapText="1"/>
    </xf>
    <xf numFmtId="0" fontId="51" fillId="0" borderId="67" xfId="0" applyFont="1" applyBorder="1" applyAlignment="1">
      <alignment horizontal="center" vertical="center" wrapText="1"/>
    </xf>
    <xf numFmtId="0" fontId="51" fillId="0" borderId="68" xfId="0" applyFont="1" applyBorder="1" applyAlignment="1">
      <alignment horizontal="center" vertical="center" wrapText="1"/>
    </xf>
    <xf numFmtId="0" fontId="51" fillId="0" borderId="69" xfId="0" applyFont="1" applyBorder="1" applyAlignment="1">
      <alignment horizontal="center" vertical="center" wrapText="1"/>
    </xf>
    <xf numFmtId="14" fontId="42" fillId="0" borderId="71" xfId="0" applyNumberFormat="1" applyFont="1" applyBorder="1" applyAlignment="1" applyProtection="1">
      <alignment horizontal="justify" vertical="center" wrapText="1"/>
    </xf>
    <xf numFmtId="14" fontId="42" fillId="0" borderId="65" xfId="0" applyNumberFormat="1" applyFont="1" applyBorder="1" applyAlignment="1" applyProtection="1">
      <alignment horizontal="justify" vertical="center" wrapText="1"/>
    </xf>
    <xf numFmtId="14" fontId="42" fillId="0" borderId="66" xfId="0" applyNumberFormat="1" applyFont="1" applyBorder="1" applyAlignment="1" applyProtection="1">
      <alignment horizontal="justify" vertical="center" wrapText="1"/>
    </xf>
    <xf numFmtId="0" fontId="44" fillId="0" borderId="65" xfId="0" applyFont="1" applyBorder="1" applyAlignment="1">
      <alignment horizontal="justify" vertical="center" wrapText="1"/>
    </xf>
    <xf numFmtId="0" fontId="44" fillId="0" borderId="66" xfId="0" applyFont="1" applyBorder="1" applyAlignment="1">
      <alignment horizontal="justify" vertical="center" wrapText="1"/>
    </xf>
    <xf numFmtId="14" fontId="42" fillId="0" borderId="70" xfId="0" applyNumberFormat="1" applyFont="1" applyBorder="1" applyAlignment="1" applyProtection="1">
      <alignment horizontal="justify" vertical="center" wrapText="1"/>
    </xf>
    <xf numFmtId="14" fontId="42" fillId="0" borderId="62" xfId="0" applyNumberFormat="1" applyFont="1" applyBorder="1" applyAlignment="1" applyProtection="1">
      <alignment horizontal="justify" vertical="center" wrapText="1"/>
    </xf>
    <xf numFmtId="14" fontId="42" fillId="0" borderId="63" xfId="0" applyNumberFormat="1" applyFont="1" applyBorder="1" applyAlignment="1" applyProtection="1">
      <alignment horizontal="justify" vertical="center" wrapText="1"/>
    </xf>
    <xf numFmtId="14" fontId="42" fillId="0" borderId="72" xfId="0" applyNumberFormat="1" applyFont="1" applyBorder="1" applyAlignment="1" applyProtection="1">
      <alignment horizontal="justify" vertical="center" wrapText="1"/>
    </xf>
    <xf numFmtId="14" fontId="42" fillId="0" borderId="68" xfId="0" applyNumberFormat="1" applyFont="1" applyBorder="1" applyAlignment="1" applyProtection="1">
      <alignment horizontal="justify" vertical="center" wrapText="1"/>
    </xf>
    <xf numFmtId="14" fontId="42" fillId="0" borderId="69" xfId="0" applyNumberFormat="1" applyFont="1" applyBorder="1" applyAlignment="1" applyProtection="1">
      <alignment horizontal="justify" vertical="center" wrapText="1"/>
    </xf>
    <xf numFmtId="0" fontId="23" fillId="5" borderId="75" xfId="0" applyFont="1" applyFill="1" applyBorder="1" applyAlignment="1" applyProtection="1">
      <alignment horizontal="center" vertical="center"/>
    </xf>
    <xf numFmtId="0" fontId="23" fillId="5" borderId="76" xfId="0" applyFont="1" applyFill="1" applyBorder="1" applyAlignment="1" applyProtection="1">
      <alignment horizontal="center" vertical="center"/>
    </xf>
    <xf numFmtId="0" fontId="23" fillId="5" borderId="77" xfId="0" applyFont="1" applyFill="1" applyBorder="1" applyAlignment="1" applyProtection="1">
      <alignment horizontal="center" vertical="center"/>
    </xf>
    <xf numFmtId="0" fontId="37" fillId="8" borderId="20" xfId="0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top"/>
    </xf>
    <xf numFmtId="0" fontId="0" fillId="7" borderId="0" xfId="0" applyFill="1" applyAlignment="1">
      <alignment horizontal="center"/>
    </xf>
    <xf numFmtId="167" fontId="34" fillId="7" borderId="20" xfId="0" applyNumberFormat="1" applyFont="1" applyFill="1" applyBorder="1" applyAlignment="1">
      <alignment horizontal="center"/>
    </xf>
    <xf numFmtId="0" fontId="26" fillId="7" borderId="21" xfId="0" applyFont="1" applyFill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23" xfId="0" applyFont="1" applyFill="1" applyBorder="1" applyAlignment="1">
      <alignment horizontal="center" vertical="center" wrapText="1"/>
    </xf>
    <xf numFmtId="0" fontId="26" fillId="7" borderId="24" xfId="0" applyFont="1" applyFill="1" applyBorder="1" applyAlignment="1">
      <alignment horizontal="center" vertical="center" wrapText="1"/>
    </xf>
    <xf numFmtId="0" fontId="26" fillId="7" borderId="25" xfId="0" applyFont="1" applyFill="1" applyBorder="1" applyAlignment="1">
      <alignment horizontal="center" vertical="center" wrapText="1"/>
    </xf>
    <xf numFmtId="0" fontId="26" fillId="7" borderId="26" xfId="0" applyFont="1" applyFill="1" applyBorder="1" applyAlignment="1">
      <alignment horizontal="center" vertical="center" wrapText="1"/>
    </xf>
    <xf numFmtId="0" fontId="37" fillId="9" borderId="20" xfId="0" applyFont="1" applyFill="1" applyBorder="1" applyAlignment="1" applyProtection="1">
      <alignment horizontal="center" vertical="center" wrapText="1"/>
      <protection hidden="1"/>
    </xf>
    <xf numFmtId="0" fontId="37" fillId="10" borderId="20" xfId="0" applyFont="1" applyFill="1" applyBorder="1" applyAlignment="1" applyProtection="1">
      <alignment horizontal="center" vertical="center" wrapText="1"/>
      <protection hidden="1"/>
    </xf>
    <xf numFmtId="0" fontId="37" fillId="11" borderId="20" xfId="0" applyFont="1" applyFill="1" applyBorder="1" applyAlignment="1" applyProtection="1">
      <alignment horizontal="center" vertical="center" wrapText="1"/>
      <protection hidden="1"/>
    </xf>
    <xf numFmtId="0" fontId="37" fillId="12" borderId="20" xfId="0" applyFont="1" applyFill="1" applyBorder="1" applyAlignment="1" applyProtection="1">
      <alignment horizontal="center" vertical="center" wrapText="1"/>
      <protection hidden="1"/>
    </xf>
    <xf numFmtId="0" fontId="0" fillId="7" borderId="0" xfId="0" applyFont="1" applyFill="1" applyBorder="1" applyAlignment="1" applyProtection="1">
      <alignment horizontal="center" vertical="center" wrapText="1"/>
      <protection hidden="1"/>
    </xf>
    <xf numFmtId="0" fontId="57" fillId="6" borderId="0" xfId="15" applyFont="1" applyFill="1" applyAlignment="1">
      <alignment horizontal="center" vertical="center"/>
    </xf>
    <xf numFmtId="42" fontId="48" fillId="0" borderId="10" xfId="0" applyNumberFormat="1" applyFont="1" applyBorder="1" applyAlignment="1">
      <alignment horizontal="center" vertical="center"/>
    </xf>
    <xf numFmtId="42" fontId="48" fillId="0" borderId="39" xfId="0" applyNumberFormat="1" applyFont="1" applyBorder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2" fillId="6" borderId="74" xfId="0" applyFont="1" applyFill="1" applyBorder="1" applyAlignment="1">
      <alignment horizontal="center" vertical="center"/>
    </xf>
    <xf numFmtId="166" fontId="20" fillId="0" borderId="0" xfId="0" applyNumberFormat="1" applyFont="1" applyAlignment="1">
      <alignment horizontal="center" vertical="center"/>
    </xf>
    <xf numFmtId="42" fontId="48" fillId="0" borderId="9" xfId="0" applyNumberFormat="1" applyFont="1" applyBorder="1" applyAlignment="1">
      <alignment horizontal="center" vertical="center"/>
    </xf>
    <xf numFmtId="42" fontId="48" fillId="0" borderId="38" xfId="0" applyNumberFormat="1" applyFont="1" applyBorder="1" applyAlignment="1">
      <alignment horizontal="center" vertical="center"/>
    </xf>
    <xf numFmtId="42" fontId="48" fillId="0" borderId="11" xfId="0" applyNumberFormat="1" applyFont="1" applyBorder="1" applyAlignment="1">
      <alignment horizontal="center" vertical="center" wrapText="1"/>
    </xf>
    <xf numFmtId="42" fontId="48" fillId="0" borderId="40" xfId="0" applyNumberFormat="1" applyFont="1" applyBorder="1" applyAlignment="1">
      <alignment horizontal="center" vertical="center" wrapText="1"/>
    </xf>
    <xf numFmtId="0" fontId="42" fillId="0" borderId="0" xfId="7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</cellXfs>
  <cellStyles count="17">
    <cellStyle name="Date" xfId="4"/>
    <cellStyle name="Days" xfId="11"/>
    <cellStyle name="Due Date" xfId="9"/>
    <cellStyle name="Encabezado 1" xfId="1" builtinId="16" customBuiltin="1"/>
    <cellStyle name="Hipervínculo" xfId="16" builtinId="8"/>
    <cellStyle name="Invoice #" xfId="6"/>
    <cellStyle name="Invoice Date" xfId="5"/>
    <cellStyle name="Moneda" xfId="14" builtinId="4"/>
    <cellStyle name="Normal" xfId="0" builtinId="0" customBuiltin="1"/>
    <cellStyle name="Normal 2" xfId="15"/>
    <cellStyle name="Paid" xfId="10"/>
    <cellStyle name="Period" xfId="12"/>
    <cellStyle name="Título" xfId="13" builtinId="15"/>
    <cellStyle name="Título 2" xfId="2" builtinId="17" customBuiltin="1"/>
    <cellStyle name="Título 3" xfId="3" builtinId="18" customBuiltin="1"/>
    <cellStyle name="Total Due" xfId="8"/>
    <cellStyle name="Vendor" xfId="7"/>
  </cellStyles>
  <dxfs count="53">
    <dxf>
      <font>
        <strike val="0"/>
        <outline val="0"/>
        <shadow val="0"/>
        <u val="none"/>
        <vertAlign val="baseline"/>
        <sz val="12"/>
        <name val="Calibri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none"/>
      </font>
      <numFmt numFmtId="32" formatCode="_(&quot;$&quot;\ * #,##0_);_(&quot;$&quot;\ * \(#,##0\);_(&quot;$&quot;\ * &quot;-&quot;_);_(@_)"/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none"/>
      </font>
      <numFmt numFmtId="32" formatCode="_(&quot;$&quot;\ * #,##0_);_(&quot;$&quot;\ * \(#,##0\);_(&quot;$&quot;\ * &quot;-&quot;_);_(@_)"/>
      <alignment horizontal="justify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double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numFmt numFmtId="32" formatCode="_(&quot;$&quot;\ * #,##0_);_(&quot;$&quot;\ * \(#,##0\);_(&quot;$&quot;\ * &quot;-&quot;_);_(@_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numFmt numFmtId="32" formatCode="_(&quot;$&quot;\ * #,##0_);_(&quot;$&quot;\ * \(#,##0\);_(&quot;$&quot;\ * &quot;-&quot;_);_(@_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numFmt numFmtId="32" formatCode="_(&quot;$&quot;\ * #,##0_);_(&quot;$&quot;\ * \(#,##0\);_(&quot;$&quot;\ * &quot;-&quot;_);_(@_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none"/>
      </font>
      <fill>
        <patternFill patternType="solid">
          <fgColor theme="5" tint="0.79995117038483843"/>
          <bgColor rgb="FF2CB7C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none"/>
      </font>
      <numFmt numFmtId="32" formatCode="_(&quot;$&quot;\ * #,##0_);_(&quot;$&quot;\ * \(#,##0\);_(&quot;$&quot;\ * &quot;-&quot;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numFmt numFmtId="32" formatCode="_(&quot;$&quot;\ * #,##0_);_(&quot;$&quot;\ * \(#,##0\);_(&quot;$&quot;\ * &quot;-&quot;_);_(@_)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strike val="0"/>
        <outline val="0"/>
        <shadow val="0"/>
        <u val="none"/>
        <vertAlign val="baseline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strike val="0"/>
        <outline val="0"/>
        <shadow val="0"/>
        <u val="none"/>
        <vertAlign val="baseline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none"/>
      </font>
      <numFmt numFmtId="19" formatCode="dd/mm/yyyy"/>
      <fill>
        <patternFill patternType="solid">
          <fgColor theme="5"/>
          <bgColor theme="5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theme="5" tint="0.79995117038483843"/>
          <bgColor rgb="FF2CB7C6"/>
        </patternFill>
      </fill>
      <border>
        <bottom style="thin">
          <color theme="5" tint="0.39997558519241921"/>
        </bottom>
      </border>
    </dxf>
    <dxf>
      <font>
        <color theme="0"/>
      </font>
      <fill>
        <patternFill patternType="solid">
          <fgColor theme="5" tint="0.79992065187536243"/>
          <bgColor rgb="FF2CB7C6"/>
        </patternFill>
      </fill>
      <border>
        <bottom style="thin">
          <color theme="5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5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5"/>
        </top>
        <bottom style="thin">
          <color theme="5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color theme="0"/>
      </font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ont>
        <color theme="0"/>
      </font>
      <fill>
        <patternFill patternType="solid">
          <fgColor theme="0" tint="-0.14999847407452621"/>
          <bgColor theme="0" tint="-0.14999847407452621"/>
        </patternFill>
      </fill>
    </dxf>
    <dxf>
      <font>
        <color theme="0"/>
      </font>
      <fill>
        <patternFill patternType="solid">
          <fgColor theme="5" tint="0.79995117038483843"/>
          <bgColor rgb="FF2CB7C6"/>
        </patternFill>
      </fill>
      <border>
        <top style="thin">
          <color theme="5" tint="0.39997558519241921"/>
        </top>
      </border>
    </dxf>
    <dxf>
      <font>
        <color theme="0"/>
      </font>
      <fill>
        <patternFill patternType="solid">
          <fgColor theme="5" tint="0.79995117038483843"/>
          <bgColor rgb="FF2CB7C6"/>
        </patternFill>
      </fill>
      <border>
        <bottom style="thin">
          <color theme="5" tint="0.39997558519241921"/>
        </bottom>
      </border>
    </dxf>
    <dxf>
      <fill>
        <patternFill>
          <bgColor theme="2"/>
        </patternFill>
      </fill>
      <border>
        <top/>
      </border>
    </dxf>
    <dxf>
      <font>
        <color theme="4"/>
      </font>
      <fill>
        <patternFill>
          <bgColor theme="2"/>
        </patternFill>
      </fill>
      <border>
        <top/>
      </border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4"/>
      </font>
      <fill>
        <patternFill>
          <bgColor theme="2"/>
        </patternFill>
      </fill>
      <border>
        <top style="medium">
          <color theme="1" tint="0.24994659260841701"/>
        </top>
      </border>
    </dxf>
    <dxf>
      <font>
        <b/>
        <i val="0"/>
        <color theme="4"/>
      </font>
      <border>
        <bottom style="thin">
          <color theme="1" tint="0.24994659260841701"/>
        </bottom>
      </border>
    </dxf>
    <dxf>
      <fill>
        <patternFill>
          <bgColor theme="2"/>
        </patternFill>
      </fill>
      <border>
        <left/>
        <right/>
        <top style="medium">
          <color theme="1" tint="0.24994659260841701"/>
        </top>
        <bottom style="medium">
          <color theme="1" tint="0.24994659260841701"/>
        </bottom>
        <vertical style="thin">
          <color theme="1" tint="0.24994659260841701"/>
        </vertical>
        <horizontal/>
      </border>
    </dxf>
    <dxf>
      <fill>
        <patternFill>
          <bgColor theme="5" tint="0.59996337778862885"/>
        </patternFill>
      </fill>
    </dxf>
    <dxf>
      <font>
        <b/>
        <i val="0"/>
        <color theme="4"/>
      </font>
      <fill>
        <patternFill>
          <bgColor theme="0"/>
        </patternFill>
      </fill>
      <border>
        <bottom style="medium">
          <color theme="1" tint="0.24994659260841701"/>
        </bottom>
      </border>
    </dxf>
    <dxf>
      <fill>
        <patternFill>
          <bgColor theme="2"/>
        </patternFill>
      </fill>
      <border diagonalUp="0" diagonalDown="0">
        <left/>
        <right/>
        <top/>
        <bottom style="medium">
          <color theme="1" tint="0.24994659260841701"/>
        </bottom>
        <vertical style="thin">
          <color theme="1" tint="0.24994659260841701"/>
        </vertical>
        <horizontal/>
      </border>
    </dxf>
  </dxfs>
  <tableStyles count="3" defaultTableStyle="Invoice Aging Report" defaultPivotStyle="Invoice Aging Report PivotTable">
    <tableStyle name="Invoice Aging Report" pivot="0" count="3">
      <tableStyleElement type="wholeTable" dxfId="52"/>
      <tableStyleElement type="headerRow" dxfId="51"/>
      <tableStyleElement type="firstRowStripe" dxfId="50"/>
    </tableStyle>
    <tableStyle name="Invoice Aging Report PivotTable" table="0" count="7">
      <tableStyleElement type="wholeTable" dxfId="49"/>
      <tableStyleElement type="headerRow" dxfId="48"/>
      <tableStyleElement type="totalRow" dxfId="47"/>
      <tableStyleElement type="firstRowStripe" dxfId="46"/>
      <tableStyleElement type="secondRowSubheading" dxfId="45"/>
      <tableStyleElement type="pageFieldLabels" dxfId="44"/>
      <tableStyleElement type="pageFieldValues" dxfId="43"/>
    </tableStyle>
    <tableStyle name="Saldos" table="0" count="11">
      <tableStyleElement type="headerRow" dxfId="42"/>
      <tableStyleElement type="totalRow" dxfId="41"/>
      <tableStyleElement type="firstRowStripe" dxfId="40"/>
      <tableStyleElement type="firstColumnStripe" dxfId="39"/>
      <tableStyleElement type="firstSubtotalColumn" dxfId="38"/>
      <tableStyleElement type="firstSubtotalRow" dxfId="37"/>
      <tableStyleElement type="secondSubtotalRow" dxfId="36"/>
      <tableStyleElement type="firstRowSubheading" dxfId="35"/>
      <tableStyleElement type="secondRowSubheading" dxfId="34"/>
      <tableStyleElement type="pageFieldLabels" dxfId="33"/>
      <tableStyleElement type="pageFieldValues" dxfId="32"/>
    </tableStyle>
  </tableStyles>
  <colors>
    <mruColors>
      <color rgb="FF0099FF"/>
      <color rgb="FF0066FF"/>
      <color rgb="FF0033CC"/>
      <color rgb="FFEAEAEA"/>
      <color rgb="FF2CB7C6"/>
    </mruColors>
  </colors>
  <extLst>
    <ext xmlns:x14="http://schemas.microsoft.com/office/spreadsheetml/2009/9/main" uri="{EB79DEF2-80B8-43e5-95BD-54CBDDF9020C}">
      <x14:slicerStyles defaultSlicerStyle="SlicerStyleLight2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1238250</xdr:colOff>
      <xdr:row>4</xdr:row>
      <xdr:rowOff>380999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2286000" cy="19430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142876</xdr:colOff>
      <xdr:row>4</xdr:row>
      <xdr:rowOff>71438</xdr:rowOff>
    </xdr:from>
    <xdr:to>
      <xdr:col>1</xdr:col>
      <xdr:colOff>895350</xdr:colOff>
      <xdr:row>4</xdr:row>
      <xdr:rowOff>123826</xdr:rowOff>
    </xdr:to>
    <xdr:cxnSp macro="">
      <xdr:nvCxnSpPr>
        <xdr:cNvPr id="18" name="Conector recto de flecha 17"/>
        <xdr:cNvCxnSpPr/>
      </xdr:nvCxnSpPr>
      <xdr:spPr>
        <a:xfrm flipH="1">
          <a:off x="1323976" y="1147763"/>
          <a:ext cx="752474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828675</xdr:colOff>
      <xdr:row>3</xdr:row>
      <xdr:rowOff>209550</xdr:rowOff>
    </xdr:from>
    <xdr:to>
      <xdr:col>3</xdr:col>
      <xdr:colOff>552450</xdr:colOff>
      <xdr:row>5</xdr:row>
      <xdr:rowOff>38100</xdr:rowOff>
    </xdr:to>
    <xdr:sp macro="" textlink="">
      <xdr:nvSpPr>
        <xdr:cNvPr id="21" name="CuadroTexto 20"/>
        <xdr:cNvSpPr txBox="1"/>
      </xdr:nvSpPr>
      <xdr:spPr>
        <a:xfrm>
          <a:off x="2009775" y="981075"/>
          <a:ext cx="30099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>
              <a:latin typeface="Calibri" panose="020F0502020204030204" pitchFamily="34" charset="0"/>
            </a:rPr>
            <a:t>BUSQUE EL NOMBRE</a:t>
          </a:r>
        </a:p>
      </xdr:txBody>
    </xdr:sp>
    <xdr:clientData/>
  </xdr:twoCellAnchor>
  <xdr:twoCellAnchor>
    <xdr:from>
      <xdr:col>8</xdr:col>
      <xdr:colOff>628650</xdr:colOff>
      <xdr:row>50</xdr:row>
      <xdr:rowOff>47625</xdr:rowOff>
    </xdr:from>
    <xdr:to>
      <xdr:col>10</xdr:col>
      <xdr:colOff>438150</xdr:colOff>
      <xdr:row>52</xdr:row>
      <xdr:rowOff>180975</xdr:rowOff>
    </xdr:to>
    <xdr:sp macro="" textlink="">
      <xdr:nvSpPr>
        <xdr:cNvPr id="6" name="CuadroTexto 5"/>
        <xdr:cNvSpPr txBox="1"/>
      </xdr:nvSpPr>
      <xdr:spPr>
        <a:xfrm>
          <a:off x="7639050" y="10048875"/>
          <a:ext cx="17907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100">
              <a:latin typeface="Calibri" panose="020F0502020204030204" pitchFamily="34" charset="0"/>
            </a:rPr>
            <a:t>Para</a:t>
          </a:r>
          <a:r>
            <a:rPr lang="es-AR" sz="1100" baseline="0">
              <a:latin typeface="Calibri" panose="020F0502020204030204" pitchFamily="34" charset="0"/>
            </a:rPr>
            <a:t> insertar filas arrastre el triángulo hacia abajo</a:t>
          </a:r>
          <a:endParaRPr lang="es-AR" sz="1100">
            <a:latin typeface="Calibri" panose="020F0502020204030204" pitchFamily="34" charset="0"/>
          </a:endParaRPr>
        </a:p>
      </xdr:txBody>
    </xdr:sp>
    <xdr:clientData/>
  </xdr:twoCellAnchor>
  <xdr:twoCellAnchor>
    <xdr:from>
      <xdr:col>8</xdr:col>
      <xdr:colOff>0</xdr:colOff>
      <xdr:row>51</xdr:row>
      <xdr:rowOff>171450</xdr:rowOff>
    </xdr:from>
    <xdr:to>
      <xdr:col>8</xdr:col>
      <xdr:colOff>85725</xdr:colOff>
      <xdr:row>51</xdr:row>
      <xdr:rowOff>171450</xdr:rowOff>
    </xdr:to>
    <xdr:cxnSp macro="">
      <xdr:nvCxnSpPr>
        <xdr:cNvPr id="7" name="Conector recto de flecha 6"/>
        <xdr:cNvCxnSpPr/>
      </xdr:nvCxnSpPr>
      <xdr:spPr>
        <a:xfrm>
          <a:off x="6153150" y="10372725"/>
          <a:ext cx="942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Facturas" displayName="Facturas" ref="B5:N830" totalsRowShown="0" headerRowDxfId="31" dataDxfId="29" headerRowBorderDxfId="30" headerRowCellStyle="Invoice Date">
  <tableColumns count="13">
    <tableColumn id="1" name="FECHA" dataDxfId="28" dataCellStyle="Invoice Date"/>
    <tableColumn id="2" name="COMPROBANTE" dataDxfId="27" dataCellStyle="Invoice #"/>
    <tableColumn id="9" name="DETALLE DEL PAGO" dataDxfId="26" dataCellStyle="Invoice #"/>
    <tableColumn id="14" name="CEDULA" dataDxfId="25" dataCellStyle="Invoice #"/>
    <tableColumn id="15" name="Primer Nombre" dataDxfId="24" dataCellStyle="Invoice #"/>
    <tableColumn id="17" name="Segundo Nombre" dataDxfId="23" dataCellStyle="Invoice #">
      <calculatedColumnFormula>IF(ISBLANK(J6),"",VLOOKUP(J6,'BASE DATOS'!$A$2:C15793,3,FALSE))</calculatedColumnFormula>
    </tableColumn>
    <tableColumn id="18" name="Primer Apellido" dataDxfId="22" dataCellStyle="Invoice #">
      <calculatedColumnFormula>IF(ISBLANK(J6),"",VLOOKUP(J6,'BASE DATOS'!$A$2:D15793,4,FALSE))</calculatedColumnFormula>
    </tableColumn>
    <tableColumn id="16" name="Segundo  Apellido" dataDxfId="21" dataCellStyle="Invoice #"/>
    <tableColumn id="3" name="CARGO/ENTIDAD" dataDxfId="20" dataCellStyle="Vendor"/>
    <tableColumn id="4" name="CUENTA POR PAGAR" dataDxfId="19" dataCellStyle="Total Due"/>
    <tableColumn id="8" name="MONTO PAGADO" dataDxfId="18" dataCellStyle="Total Due"/>
    <tableColumn id="19" name="Retencion en La Fuente" dataDxfId="17"/>
    <tableColumn id="20" name="Retencion Pagada" dataDxfId="16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="Invoices" altTextSummary="List of invoice details, such as Invoice Date, Invoice #, Vendor, Total Due, Due Date, Paid (Yes/No), calculated days between Invoice Date and Due Date, and a calculated Period field that categorizes the age of each invoice in 30 day intervals based on the current date. "/>
    </ext>
  </extLst>
</table>
</file>

<file path=xl/tables/table2.xml><?xml version="1.0" encoding="utf-8"?>
<table xmlns="http://schemas.openxmlformats.org/spreadsheetml/2006/main" id="3" name="SALDOS" displayName="SALDOS" ref="A12:M52" totalsRowShown="0" headerRowDxfId="15" dataDxfId="13" headerRowBorderDxfId="14">
  <tableColumns count="13">
    <tableColumn id="6" name="FECHA" dataDxfId="12">
      <calculatedColumnFormula>IF((B13)="","",INDEX(Facturas!B6:B163,MATCH(B13,Facturas!C6:C163,0)))</calculatedColumnFormula>
    </tableColumn>
    <tableColumn id="1" name="COMPROBANTE" dataDxfId="11">
      <calculatedColumnFormula array="1">IFERROR(INDEX(Facturas[COMPROBANTE],MATCH(0,IF(Facturas[CARGO/ENTIDAD]=Saldos!$A$4,COUNTIF(Saldos!$B$12:B12,Facturas[COMPROBANTE]),""),0),),"")</calculatedColumnFormula>
    </tableColumn>
    <tableColumn id="2" name="CUENTA POR PAGAR" dataDxfId="10">
      <calculatedColumnFormula array="1">IF(SALDOS[[#This Row],[COMPROBANTE]]="","",IFERROR(INDEX(Facturas[CUENTA POR PAGAR],MATCH(Saldos!B13&amp;Saldos!$A$4,Facturas[COMPROBANTE]&amp;Facturas[CARGO/ENTIDAD],0),),0))</calculatedColumnFormula>
    </tableColumn>
    <tableColumn id="3" name="MONTO PAGADO" dataDxfId="9" dataCellStyle="Moneda">
      <calculatedColumnFormula>IF(SALDOS[[#This Row],[COMPROBANTE]]="","",SUMIFS(Facturas[MONTO PAGADO],Facturas[COMPROBANTE],SALDOS[[#This Row],[COMPROBANTE]],Facturas[CARGO/ENTIDAD],Saldos!$A$4))</calculatedColumnFormula>
    </tableColumn>
    <tableColumn id="4" name="SALDO" dataDxfId="8" dataCellStyle="Moneda">
      <calculatedColumnFormula>+E12+SALDOS[[#This Row],[CUENTA POR PAGAR]]-SALDOS[[#This Row],[MONTO PAGADO]]</calculatedColumnFormula>
    </tableColumn>
    <tableColumn id="5" name="DETALLE DEL PAGO" dataDxfId="7">
      <calculatedColumnFormula>IF((D13)="","",INDEX(Facturas!D6:D163,MATCH(B13,Facturas!C6:C163,0)))</calculatedColumnFormula>
    </tableColumn>
    <tableColumn id="12" name="Retencion en La Fuente" dataDxfId="6" dataCellStyle="Moneda">
      <calculatedColumnFormula>IF(SALDOS[[#This Row],[COMPROBANTE]]="","",SUMIFS(Facturas[Retencion en La Fuente],Facturas[COMPROBANTE],SALDOS[[#This Row],[COMPROBANTE]],Facturas[CARGO/ENTIDAD],Saldos!$A$4))</calculatedColumnFormula>
    </tableColumn>
    <tableColumn id="13" name="Retencion Pagada" dataDxfId="5" dataCellStyle="Moneda">
      <calculatedColumnFormula>IF(SALDOS[[#This Row],[COMPROBANTE]]="","",SUMIFS(Facturas[Retencion Pagada],Facturas[COMPROBANTE],SALDOS[[#This Row],[COMPROBANTE]],Facturas[CARGO/ENTIDAD],Saldos!$A$4))</calculatedColumnFormula>
    </tableColumn>
    <tableColumn id="7" name="CEDULA" dataDxfId="4">
      <calculatedColumnFormula>IF((D13)="","",INDEX(Facturas!E6:E163,MATCH(B13,Facturas!C6:C163,0)))</calculatedColumnFormula>
    </tableColumn>
    <tableColumn id="8" name="PRIMER NOMBRE" dataDxfId="3">
      <calculatedColumnFormula>IF((D13)="","",INDEX(Facturas!F6:F163,MATCH(B13,Facturas!C6:C163,0)))</calculatedColumnFormula>
    </tableColumn>
    <tableColumn id="9" name="SEGUNDO NOMBRE" dataDxfId="2">
      <calculatedColumnFormula>IF((D13)="","",INDEX(Facturas!G6:G163,MATCH(B13,Facturas!C6:C163,0)))</calculatedColumnFormula>
    </tableColumn>
    <tableColumn id="10" name="PRIMER APELLIDO" dataDxfId="1">
      <calculatedColumnFormula>IF((D13)="","",INDEX(Facturas!H6:H163,MATCH(B13,Facturas!C6:C163,0)))</calculatedColumnFormula>
    </tableColumn>
    <tableColumn id="11" name="SEGUNDO APELLIDO" dataDxfId="0">
      <calculatedColumnFormula>IF((E13)="","",INDEX(Facturas!I6:I163,MATCH(B13,Facturas!C6:C163,0)))</calculatedColumnFormula>
    </tableColumn>
  </tableColumns>
  <tableStyleInfo name="TableStyleLight1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Invoice Aging Report">
      <a:dk1>
        <a:sysClr val="windowText" lastClr="000000"/>
      </a:dk1>
      <a:lt1>
        <a:sysClr val="window" lastClr="FFFFFF"/>
      </a:lt1>
      <a:dk2>
        <a:srgbClr val="000000"/>
      </a:dk2>
      <a:lt2>
        <a:srgbClr val="F9F7EF"/>
      </a:lt2>
      <a:accent1>
        <a:srgbClr val="F58220"/>
      </a:accent1>
      <a:accent2>
        <a:srgbClr val="2CB7C6"/>
      </a:accent2>
      <a:accent3>
        <a:srgbClr val="E86638"/>
      </a:accent3>
      <a:accent4>
        <a:srgbClr val="73BF78"/>
      </a:accent4>
      <a:accent5>
        <a:srgbClr val="947AB0"/>
      </a:accent5>
      <a:accent6>
        <a:srgbClr val="F0C936"/>
      </a:accent6>
      <a:hlink>
        <a:srgbClr val="00B7C6"/>
      </a:hlink>
      <a:folHlink>
        <a:srgbClr val="947AB0"/>
      </a:folHlink>
    </a:clrScheme>
    <a:fontScheme name="Invoice Aging Report">
      <a:majorFont>
        <a:latin typeface="Euphemia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ites.google.com/site/brehiner25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830"/>
  <sheetViews>
    <sheetView showGridLines="0" topLeftCell="E1" zoomScaleNormal="100" workbookViewId="0">
      <selection activeCell="J12" sqref="J12"/>
    </sheetView>
  </sheetViews>
  <sheetFormatPr baseColWidth="10" defaultColWidth="8.88671875" defaultRowHeight="25.5" customHeight="1" x14ac:dyDescent="0.4"/>
  <cols>
    <col min="1" max="1" width="2.6640625" style="1" customWidth="1"/>
    <col min="2" max="2" width="11.77734375" style="1" customWidth="1"/>
    <col min="3" max="3" width="13.77734375" style="1" customWidth="1"/>
    <col min="4" max="4" width="27.44140625" style="1" customWidth="1"/>
    <col min="5" max="5" width="9.77734375" style="1" customWidth="1"/>
    <col min="6" max="8" width="10.109375" style="1" customWidth="1"/>
    <col min="9" max="9" width="12" style="1" customWidth="1"/>
    <col min="10" max="10" width="26.6640625" style="1" customWidth="1"/>
    <col min="11" max="12" width="16.21875" style="1" customWidth="1"/>
    <col min="13" max="13" width="11.109375" style="1" customWidth="1"/>
    <col min="14" max="14" width="10.6640625" style="1" customWidth="1"/>
    <col min="15" max="16384" width="8.88671875" style="1"/>
  </cols>
  <sheetData>
    <row r="1" spans="1:14" s="4" customFormat="1" ht="27.6" customHeight="1" x14ac:dyDescent="0.5">
      <c r="A1" s="226" t="str">
        <f>+Saldos!A1</f>
        <v>ASCONTRI  R.D.C.   ASESORIAS  CONTABLES  Y  TRIBUTARIAS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</row>
    <row r="2" spans="1:14" ht="12.75" customHeight="1" x14ac:dyDescent="0.4"/>
    <row r="3" spans="1:14" ht="27.75" x14ac:dyDescent="0.4">
      <c r="B3" s="2" t="s">
        <v>0</v>
      </c>
    </row>
    <row r="4" spans="1:14" ht="12.75" customHeight="1" thickBot="1" x14ac:dyDescent="0.45"/>
    <row r="5" spans="1:14" ht="54.75" customHeight="1" thickTop="1" x14ac:dyDescent="0.4">
      <c r="B5" s="107" t="s">
        <v>1</v>
      </c>
      <c r="C5" s="108" t="s">
        <v>7</v>
      </c>
      <c r="D5" s="109" t="s">
        <v>76</v>
      </c>
      <c r="E5" s="109" t="s">
        <v>8</v>
      </c>
      <c r="F5" s="122" t="s">
        <v>102</v>
      </c>
      <c r="G5" s="122" t="s">
        <v>103</v>
      </c>
      <c r="H5" s="122" t="s">
        <v>112</v>
      </c>
      <c r="I5" s="122" t="s">
        <v>113</v>
      </c>
      <c r="J5" s="109" t="s">
        <v>101</v>
      </c>
      <c r="K5" s="122" t="s">
        <v>77</v>
      </c>
      <c r="L5" s="110" t="s">
        <v>2</v>
      </c>
      <c r="M5" s="201" t="s">
        <v>119</v>
      </c>
      <c r="N5" s="150" t="s">
        <v>120</v>
      </c>
    </row>
    <row r="6" spans="1:14" ht="39.75" customHeight="1" x14ac:dyDescent="0.4">
      <c r="B6" s="111">
        <v>45598</v>
      </c>
      <c r="C6" s="112" t="s">
        <v>114</v>
      </c>
      <c r="D6" s="115" t="s">
        <v>78</v>
      </c>
      <c r="E6" s="152">
        <f>IF(ISBLANK(J6),"",VLOOKUP(J6,'BASE DATOS'!$A$2:F15793,6,FALSE))</f>
        <v>49733846</v>
      </c>
      <c r="F6" s="152" t="str">
        <f>IF(ISBLANK(J6),"",VLOOKUP(J6,'BASE DATOS'!$A$2:B15793,2,FALSE))</f>
        <v>LAILA</v>
      </c>
      <c r="G6" s="152" t="str">
        <f>IF(ISBLANK(J6),"",VLOOKUP(J6,'BASE DATOS'!$A$2:C15793,3,FALSE))</f>
        <v>JOSEFA</v>
      </c>
      <c r="H6" s="152" t="str">
        <f>IF(ISBLANK(J6),"",VLOOKUP(J6,'BASE DATOS'!$A$2:D15793,4,FALSE))</f>
        <v>GONZALEZ</v>
      </c>
      <c r="I6" s="152" t="str">
        <f>IF(ISBLANK(J6),"",VLOOKUP(J6,'BASE DATOS'!$A$2:E15793,5,FALSE))</f>
        <v>OÑATE</v>
      </c>
      <c r="J6" s="123" t="s">
        <v>95</v>
      </c>
      <c r="K6" s="114">
        <v>7000000</v>
      </c>
      <c r="L6" s="113">
        <v>1200000</v>
      </c>
      <c r="M6" s="202">
        <v>120000</v>
      </c>
      <c r="N6" s="11"/>
    </row>
    <row r="7" spans="1:14" ht="42" customHeight="1" x14ac:dyDescent="0.4">
      <c r="B7" s="111">
        <v>45606</v>
      </c>
      <c r="C7" s="112" t="s">
        <v>115</v>
      </c>
      <c r="D7" s="115" t="s">
        <v>79</v>
      </c>
      <c r="E7" s="152">
        <f>IF(ISBLANK(J7),"",VLOOKUP(J7,'BASE DATOS'!$A$2:F15794,6,FALSE))</f>
        <v>49733846</v>
      </c>
      <c r="F7" s="152" t="str">
        <f>IF(ISBLANK(J7),"",VLOOKUP(J7,'BASE DATOS'!$A$2:B15794,2,FALSE))</f>
        <v>LAILA</v>
      </c>
      <c r="G7" s="152" t="str">
        <f>IF(ISBLANK(J7),"",VLOOKUP(J7,'BASE DATOS'!$A$2:C15794,3,FALSE))</f>
        <v>JOSEFA</v>
      </c>
      <c r="H7" s="152" t="str">
        <f>IF(ISBLANK(J7),"",VLOOKUP(J7,'BASE DATOS'!$A$2:D15794,4,FALSE))</f>
        <v>GONZALEZ</v>
      </c>
      <c r="I7" s="152" t="str">
        <f>IF(ISBLANK(J7),"",VLOOKUP(J7,'BASE DATOS'!$A$2:E15794,5,FALSE))</f>
        <v>OÑATE</v>
      </c>
      <c r="J7" s="123" t="s">
        <v>95</v>
      </c>
      <c r="K7" s="114">
        <v>650000</v>
      </c>
      <c r="L7" s="113"/>
      <c r="M7" s="165"/>
      <c r="N7" s="11"/>
    </row>
    <row r="8" spans="1:14" ht="45.75" customHeight="1" x14ac:dyDescent="0.4">
      <c r="B8" s="143">
        <v>45637</v>
      </c>
      <c r="C8" s="144" t="s">
        <v>116</v>
      </c>
      <c r="D8" s="145" t="s">
        <v>83</v>
      </c>
      <c r="E8" s="152">
        <f>IF(ISBLANK(J8),"",VLOOKUP(J8,'BASE DATOS'!$A$2:F15795,6,FALSE))</f>
        <v>49733846</v>
      </c>
      <c r="F8" s="152" t="str">
        <f>IF(ISBLANK(J8),"",VLOOKUP(J8,'BASE DATOS'!$A$2:B15795,2,FALSE))</f>
        <v>LAILA</v>
      </c>
      <c r="G8" s="152" t="str">
        <f>IF(ISBLANK(J8),"",VLOOKUP(J8,'BASE DATOS'!$A$2:C15795,3,FALSE))</f>
        <v>JOSEFA</v>
      </c>
      <c r="H8" s="152" t="str">
        <f>IF(ISBLANK(J8),"",VLOOKUP(J8,'BASE DATOS'!$A$2:D15795,4,FALSE))</f>
        <v>GONZALEZ</v>
      </c>
      <c r="I8" s="152" t="str">
        <f>IF(ISBLANK(J8),"",VLOOKUP(J8,'BASE DATOS'!$A$2:E15795,5,FALSE))</f>
        <v>OÑATE</v>
      </c>
      <c r="J8" s="123" t="s">
        <v>95</v>
      </c>
      <c r="K8" s="146">
        <v>0</v>
      </c>
      <c r="L8" s="147">
        <v>4200000</v>
      </c>
      <c r="M8" s="165">
        <v>420000</v>
      </c>
      <c r="N8" s="11">
        <v>120000</v>
      </c>
    </row>
    <row r="9" spans="1:14" ht="48.75" customHeight="1" x14ac:dyDescent="0.4">
      <c r="B9" s="143">
        <v>45638</v>
      </c>
      <c r="C9" s="144" t="s">
        <v>117</v>
      </c>
      <c r="D9" s="145" t="s">
        <v>125</v>
      </c>
      <c r="E9" s="152" t="str">
        <f>IF(ISBLANK(J9),"",VLOOKUP(J9,'BASE DATOS'!$A$2:F15796,6,FALSE))</f>
        <v>1122345678</v>
      </c>
      <c r="F9" s="152" t="str">
        <f>IF(ISBLANK(J9),"",VLOOKUP(J9,'BASE DATOS'!$A$2:B15796,2,FALSE))</f>
        <v>MARIANA</v>
      </c>
      <c r="G9" s="152" t="str">
        <f>IF(ISBLANK(J9),"",VLOOKUP(J9,'BASE DATOS'!$A$2:C15796,3,FALSE))</f>
        <v>CAMILA</v>
      </c>
      <c r="H9" s="152" t="str">
        <f>IF(ISBLANK(J9),"",VLOOKUP(J9,'BASE DATOS'!$A$2:D15796,4,FALSE))</f>
        <v>JUSAYU</v>
      </c>
      <c r="I9" s="152" t="str">
        <f>IF(ISBLANK(J9),"",VLOOKUP(J9,'BASE DATOS'!$A$2:E15796,5,FALSE))</f>
        <v>URIANA</v>
      </c>
      <c r="J9" s="123" t="s">
        <v>97</v>
      </c>
      <c r="K9" s="146">
        <v>1200000</v>
      </c>
      <c r="L9" s="147">
        <v>650000</v>
      </c>
      <c r="M9" s="165">
        <v>36000</v>
      </c>
      <c r="N9" s="11"/>
    </row>
    <row r="10" spans="1:14" ht="55.5" customHeight="1" x14ac:dyDescent="0.4">
      <c r="B10" s="143">
        <v>45637</v>
      </c>
      <c r="C10" s="144" t="s">
        <v>118</v>
      </c>
      <c r="D10" s="166" t="s">
        <v>92</v>
      </c>
      <c r="E10" s="152">
        <f>IF(ISBLANK(J10),"",VLOOKUP(J10,'BASE DATOS'!$A$2:F15797,6,FALSE))</f>
        <v>84041805</v>
      </c>
      <c r="F10" s="152" t="str">
        <f>IF(ISBLANK(J10),"",VLOOKUP(J10,'BASE DATOS'!$A$2:B15797,2,FALSE))</f>
        <v>MANUEL</v>
      </c>
      <c r="G10" s="152" t="str">
        <f>IF(ISBLANK(J10),"",VLOOKUP(J10,'BASE DATOS'!$A$2:C15797,3,FALSE))</f>
        <v>YOEL</v>
      </c>
      <c r="H10" s="152" t="str">
        <f>IF(ISBLANK(J10),"",VLOOKUP(J10,'BASE DATOS'!$A$2:D15797,4,FALSE))</f>
        <v>SUAREZ</v>
      </c>
      <c r="I10" s="152" t="str">
        <f>IF(ISBLANK(J10),"",VLOOKUP(J10,'BASE DATOS'!$A$2:E15797,5,FALSE))</f>
        <v>AMAYA</v>
      </c>
      <c r="J10" s="123" t="s">
        <v>100</v>
      </c>
      <c r="K10" s="148">
        <v>12340000</v>
      </c>
      <c r="L10" s="147">
        <v>8700000</v>
      </c>
      <c r="M10" s="165">
        <v>87000</v>
      </c>
      <c r="N10" s="11"/>
    </row>
    <row r="11" spans="1:14" ht="60" customHeight="1" x14ac:dyDescent="0.4">
      <c r="B11" s="143">
        <v>45706</v>
      </c>
      <c r="C11" s="144" t="s">
        <v>162</v>
      </c>
      <c r="D11" s="166" t="s">
        <v>92</v>
      </c>
      <c r="E11" s="152">
        <f>IF(ISBLANK(J11),"",VLOOKUP(J11,'BASE DATOS'!$A$2:F15798,6,FALSE))</f>
        <v>40785633</v>
      </c>
      <c r="F11" s="152" t="str">
        <f>IF(ISBLANK(J11),"",VLOOKUP(J11,'BASE DATOS'!$A$2:B15798,2,FALSE))</f>
        <v>JOSUE</v>
      </c>
      <c r="G11" s="152">
        <f>IF(ISBLANK(J11),"",VLOOKUP(J11,'BASE DATOS'!$A$2:C15798,3,FALSE))</f>
        <v>0</v>
      </c>
      <c r="H11" s="152" t="str">
        <f>IF(ISBLANK(J11),"",VLOOKUP(J11,'BASE DATOS'!$A$2:D15798,4,FALSE))</f>
        <v>FERNANDEZ</v>
      </c>
      <c r="I11" s="152" t="str">
        <f>IF(ISBLANK(J11),"",VLOOKUP(J11,'BASE DATOS'!$A$2:E15798,5,FALSE))</f>
        <v>ROMERO</v>
      </c>
      <c r="J11" s="168" t="s">
        <v>153</v>
      </c>
      <c r="K11" s="164">
        <v>10700000</v>
      </c>
      <c r="L11" s="149">
        <v>9800000</v>
      </c>
      <c r="M11" s="11">
        <v>98000</v>
      </c>
      <c r="N11" s="11"/>
    </row>
    <row r="12" spans="1:14" ht="46.5" customHeight="1" x14ac:dyDescent="0.4">
      <c r="B12" s="143">
        <v>45820</v>
      </c>
      <c r="C12" s="144" t="s">
        <v>163</v>
      </c>
      <c r="D12" s="145" t="s">
        <v>125</v>
      </c>
      <c r="E12" s="152" t="str">
        <f>IF(ISBLANK(J12),"",VLOOKUP(J12,'BASE DATOS'!$A$2:F15849,6,FALSE))</f>
        <v>1122345678</v>
      </c>
      <c r="F12" s="152" t="str">
        <f>IF(ISBLANK(J12),"",VLOOKUP(J12,'BASE DATOS'!$A$2:B15849,2,FALSE))</f>
        <v>MARIANA</v>
      </c>
      <c r="G12" s="152" t="str">
        <f>IF(ISBLANK(J12),"",VLOOKUP(J12,'BASE DATOS'!$A$2:C15849,3,FALSE))</f>
        <v>CAMILA</v>
      </c>
      <c r="H12" s="152" t="str">
        <f>IF(ISBLANK(J12),"",VLOOKUP(J12,'BASE DATOS'!$A$2:D15849,4,FALSE))</f>
        <v>JUSAYU</v>
      </c>
      <c r="I12" s="152" t="str">
        <f>IF(ISBLANK(J12),"",VLOOKUP(J12,'BASE DATOS'!$A$2:E15849,5,FALSE))</f>
        <v>URIANA</v>
      </c>
      <c r="J12" s="123" t="s">
        <v>97</v>
      </c>
      <c r="K12" s="146">
        <v>1200000</v>
      </c>
      <c r="L12" s="147">
        <v>300000</v>
      </c>
      <c r="M12" s="165">
        <v>30000</v>
      </c>
      <c r="N12" s="11">
        <v>36000</v>
      </c>
    </row>
    <row r="13" spans="1:14" ht="44.25" customHeight="1" x14ac:dyDescent="0.4">
      <c r="B13" s="111">
        <v>45832</v>
      </c>
      <c r="C13" s="144" t="s">
        <v>164</v>
      </c>
      <c r="D13" s="189" t="s">
        <v>90</v>
      </c>
      <c r="E13" s="189"/>
      <c r="F13" s="189"/>
      <c r="G13" s="189">
        <f>IF(ISBLANK(J13),"",VLOOKUP(J13,'BASE DATOS'!$A$2:C15850,3,FALSE))</f>
        <v>0</v>
      </c>
      <c r="H13" s="189">
        <f>IF(ISBLANK(J13),"",VLOOKUP(J13,'BASE DATOS'!$A$2:D15850,4,FALSE))</f>
        <v>0</v>
      </c>
      <c r="I13" s="189"/>
      <c r="J13" s="225" t="s">
        <v>89</v>
      </c>
      <c r="K13" s="189">
        <v>87650000</v>
      </c>
      <c r="L13" s="189">
        <v>12560000</v>
      </c>
      <c r="M13" s="11"/>
      <c r="N13" s="11"/>
    </row>
    <row r="14" spans="1:14" ht="54" customHeight="1" x14ac:dyDescent="0.4">
      <c r="B14" s="111">
        <v>45728</v>
      </c>
      <c r="C14" s="144" t="s">
        <v>165</v>
      </c>
      <c r="D14" s="189" t="s">
        <v>93</v>
      </c>
      <c r="E14" s="195">
        <v>1123845671</v>
      </c>
      <c r="F14" s="189" t="s">
        <v>130</v>
      </c>
      <c r="G14" s="189" t="s">
        <v>131</v>
      </c>
      <c r="H14" s="189" t="s">
        <v>132</v>
      </c>
      <c r="I14" s="189" t="s">
        <v>133</v>
      </c>
      <c r="J14" s="225" t="s">
        <v>91</v>
      </c>
      <c r="K14" s="189"/>
      <c r="L14" s="189"/>
      <c r="M14" s="11">
        <v>150000</v>
      </c>
      <c r="N14" s="11"/>
    </row>
    <row r="15" spans="1:14" ht="52.5" customHeight="1" x14ac:dyDescent="0.4">
      <c r="B15" s="111"/>
      <c r="C15" s="116"/>
      <c r="D15" s="189"/>
      <c r="E15" s="189"/>
      <c r="F15" s="189"/>
      <c r="G15" s="189" t="str">
        <f>IF(ISBLANK(J15),"",VLOOKUP(J15,'BASE DATOS'!$A$2:C15852,3,FALSE))</f>
        <v/>
      </c>
      <c r="H15" s="189" t="str">
        <f>IF(ISBLANK(J15),"",VLOOKUP(J15,'BASE DATOS'!$A$2:D15852,4,FALSE))</f>
        <v/>
      </c>
      <c r="I15" s="189"/>
      <c r="J15" s="189"/>
      <c r="K15" s="189"/>
      <c r="L15" s="189"/>
      <c r="M15" s="11"/>
      <c r="N15" s="11"/>
    </row>
    <row r="16" spans="1:14" ht="55.5" customHeight="1" x14ac:dyDescent="0.4">
      <c r="B16" s="111"/>
      <c r="C16" s="116"/>
      <c r="D16" s="189"/>
      <c r="E16" s="189"/>
      <c r="F16" s="189"/>
      <c r="G16" s="189" t="str">
        <f>IF(ISBLANK(J16),"",VLOOKUP(J16,'BASE DATOS'!$A$2:C15853,3,FALSE))</f>
        <v/>
      </c>
      <c r="H16" s="189" t="str">
        <f>IF(ISBLANK(J16),"",VLOOKUP(J16,'BASE DATOS'!$A$2:D15853,4,FALSE))</f>
        <v/>
      </c>
      <c r="I16" s="189"/>
      <c r="J16" s="189"/>
      <c r="K16" s="189"/>
      <c r="L16" s="189"/>
      <c r="M16" s="11"/>
      <c r="N16" s="11"/>
    </row>
    <row r="17" spans="2:14" ht="54" customHeight="1" x14ac:dyDescent="0.4">
      <c r="B17" s="111"/>
      <c r="C17" s="116"/>
      <c r="D17" s="116"/>
      <c r="E17" s="116"/>
      <c r="F17" s="116"/>
      <c r="G17" s="116" t="str">
        <f>IF(ISBLANK(J17),"",VLOOKUP(J17,'BASE DATOS'!$A$2:C15854,3,FALSE))</f>
        <v/>
      </c>
      <c r="H17" s="116" t="str">
        <f>IF(ISBLANK(J17),"",VLOOKUP(J17,'BASE DATOS'!$A$2:D15854,4,FALSE))</f>
        <v/>
      </c>
      <c r="I17" s="116"/>
      <c r="J17" s="123"/>
      <c r="K17" s="113"/>
      <c r="L17" s="113"/>
      <c r="M17" s="11"/>
      <c r="N17" s="11"/>
    </row>
    <row r="18" spans="2:14" ht="38.25" customHeight="1" x14ac:dyDescent="0.4">
      <c r="B18" s="111"/>
      <c r="C18" s="116"/>
      <c r="D18" s="116"/>
      <c r="E18" s="116"/>
      <c r="F18" s="116"/>
      <c r="G18" s="116" t="str">
        <f>IF(ISBLANK(J18),"",VLOOKUP(J18,'BASE DATOS'!$A$2:C15855,3,FALSE))</f>
        <v/>
      </c>
      <c r="H18" s="116" t="str">
        <f>IF(ISBLANK(J18),"",VLOOKUP(J18,'BASE DATOS'!$A$2:D15855,4,FALSE))</f>
        <v/>
      </c>
      <c r="I18" s="116"/>
      <c r="J18" s="123"/>
      <c r="K18" s="113"/>
      <c r="L18" s="113"/>
      <c r="M18" s="11"/>
      <c r="N18" s="11"/>
    </row>
    <row r="19" spans="2:14" ht="41.25" customHeight="1" x14ac:dyDescent="0.4">
      <c r="B19" s="111"/>
      <c r="C19" s="116"/>
      <c r="D19" s="116"/>
      <c r="E19" s="116"/>
      <c r="F19" s="116"/>
      <c r="G19" s="116" t="str">
        <f>IF(ISBLANK(J19),"",VLOOKUP(J19,'BASE DATOS'!$A$2:C15856,3,FALSE))</f>
        <v/>
      </c>
      <c r="H19" s="116" t="str">
        <f>IF(ISBLANK(J19),"",VLOOKUP(J19,'BASE DATOS'!$A$2:D15856,4,FALSE))</f>
        <v/>
      </c>
      <c r="I19" s="116"/>
      <c r="J19" s="123"/>
      <c r="K19" s="113"/>
      <c r="L19" s="113"/>
      <c r="M19" s="11"/>
      <c r="N19" s="11"/>
    </row>
    <row r="20" spans="2:14" ht="25.5" customHeight="1" x14ac:dyDescent="0.4">
      <c r="B20" s="111"/>
      <c r="C20" s="116"/>
      <c r="D20" s="116"/>
      <c r="E20" s="116"/>
      <c r="F20" s="116"/>
      <c r="G20" s="116" t="str">
        <f>IF(ISBLANK(J20),"",VLOOKUP(J20,'BASE DATOS'!$A$2:C15857,3,FALSE))</f>
        <v/>
      </c>
      <c r="H20" s="116" t="str">
        <f>IF(ISBLANK(J20),"",VLOOKUP(J20,'BASE DATOS'!$A$2:D15857,4,FALSE))</f>
        <v/>
      </c>
      <c r="I20" s="116"/>
      <c r="J20" s="123"/>
      <c r="K20" s="113"/>
      <c r="L20" s="113"/>
      <c r="M20" s="11"/>
      <c r="N20" s="11"/>
    </row>
    <row r="21" spans="2:14" ht="41.25" customHeight="1" x14ac:dyDescent="0.4">
      <c r="B21" s="111"/>
      <c r="C21" s="116"/>
      <c r="D21" s="116"/>
      <c r="E21" s="116"/>
      <c r="F21" s="116"/>
      <c r="G21" s="116" t="str">
        <f>IF(ISBLANK(J21),"",VLOOKUP(J21,'BASE DATOS'!$A$2:C15858,3,FALSE))</f>
        <v/>
      </c>
      <c r="H21" s="116" t="str">
        <f>IF(ISBLANK(J21),"",VLOOKUP(J21,'BASE DATOS'!$A$2:D15858,4,FALSE))</f>
        <v/>
      </c>
      <c r="I21" s="116"/>
      <c r="J21" s="123"/>
      <c r="K21" s="113"/>
      <c r="L21" s="113"/>
      <c r="M21" s="11"/>
      <c r="N21" s="11"/>
    </row>
    <row r="22" spans="2:14" ht="43.5" customHeight="1" x14ac:dyDescent="0.4">
      <c r="B22" s="111"/>
      <c r="C22" s="116"/>
      <c r="D22" s="116"/>
      <c r="E22" s="116"/>
      <c r="F22" s="116"/>
      <c r="G22" s="116" t="str">
        <f>IF(ISBLANK(J22),"",VLOOKUP(J22,'BASE DATOS'!$A$2:C15859,3,FALSE))</f>
        <v/>
      </c>
      <c r="H22" s="116" t="str">
        <f>IF(ISBLANK(J22),"",VLOOKUP(J22,'BASE DATOS'!$A$2:D15859,4,FALSE))</f>
        <v/>
      </c>
      <c r="I22" s="116"/>
      <c r="J22" s="123"/>
      <c r="K22" s="113"/>
      <c r="L22" s="113"/>
      <c r="M22" s="11"/>
      <c r="N22" s="11"/>
    </row>
    <row r="23" spans="2:14" ht="42" customHeight="1" x14ac:dyDescent="0.4">
      <c r="B23" s="111"/>
      <c r="C23" s="116"/>
      <c r="D23" s="116"/>
      <c r="E23" s="116"/>
      <c r="F23" s="116"/>
      <c r="G23" s="116" t="str">
        <f>IF(ISBLANK(J23),"",VLOOKUP(J23,'BASE DATOS'!$A$2:C15860,3,FALSE))</f>
        <v/>
      </c>
      <c r="H23" s="116" t="str">
        <f>IF(ISBLANK(J23),"",VLOOKUP(J23,'BASE DATOS'!$A$2:D15860,4,FALSE))</f>
        <v/>
      </c>
      <c r="I23" s="116"/>
      <c r="J23" s="123"/>
      <c r="K23" s="113"/>
      <c r="L23" s="113"/>
      <c r="M23" s="11"/>
      <c r="N23" s="11"/>
    </row>
    <row r="24" spans="2:14" ht="48" customHeight="1" x14ac:dyDescent="0.4">
      <c r="B24" s="111"/>
      <c r="C24" s="116"/>
      <c r="D24" s="116"/>
      <c r="E24" s="116"/>
      <c r="F24" s="116"/>
      <c r="G24" s="116" t="str">
        <f>IF(ISBLANK(J24),"",VLOOKUP(J24,'BASE DATOS'!$A$2:C15861,3,FALSE))</f>
        <v/>
      </c>
      <c r="H24" s="116" t="str">
        <f>IF(ISBLANK(J24),"",VLOOKUP(J24,'BASE DATOS'!$A$2:D15861,4,FALSE))</f>
        <v/>
      </c>
      <c r="I24" s="116"/>
      <c r="J24" s="123"/>
      <c r="K24" s="113"/>
      <c r="L24" s="113"/>
      <c r="M24" s="11"/>
      <c r="N24" s="11"/>
    </row>
    <row r="25" spans="2:14" ht="31.5" customHeight="1" x14ac:dyDescent="0.4">
      <c r="B25" s="111"/>
      <c r="C25" s="116"/>
      <c r="D25" s="116"/>
      <c r="E25" s="116"/>
      <c r="F25" s="116"/>
      <c r="G25" s="116" t="str">
        <f>IF(ISBLANK(J25),"",VLOOKUP(J25,'BASE DATOS'!$A$2:C15862,3,FALSE))</f>
        <v/>
      </c>
      <c r="H25" s="116" t="str">
        <f>IF(ISBLANK(J25),"",VLOOKUP(J25,'BASE DATOS'!$A$2:D15862,4,FALSE))</f>
        <v/>
      </c>
      <c r="I25" s="116"/>
      <c r="J25" s="123"/>
      <c r="K25" s="113"/>
      <c r="L25" s="113"/>
      <c r="M25" s="11"/>
      <c r="N25" s="11"/>
    </row>
    <row r="26" spans="2:14" ht="42.75" customHeight="1" x14ac:dyDescent="0.4">
      <c r="B26" s="111"/>
      <c r="C26" s="116"/>
      <c r="D26" s="116"/>
      <c r="E26" s="116"/>
      <c r="F26" s="116"/>
      <c r="G26" s="116" t="str">
        <f>IF(ISBLANK(J26),"",VLOOKUP(J26,'BASE DATOS'!$A$2:C15863,3,FALSE))</f>
        <v/>
      </c>
      <c r="H26" s="116" t="str">
        <f>IF(ISBLANK(J26),"",VLOOKUP(J26,'BASE DATOS'!$A$2:D15863,4,FALSE))</f>
        <v/>
      </c>
      <c r="I26" s="116"/>
      <c r="J26" s="123"/>
      <c r="K26" s="113"/>
      <c r="L26" s="113"/>
      <c r="M26" s="11"/>
      <c r="N26" s="11"/>
    </row>
    <row r="27" spans="2:14" ht="37.5" customHeight="1" x14ac:dyDescent="0.4">
      <c r="B27" s="111"/>
      <c r="C27" s="116"/>
      <c r="D27" s="116"/>
      <c r="E27" s="116"/>
      <c r="F27" s="116"/>
      <c r="G27" s="116" t="str">
        <f>IF(ISBLANK(J27),"",VLOOKUP(J27,'BASE DATOS'!$A$2:C15864,3,FALSE))</f>
        <v/>
      </c>
      <c r="H27" s="116" t="str">
        <f>IF(ISBLANK(J27),"",VLOOKUP(J27,'BASE DATOS'!$A$2:D15864,4,FALSE))</f>
        <v/>
      </c>
      <c r="I27" s="116"/>
      <c r="J27" s="123"/>
      <c r="K27" s="113"/>
      <c r="L27" s="113"/>
      <c r="M27" s="11"/>
      <c r="N27" s="11"/>
    </row>
    <row r="28" spans="2:14" ht="37.5" customHeight="1" x14ac:dyDescent="0.4">
      <c r="B28" s="111"/>
      <c r="C28" s="116"/>
      <c r="D28" s="116"/>
      <c r="E28" s="116"/>
      <c r="F28" s="116"/>
      <c r="G28" s="116" t="str">
        <f>IF(ISBLANK(J28),"",VLOOKUP(J28,'BASE DATOS'!$A$2:C15865,3,FALSE))</f>
        <v/>
      </c>
      <c r="H28" s="116" t="str">
        <f>IF(ISBLANK(J28),"",VLOOKUP(J28,'BASE DATOS'!$A$2:D15865,4,FALSE))</f>
        <v/>
      </c>
      <c r="I28" s="116"/>
      <c r="J28" s="123"/>
      <c r="K28" s="113"/>
      <c r="L28" s="113"/>
      <c r="M28" s="11"/>
      <c r="N28" s="11"/>
    </row>
    <row r="29" spans="2:14" ht="43.5" customHeight="1" x14ac:dyDescent="0.4">
      <c r="B29" s="111"/>
      <c r="C29" s="116"/>
      <c r="D29" s="116"/>
      <c r="E29" s="116"/>
      <c r="F29" s="116"/>
      <c r="G29" s="116" t="str">
        <f>IF(ISBLANK(J29),"",VLOOKUP(J29,'BASE DATOS'!$A$2:C15866,3,FALSE))</f>
        <v/>
      </c>
      <c r="H29" s="116" t="str">
        <f>IF(ISBLANK(J29),"",VLOOKUP(J29,'BASE DATOS'!$A$2:D15866,4,FALSE))</f>
        <v/>
      </c>
      <c r="I29" s="116"/>
      <c r="J29" s="123"/>
      <c r="K29" s="113"/>
      <c r="L29" s="113"/>
      <c r="M29" s="11"/>
      <c r="N29" s="11"/>
    </row>
    <row r="30" spans="2:14" ht="57.75" customHeight="1" x14ac:dyDescent="0.4">
      <c r="B30" s="111"/>
      <c r="C30" s="116"/>
      <c r="D30" s="116"/>
      <c r="E30" s="116"/>
      <c r="F30" s="116"/>
      <c r="G30" s="116" t="str">
        <f>IF(ISBLANK(J30),"",VLOOKUP(J30,'BASE DATOS'!$A$2:C15867,3,FALSE))</f>
        <v/>
      </c>
      <c r="H30" s="116" t="str">
        <f>IF(ISBLANK(J30),"",VLOOKUP(J30,'BASE DATOS'!$A$2:D15867,4,FALSE))</f>
        <v/>
      </c>
      <c r="I30" s="116"/>
      <c r="J30" s="123"/>
      <c r="K30" s="113"/>
      <c r="L30" s="113"/>
      <c r="M30" s="11"/>
      <c r="N30" s="11"/>
    </row>
    <row r="31" spans="2:14" ht="48.75" customHeight="1" x14ac:dyDescent="0.4">
      <c r="B31" s="111"/>
      <c r="C31" s="116"/>
      <c r="D31" s="116"/>
      <c r="E31" s="116"/>
      <c r="F31" s="116"/>
      <c r="G31" s="116" t="str">
        <f>IF(ISBLANK(J31),"",VLOOKUP(J31,'BASE DATOS'!$A$2:C15868,3,FALSE))</f>
        <v/>
      </c>
      <c r="H31" s="116" t="str">
        <f>IF(ISBLANK(J31),"",VLOOKUP(J31,'BASE DATOS'!$A$2:D15868,4,FALSE))</f>
        <v/>
      </c>
      <c r="I31" s="116"/>
      <c r="J31" s="123"/>
      <c r="K31" s="113"/>
      <c r="L31" s="113"/>
      <c r="M31" s="11"/>
      <c r="N31" s="11"/>
    </row>
    <row r="32" spans="2:14" ht="48.75" customHeight="1" x14ac:dyDescent="0.4">
      <c r="B32" s="111"/>
      <c r="C32" s="116"/>
      <c r="D32" s="116"/>
      <c r="E32" s="116"/>
      <c r="F32" s="116"/>
      <c r="G32" s="116" t="str">
        <f>IF(ISBLANK(J32),"",VLOOKUP(J32,'BASE DATOS'!$A$2:C15869,3,FALSE))</f>
        <v/>
      </c>
      <c r="H32" s="116" t="str">
        <f>IF(ISBLANK(J32),"",VLOOKUP(J32,'BASE DATOS'!$A$2:D15869,4,FALSE))</f>
        <v/>
      </c>
      <c r="I32" s="116"/>
      <c r="J32" s="123"/>
      <c r="K32" s="113"/>
      <c r="L32" s="113"/>
      <c r="M32" s="11"/>
      <c r="N32" s="11"/>
    </row>
    <row r="33" spans="2:14" ht="39" customHeight="1" x14ac:dyDescent="0.4">
      <c r="B33" s="111"/>
      <c r="C33" s="116"/>
      <c r="D33" s="116"/>
      <c r="E33" s="116"/>
      <c r="F33" s="116"/>
      <c r="G33" s="116" t="str">
        <f>IF(ISBLANK(J33),"",VLOOKUP(J33,'BASE DATOS'!$A$2:C15870,3,FALSE))</f>
        <v/>
      </c>
      <c r="H33" s="116" t="str">
        <f>IF(ISBLANK(J33),"",VLOOKUP(J33,'BASE DATOS'!$A$2:D15870,4,FALSE))</f>
        <v/>
      </c>
      <c r="I33" s="116"/>
      <c r="J33" s="123"/>
      <c r="K33" s="113"/>
      <c r="L33" s="113"/>
      <c r="M33" s="11"/>
      <c r="N33" s="11"/>
    </row>
    <row r="34" spans="2:14" ht="42" customHeight="1" x14ac:dyDescent="0.4">
      <c r="B34" s="111"/>
      <c r="C34" s="116"/>
      <c r="D34" s="116"/>
      <c r="E34" s="116"/>
      <c r="F34" s="116"/>
      <c r="G34" s="116" t="str">
        <f>IF(ISBLANK(J34),"",VLOOKUP(J34,'BASE DATOS'!$A$2:C15871,3,FALSE))</f>
        <v/>
      </c>
      <c r="H34" s="116" t="str">
        <f>IF(ISBLANK(J34),"",VLOOKUP(J34,'BASE DATOS'!$A$2:D15871,4,FALSE))</f>
        <v/>
      </c>
      <c r="I34" s="116"/>
      <c r="J34" s="123"/>
      <c r="K34" s="113"/>
      <c r="L34" s="113"/>
      <c r="M34" s="11"/>
      <c r="N34" s="11"/>
    </row>
    <row r="35" spans="2:14" ht="56.25" customHeight="1" x14ac:dyDescent="0.4">
      <c r="B35" s="111"/>
      <c r="C35" s="116"/>
      <c r="D35" s="116"/>
      <c r="E35" s="116"/>
      <c r="F35" s="116"/>
      <c r="G35" s="116" t="str">
        <f>IF(ISBLANK(J35),"",VLOOKUP(J35,'BASE DATOS'!$A$2:C15872,3,FALSE))</f>
        <v/>
      </c>
      <c r="H35" s="116" t="str">
        <f>IF(ISBLANK(J35),"",VLOOKUP(J35,'BASE DATOS'!$A$2:D15872,4,FALSE))</f>
        <v/>
      </c>
      <c r="I35" s="116"/>
      <c r="J35" s="123"/>
      <c r="K35" s="113"/>
      <c r="L35" s="113"/>
      <c r="M35" s="11"/>
      <c r="N35" s="11"/>
    </row>
    <row r="36" spans="2:14" ht="50.25" customHeight="1" x14ac:dyDescent="0.4">
      <c r="B36" s="111"/>
      <c r="C36" s="116"/>
      <c r="D36" s="116"/>
      <c r="E36" s="116"/>
      <c r="F36" s="116"/>
      <c r="G36" s="116" t="str">
        <f>IF(ISBLANK(J36),"",VLOOKUP(J36,'BASE DATOS'!$A$2:C15873,3,FALSE))</f>
        <v/>
      </c>
      <c r="H36" s="116" t="str">
        <f>IF(ISBLANK(J36),"",VLOOKUP(J36,'BASE DATOS'!$A$2:D15873,4,FALSE))</f>
        <v/>
      </c>
      <c r="I36" s="116"/>
      <c r="J36" s="123"/>
      <c r="K36" s="113"/>
      <c r="L36" s="113"/>
      <c r="M36" s="11"/>
      <c r="N36" s="11"/>
    </row>
    <row r="37" spans="2:14" ht="40.5" customHeight="1" x14ac:dyDescent="0.4">
      <c r="B37" s="111"/>
      <c r="C37" s="116"/>
      <c r="D37" s="116"/>
      <c r="E37" s="116"/>
      <c r="F37" s="116"/>
      <c r="G37" s="116" t="str">
        <f>IF(ISBLANK(J37),"",VLOOKUP(J37,'BASE DATOS'!$A$2:C15874,3,FALSE))</f>
        <v/>
      </c>
      <c r="H37" s="116" t="str">
        <f>IF(ISBLANK(J37),"",VLOOKUP(J37,'BASE DATOS'!$A$2:D15874,4,FALSE))</f>
        <v/>
      </c>
      <c r="I37" s="116"/>
      <c r="J37" s="117"/>
      <c r="K37" s="113"/>
      <c r="L37" s="113"/>
      <c r="M37" s="11"/>
      <c r="N37" s="11"/>
    </row>
    <row r="38" spans="2:14" ht="37.5" customHeight="1" x14ac:dyDescent="0.4">
      <c r="B38" s="111"/>
      <c r="C38" s="116"/>
      <c r="D38" s="116"/>
      <c r="E38" s="116"/>
      <c r="F38" s="116"/>
      <c r="G38" s="116" t="str">
        <f>IF(ISBLANK(J38),"",VLOOKUP(J38,'BASE DATOS'!$A$2:C15875,3,FALSE))</f>
        <v/>
      </c>
      <c r="H38" s="116" t="str">
        <f>IF(ISBLANK(J38),"",VLOOKUP(J38,'BASE DATOS'!$A$2:D15875,4,FALSE))</f>
        <v/>
      </c>
      <c r="I38" s="116"/>
      <c r="J38" s="117"/>
      <c r="K38" s="113"/>
      <c r="L38" s="113"/>
      <c r="M38" s="11"/>
      <c r="N38" s="11"/>
    </row>
    <row r="39" spans="2:14" ht="35.25" customHeight="1" x14ac:dyDescent="0.4">
      <c r="B39" s="111"/>
      <c r="C39" s="116"/>
      <c r="D39" s="116"/>
      <c r="E39" s="116"/>
      <c r="F39" s="116"/>
      <c r="G39" s="116" t="str">
        <f>IF(ISBLANK(J39),"",VLOOKUP(J39,'BASE DATOS'!$A$2:C15876,3,FALSE))</f>
        <v/>
      </c>
      <c r="H39" s="116" t="str">
        <f>IF(ISBLANK(J39),"",VLOOKUP(J39,'BASE DATOS'!$A$2:D15876,4,FALSE))</f>
        <v/>
      </c>
      <c r="I39" s="116"/>
      <c r="J39" s="117"/>
      <c r="K39" s="113"/>
      <c r="L39" s="113"/>
      <c r="M39" s="11"/>
      <c r="N39" s="11"/>
    </row>
    <row r="40" spans="2:14" ht="48.75" customHeight="1" x14ac:dyDescent="0.4">
      <c r="B40" s="111"/>
      <c r="C40" s="116"/>
      <c r="D40" s="116"/>
      <c r="E40" s="116"/>
      <c r="F40" s="116"/>
      <c r="G40" s="116" t="str">
        <f>IF(ISBLANK(J40),"",VLOOKUP(J40,'BASE DATOS'!$A$2:C15877,3,FALSE))</f>
        <v/>
      </c>
      <c r="H40" s="116" t="str">
        <f>IF(ISBLANK(J40),"",VLOOKUP(J40,'BASE DATOS'!$A$2:D15877,4,FALSE))</f>
        <v/>
      </c>
      <c r="I40" s="116"/>
      <c r="J40" s="117"/>
      <c r="K40" s="113"/>
      <c r="L40" s="113"/>
      <c r="M40" s="11"/>
      <c r="N40" s="11"/>
    </row>
    <row r="41" spans="2:14" ht="35.25" customHeight="1" x14ac:dyDescent="0.4">
      <c r="B41" s="111"/>
      <c r="C41" s="116"/>
      <c r="D41" s="116"/>
      <c r="E41" s="116"/>
      <c r="F41" s="116"/>
      <c r="G41" s="116" t="str">
        <f>IF(ISBLANK(J41),"",VLOOKUP(J41,'BASE DATOS'!$A$2:C15878,3,FALSE))</f>
        <v/>
      </c>
      <c r="H41" s="116" t="str">
        <f>IF(ISBLANK(J41),"",VLOOKUP(J41,'BASE DATOS'!$A$2:D15878,4,FALSE))</f>
        <v/>
      </c>
      <c r="I41" s="116"/>
      <c r="J41" s="117"/>
      <c r="K41" s="113"/>
      <c r="L41" s="113"/>
      <c r="M41" s="11"/>
      <c r="N41" s="11"/>
    </row>
    <row r="42" spans="2:14" ht="37.5" customHeight="1" x14ac:dyDescent="0.4">
      <c r="B42" s="111"/>
      <c r="C42" s="116"/>
      <c r="D42" s="116"/>
      <c r="E42" s="116"/>
      <c r="F42" s="116"/>
      <c r="G42" s="116" t="str">
        <f>IF(ISBLANK(J42),"",VLOOKUP(J42,'BASE DATOS'!$A$2:C15879,3,FALSE))</f>
        <v/>
      </c>
      <c r="H42" s="116" t="str">
        <f>IF(ISBLANK(J42),"",VLOOKUP(J42,'BASE DATOS'!$A$2:D15879,4,FALSE))</f>
        <v/>
      </c>
      <c r="I42" s="116"/>
      <c r="J42" s="117"/>
      <c r="K42" s="113"/>
      <c r="L42" s="113"/>
      <c r="M42" s="11"/>
      <c r="N42" s="11"/>
    </row>
    <row r="43" spans="2:14" ht="38.25" customHeight="1" x14ac:dyDescent="0.4">
      <c r="B43" s="111"/>
      <c r="C43" s="116"/>
      <c r="D43" s="116"/>
      <c r="E43" s="116"/>
      <c r="F43" s="116"/>
      <c r="G43" s="116" t="str">
        <f>IF(ISBLANK(J43),"",VLOOKUP(J43,'BASE DATOS'!$A$2:C15880,3,FALSE))</f>
        <v/>
      </c>
      <c r="H43" s="116" t="str">
        <f>IF(ISBLANK(J43),"",VLOOKUP(J43,'BASE DATOS'!$A$2:D15880,4,FALSE))</f>
        <v/>
      </c>
      <c r="I43" s="116"/>
      <c r="J43" s="117"/>
      <c r="K43" s="113"/>
      <c r="L43" s="113"/>
      <c r="M43" s="11"/>
      <c r="N43" s="11"/>
    </row>
    <row r="44" spans="2:14" ht="41.25" customHeight="1" x14ac:dyDescent="0.4">
      <c r="B44" s="111"/>
      <c r="C44" s="116"/>
      <c r="D44" s="116"/>
      <c r="E44" s="116"/>
      <c r="F44" s="116"/>
      <c r="G44" s="116" t="str">
        <f>IF(ISBLANK(J44),"",VLOOKUP(J44,'BASE DATOS'!$A$2:C15881,3,FALSE))</f>
        <v/>
      </c>
      <c r="H44" s="116" t="str">
        <f>IF(ISBLANK(J44),"",VLOOKUP(J44,'BASE DATOS'!$A$2:D15881,4,FALSE))</f>
        <v/>
      </c>
      <c r="I44" s="116"/>
      <c r="J44" s="117"/>
      <c r="K44" s="113"/>
      <c r="L44" s="113"/>
      <c r="M44" s="11"/>
      <c r="N44" s="11"/>
    </row>
    <row r="45" spans="2:14" ht="25.5" customHeight="1" x14ac:dyDescent="0.4">
      <c r="B45" s="111"/>
      <c r="C45" s="116"/>
      <c r="D45" s="116"/>
      <c r="E45" s="116"/>
      <c r="F45" s="116"/>
      <c r="G45" s="116" t="str">
        <f>IF(ISBLANK(J45),"",VLOOKUP(J45,'BASE DATOS'!$A$2:C15882,3,FALSE))</f>
        <v/>
      </c>
      <c r="H45" s="116" t="str">
        <f>IF(ISBLANK(J45),"",VLOOKUP(J45,'BASE DATOS'!$A$2:D15882,4,FALSE))</f>
        <v/>
      </c>
      <c r="I45" s="116"/>
      <c r="J45" s="117"/>
      <c r="K45" s="113"/>
      <c r="L45" s="113"/>
      <c r="M45" s="11"/>
      <c r="N45" s="11"/>
    </row>
    <row r="46" spans="2:14" ht="37.5" customHeight="1" x14ac:dyDescent="0.4">
      <c r="B46" s="111"/>
      <c r="C46" s="116"/>
      <c r="D46" s="116"/>
      <c r="E46" s="116"/>
      <c r="F46" s="116"/>
      <c r="G46" s="116" t="str">
        <f>IF(ISBLANK(J46),"",VLOOKUP(J46,'BASE DATOS'!$A$2:C15883,3,FALSE))</f>
        <v/>
      </c>
      <c r="H46" s="116" t="str">
        <f>IF(ISBLANK(J46),"",VLOOKUP(J46,'BASE DATOS'!$A$2:D15883,4,FALSE))</f>
        <v/>
      </c>
      <c r="I46" s="116"/>
      <c r="J46" s="117"/>
      <c r="K46" s="113"/>
      <c r="L46" s="113"/>
      <c r="M46" s="11"/>
      <c r="N46" s="11"/>
    </row>
    <row r="47" spans="2:14" ht="52.5" customHeight="1" x14ac:dyDescent="0.4">
      <c r="B47" s="111"/>
      <c r="C47" s="116"/>
      <c r="D47" s="116"/>
      <c r="E47" s="116"/>
      <c r="F47" s="116"/>
      <c r="G47" s="116" t="str">
        <f>IF(ISBLANK(J47),"",VLOOKUP(J47,'BASE DATOS'!$A$2:C15884,3,FALSE))</f>
        <v/>
      </c>
      <c r="H47" s="116" t="str">
        <f>IF(ISBLANK(J47),"",VLOOKUP(J47,'BASE DATOS'!$A$2:D15884,4,FALSE))</f>
        <v/>
      </c>
      <c r="I47" s="116"/>
      <c r="J47" s="117"/>
      <c r="K47" s="113"/>
      <c r="L47" s="113"/>
      <c r="M47" s="11"/>
      <c r="N47" s="11"/>
    </row>
    <row r="48" spans="2:14" ht="51" customHeight="1" x14ac:dyDescent="0.4">
      <c r="B48" s="111"/>
      <c r="C48" s="116"/>
      <c r="D48" s="116"/>
      <c r="E48" s="116"/>
      <c r="F48" s="116"/>
      <c r="G48" s="116" t="str">
        <f>IF(ISBLANK(J48),"",VLOOKUP(J48,'BASE DATOS'!$A$2:C15885,3,FALSE))</f>
        <v/>
      </c>
      <c r="H48" s="116" t="str">
        <f>IF(ISBLANK(J48),"",VLOOKUP(J48,'BASE DATOS'!$A$2:D15885,4,FALSE))</f>
        <v/>
      </c>
      <c r="I48" s="116"/>
      <c r="J48" s="117"/>
      <c r="K48" s="113"/>
      <c r="L48" s="113"/>
      <c r="M48" s="11"/>
      <c r="N48" s="11"/>
    </row>
    <row r="49" spans="2:14" ht="35.25" customHeight="1" x14ac:dyDescent="0.4">
      <c r="B49" s="111"/>
      <c r="C49" s="116"/>
      <c r="D49" s="116"/>
      <c r="E49" s="116"/>
      <c r="F49" s="116"/>
      <c r="G49" s="116" t="str">
        <f>IF(ISBLANK(J49),"",VLOOKUP(J49,'BASE DATOS'!$A$2:C15886,3,FALSE))</f>
        <v/>
      </c>
      <c r="H49" s="116" t="str">
        <f>IF(ISBLANK(J49),"",VLOOKUP(J49,'BASE DATOS'!$A$2:D15886,4,FALSE))</f>
        <v/>
      </c>
      <c r="I49" s="116"/>
      <c r="J49" s="117"/>
      <c r="K49" s="113"/>
      <c r="L49" s="113"/>
      <c r="M49" s="11"/>
      <c r="N49" s="11"/>
    </row>
    <row r="50" spans="2:14" ht="30.75" customHeight="1" x14ac:dyDescent="0.4">
      <c r="B50" s="111"/>
      <c r="C50" s="116"/>
      <c r="D50" s="116"/>
      <c r="E50" s="116"/>
      <c r="F50" s="116"/>
      <c r="G50" s="116" t="str">
        <f>IF(ISBLANK(J50),"",VLOOKUP(J50,'BASE DATOS'!$A$2:C15887,3,FALSE))</f>
        <v/>
      </c>
      <c r="H50" s="116" t="str">
        <f>IF(ISBLANK(J50),"",VLOOKUP(J50,'BASE DATOS'!$A$2:D15887,4,FALSE))</f>
        <v/>
      </c>
      <c r="I50" s="116"/>
      <c r="J50" s="117"/>
      <c r="K50" s="113"/>
      <c r="L50" s="113"/>
      <c r="M50" s="11"/>
      <c r="N50" s="11"/>
    </row>
    <row r="51" spans="2:14" ht="38.25" customHeight="1" x14ac:dyDescent="0.4">
      <c r="B51" s="111"/>
      <c r="C51" s="116"/>
      <c r="D51" s="116"/>
      <c r="E51" s="116"/>
      <c r="F51" s="116"/>
      <c r="G51" s="116" t="str">
        <f>IF(ISBLANK(J51),"",VLOOKUP(J51,'BASE DATOS'!$A$2:C15888,3,FALSE))</f>
        <v/>
      </c>
      <c r="H51" s="116" t="str">
        <f>IF(ISBLANK(J51),"",VLOOKUP(J51,'BASE DATOS'!$A$2:D15888,4,FALSE))</f>
        <v/>
      </c>
      <c r="I51" s="116"/>
      <c r="J51" s="117"/>
      <c r="K51" s="113"/>
      <c r="L51" s="113"/>
      <c r="M51" s="11"/>
      <c r="N51" s="11"/>
    </row>
    <row r="52" spans="2:14" ht="45" customHeight="1" x14ac:dyDescent="0.4">
      <c r="B52" s="111"/>
      <c r="C52" s="116"/>
      <c r="D52" s="116"/>
      <c r="E52" s="116"/>
      <c r="F52" s="116"/>
      <c r="G52" s="116" t="str">
        <f>IF(ISBLANK(J52),"",VLOOKUP(J52,'BASE DATOS'!$A$2:C15889,3,FALSE))</f>
        <v/>
      </c>
      <c r="H52" s="116" t="str">
        <f>IF(ISBLANK(J52),"",VLOOKUP(J52,'BASE DATOS'!$A$2:D15889,4,FALSE))</f>
        <v/>
      </c>
      <c r="I52" s="116"/>
      <c r="J52" s="117"/>
      <c r="K52" s="113"/>
      <c r="L52" s="113"/>
      <c r="M52" s="11"/>
      <c r="N52" s="11"/>
    </row>
    <row r="53" spans="2:14" ht="42" customHeight="1" x14ac:dyDescent="0.4">
      <c r="B53" s="111"/>
      <c r="C53" s="116"/>
      <c r="D53" s="116"/>
      <c r="E53" s="116"/>
      <c r="F53" s="116"/>
      <c r="G53" s="116" t="str">
        <f>IF(ISBLANK(J53),"",VLOOKUP(J53,'BASE DATOS'!$A$2:C15890,3,FALSE))</f>
        <v/>
      </c>
      <c r="H53" s="116" t="str">
        <f>IF(ISBLANK(J53),"",VLOOKUP(J53,'BASE DATOS'!$A$2:D15890,4,FALSE))</f>
        <v/>
      </c>
      <c r="I53" s="116"/>
      <c r="J53" s="117"/>
      <c r="K53" s="113"/>
      <c r="L53" s="113"/>
      <c r="M53" s="11"/>
      <c r="N53" s="11"/>
    </row>
    <row r="54" spans="2:14" ht="47.25" customHeight="1" x14ac:dyDescent="0.4">
      <c r="B54" s="111"/>
      <c r="C54" s="116"/>
      <c r="D54" s="116"/>
      <c r="E54" s="116"/>
      <c r="F54" s="116"/>
      <c r="G54" s="116" t="str">
        <f>IF(ISBLANK(J54),"",VLOOKUP(J54,'BASE DATOS'!$A$2:C15891,3,FALSE))</f>
        <v/>
      </c>
      <c r="H54" s="116" t="str">
        <f>IF(ISBLANK(J54),"",VLOOKUP(J54,'BASE DATOS'!$A$2:D15891,4,FALSE))</f>
        <v/>
      </c>
      <c r="I54" s="116"/>
      <c r="J54" s="117"/>
      <c r="K54" s="113"/>
      <c r="L54" s="113"/>
      <c r="M54" s="11"/>
      <c r="N54" s="11"/>
    </row>
    <row r="55" spans="2:14" ht="33.75" customHeight="1" x14ac:dyDescent="0.4">
      <c r="B55" s="111"/>
      <c r="C55" s="116"/>
      <c r="D55" s="116"/>
      <c r="E55" s="116"/>
      <c r="F55" s="116"/>
      <c r="G55" s="116" t="str">
        <f>IF(ISBLANK(J55),"",VLOOKUP(J55,'BASE DATOS'!$A$2:C15892,3,FALSE))</f>
        <v/>
      </c>
      <c r="H55" s="116" t="str">
        <f>IF(ISBLANK(J55),"",VLOOKUP(J55,'BASE DATOS'!$A$2:D15892,4,FALSE))</f>
        <v/>
      </c>
      <c r="I55" s="116"/>
      <c r="J55" s="117"/>
      <c r="K55" s="113"/>
      <c r="L55" s="113"/>
      <c r="M55" s="11"/>
      <c r="N55" s="11"/>
    </row>
    <row r="56" spans="2:14" ht="36.75" customHeight="1" x14ac:dyDescent="0.4">
      <c r="B56" s="111"/>
      <c r="C56" s="116"/>
      <c r="D56" s="116"/>
      <c r="E56" s="116"/>
      <c r="F56" s="116"/>
      <c r="G56" s="116" t="str">
        <f>IF(ISBLANK(J56),"",VLOOKUP(J56,'BASE DATOS'!$A$2:C15893,3,FALSE))</f>
        <v/>
      </c>
      <c r="H56" s="116" t="str">
        <f>IF(ISBLANK(J56),"",VLOOKUP(J56,'BASE DATOS'!$A$2:D15893,4,FALSE))</f>
        <v/>
      </c>
      <c r="I56" s="116"/>
      <c r="J56" s="117"/>
      <c r="K56" s="113"/>
      <c r="L56" s="113"/>
      <c r="M56" s="11"/>
      <c r="N56" s="11"/>
    </row>
    <row r="57" spans="2:14" ht="71.25" customHeight="1" x14ac:dyDescent="0.4">
      <c r="B57" s="111"/>
      <c r="C57" s="116"/>
      <c r="D57" s="116"/>
      <c r="E57" s="116"/>
      <c r="F57" s="116"/>
      <c r="G57" s="116" t="str">
        <f>IF(ISBLANK(J57),"",VLOOKUP(J57,'BASE DATOS'!$A$2:C15894,3,FALSE))</f>
        <v/>
      </c>
      <c r="H57" s="116" t="str">
        <f>IF(ISBLANK(J57),"",VLOOKUP(J57,'BASE DATOS'!$A$2:D15894,4,FALSE))</f>
        <v/>
      </c>
      <c r="I57" s="116"/>
      <c r="J57" s="117"/>
      <c r="K57" s="113"/>
      <c r="L57" s="113"/>
      <c r="M57" s="11"/>
      <c r="N57" s="11"/>
    </row>
    <row r="58" spans="2:14" ht="35.25" customHeight="1" x14ac:dyDescent="0.4">
      <c r="B58" s="111"/>
      <c r="C58" s="116"/>
      <c r="D58" s="116"/>
      <c r="E58" s="116"/>
      <c r="F58" s="116"/>
      <c r="G58" s="116" t="str">
        <f>IF(ISBLANK(J58),"",VLOOKUP(J58,'BASE DATOS'!$A$2:C15895,3,FALSE))</f>
        <v/>
      </c>
      <c r="H58" s="116" t="str">
        <f>IF(ISBLANK(J58),"",VLOOKUP(J58,'BASE DATOS'!$A$2:D15895,4,FALSE))</f>
        <v/>
      </c>
      <c r="I58" s="116"/>
      <c r="J58" s="117"/>
      <c r="K58" s="113"/>
      <c r="L58" s="113"/>
      <c r="M58" s="11"/>
      <c r="N58" s="11"/>
    </row>
    <row r="59" spans="2:14" ht="42" customHeight="1" x14ac:dyDescent="0.4">
      <c r="B59" s="111"/>
      <c r="C59" s="116"/>
      <c r="D59" s="116"/>
      <c r="E59" s="116"/>
      <c r="F59" s="116"/>
      <c r="G59" s="116" t="str">
        <f>IF(ISBLANK(J59),"",VLOOKUP(J59,'BASE DATOS'!$A$2:C15896,3,FALSE))</f>
        <v/>
      </c>
      <c r="H59" s="116" t="str">
        <f>IF(ISBLANK(J59),"",VLOOKUP(J59,'BASE DATOS'!$A$2:D15896,4,FALSE))</f>
        <v/>
      </c>
      <c r="I59" s="116"/>
      <c r="J59" s="117"/>
      <c r="K59" s="113"/>
      <c r="L59" s="113"/>
      <c r="M59" s="11"/>
      <c r="N59" s="11"/>
    </row>
    <row r="60" spans="2:14" ht="52.5" customHeight="1" x14ac:dyDescent="0.4">
      <c r="B60" s="111"/>
      <c r="C60" s="116"/>
      <c r="D60" s="116"/>
      <c r="E60" s="116"/>
      <c r="F60" s="116"/>
      <c r="G60" s="116" t="str">
        <f>IF(ISBLANK(J60),"",VLOOKUP(J60,'BASE DATOS'!$A$2:C15897,3,FALSE))</f>
        <v/>
      </c>
      <c r="H60" s="116" t="str">
        <f>IF(ISBLANK(J60),"",VLOOKUP(J60,'BASE DATOS'!$A$2:D15897,4,FALSE))</f>
        <v/>
      </c>
      <c r="I60" s="116"/>
      <c r="J60" s="117"/>
      <c r="K60" s="113"/>
      <c r="L60" s="113"/>
      <c r="M60" s="11"/>
      <c r="N60" s="11"/>
    </row>
    <row r="61" spans="2:14" ht="55.5" customHeight="1" x14ac:dyDescent="0.4">
      <c r="B61" s="111"/>
      <c r="C61" s="116"/>
      <c r="D61" s="116"/>
      <c r="E61" s="116"/>
      <c r="F61" s="116"/>
      <c r="G61" s="116" t="str">
        <f>IF(ISBLANK(J61),"",VLOOKUP(J61,'BASE DATOS'!$A$2:C15898,3,FALSE))</f>
        <v/>
      </c>
      <c r="H61" s="116" t="str">
        <f>IF(ISBLANK(J61),"",VLOOKUP(J61,'BASE DATOS'!$A$2:D15898,4,FALSE))</f>
        <v/>
      </c>
      <c r="I61" s="116"/>
      <c r="J61" s="117"/>
      <c r="K61" s="113"/>
      <c r="L61" s="113"/>
      <c r="M61" s="11"/>
      <c r="N61" s="11"/>
    </row>
    <row r="62" spans="2:14" ht="33" customHeight="1" x14ac:dyDescent="0.4">
      <c r="B62" s="111"/>
      <c r="C62" s="116"/>
      <c r="D62" s="116"/>
      <c r="E62" s="116"/>
      <c r="F62" s="116"/>
      <c r="G62" s="116" t="str">
        <f>IF(ISBLANK(J62),"",VLOOKUP(J62,'BASE DATOS'!$A$2:C15899,3,FALSE))</f>
        <v/>
      </c>
      <c r="H62" s="116" t="str">
        <f>IF(ISBLANK(J62),"",VLOOKUP(J62,'BASE DATOS'!$A$2:D15899,4,FALSE))</f>
        <v/>
      </c>
      <c r="I62" s="116"/>
      <c r="J62" s="117"/>
      <c r="K62" s="113"/>
      <c r="L62" s="113"/>
      <c r="M62" s="11"/>
      <c r="N62" s="11"/>
    </row>
    <row r="63" spans="2:14" ht="34.5" customHeight="1" x14ac:dyDescent="0.4">
      <c r="B63" s="111"/>
      <c r="C63" s="116"/>
      <c r="D63" s="116"/>
      <c r="E63" s="116"/>
      <c r="F63" s="116"/>
      <c r="G63" s="116" t="str">
        <f>IF(ISBLANK(J63),"",VLOOKUP(J63,'BASE DATOS'!$A$2:C15900,3,FALSE))</f>
        <v/>
      </c>
      <c r="H63" s="116" t="str">
        <f>IF(ISBLANK(J63),"",VLOOKUP(J63,'BASE DATOS'!$A$2:D15900,4,FALSE))</f>
        <v/>
      </c>
      <c r="I63" s="116"/>
      <c r="J63" s="117"/>
      <c r="K63" s="113"/>
      <c r="L63" s="113"/>
      <c r="M63" s="11"/>
      <c r="N63" s="11"/>
    </row>
    <row r="64" spans="2:14" ht="35.25" customHeight="1" x14ac:dyDescent="0.4">
      <c r="B64" s="111"/>
      <c r="C64" s="116"/>
      <c r="D64" s="116"/>
      <c r="E64" s="116"/>
      <c r="F64" s="116"/>
      <c r="G64" s="116" t="str">
        <f>IF(ISBLANK(J64),"",VLOOKUP(J64,'BASE DATOS'!$A$2:C15901,3,FALSE))</f>
        <v/>
      </c>
      <c r="H64" s="116" t="str">
        <f>IF(ISBLANK(J64),"",VLOOKUP(J64,'BASE DATOS'!$A$2:D15901,4,FALSE))</f>
        <v/>
      </c>
      <c r="I64" s="116"/>
      <c r="J64" s="117"/>
      <c r="K64" s="113"/>
      <c r="L64" s="113"/>
      <c r="M64" s="11"/>
      <c r="N64" s="11"/>
    </row>
    <row r="65" spans="2:14" ht="39.75" customHeight="1" x14ac:dyDescent="0.4">
      <c r="B65" s="111"/>
      <c r="C65" s="116"/>
      <c r="D65" s="116"/>
      <c r="E65" s="116"/>
      <c r="F65" s="116"/>
      <c r="G65" s="116" t="str">
        <f>IF(ISBLANK(J65),"",VLOOKUP(J65,'BASE DATOS'!$A$2:C15902,3,FALSE))</f>
        <v/>
      </c>
      <c r="H65" s="116" t="str">
        <f>IF(ISBLANK(J65),"",VLOOKUP(J65,'BASE DATOS'!$A$2:D15902,4,FALSE))</f>
        <v/>
      </c>
      <c r="I65" s="116"/>
      <c r="J65" s="117"/>
      <c r="K65" s="113"/>
      <c r="L65" s="113"/>
      <c r="M65" s="11"/>
      <c r="N65" s="11"/>
    </row>
    <row r="66" spans="2:14" ht="25.5" customHeight="1" x14ac:dyDescent="0.4">
      <c r="B66" s="111"/>
      <c r="C66" s="116"/>
      <c r="D66" s="116"/>
      <c r="E66" s="116"/>
      <c r="F66" s="116"/>
      <c r="G66" s="116" t="str">
        <f>IF(ISBLANK(J66),"",VLOOKUP(J66,'BASE DATOS'!$A$2:C15903,3,FALSE))</f>
        <v/>
      </c>
      <c r="H66" s="116" t="str">
        <f>IF(ISBLANK(J66),"",VLOOKUP(J66,'BASE DATOS'!$A$2:D15903,4,FALSE))</f>
        <v/>
      </c>
      <c r="I66" s="116"/>
      <c r="J66" s="117"/>
      <c r="K66" s="113"/>
      <c r="L66" s="113"/>
      <c r="M66" s="11"/>
      <c r="N66" s="11"/>
    </row>
    <row r="67" spans="2:14" ht="25.5" customHeight="1" x14ac:dyDescent="0.4">
      <c r="B67" s="111"/>
      <c r="C67" s="116"/>
      <c r="D67" s="116"/>
      <c r="E67" s="116"/>
      <c r="F67" s="116"/>
      <c r="G67" s="116" t="str">
        <f>IF(ISBLANK(J67),"",VLOOKUP(J67,'BASE DATOS'!$A$2:C15904,3,FALSE))</f>
        <v/>
      </c>
      <c r="H67" s="116" t="str">
        <f>IF(ISBLANK(J67),"",VLOOKUP(J67,'BASE DATOS'!$A$2:D15904,4,FALSE))</f>
        <v/>
      </c>
      <c r="I67" s="116"/>
      <c r="J67" s="117"/>
      <c r="K67" s="113"/>
      <c r="L67" s="113"/>
      <c r="M67" s="11"/>
      <c r="N67" s="11"/>
    </row>
    <row r="68" spans="2:14" ht="32.25" customHeight="1" x14ac:dyDescent="0.4">
      <c r="B68" s="111"/>
      <c r="C68" s="116"/>
      <c r="D68" s="116"/>
      <c r="E68" s="116"/>
      <c r="F68" s="116"/>
      <c r="G68" s="116" t="str">
        <f>IF(ISBLANK(J68),"",VLOOKUP(J68,'BASE DATOS'!$A$2:C15905,3,FALSE))</f>
        <v/>
      </c>
      <c r="H68" s="116" t="str">
        <f>IF(ISBLANK(J68),"",VLOOKUP(J68,'BASE DATOS'!$A$2:D15905,4,FALSE))</f>
        <v/>
      </c>
      <c r="I68" s="116"/>
      <c r="J68" s="117"/>
      <c r="K68" s="113"/>
      <c r="L68" s="113"/>
      <c r="M68" s="11"/>
      <c r="N68" s="11"/>
    </row>
    <row r="69" spans="2:14" ht="33.75" customHeight="1" x14ac:dyDescent="0.4">
      <c r="B69" s="111"/>
      <c r="C69" s="116"/>
      <c r="D69" s="116"/>
      <c r="E69" s="116"/>
      <c r="F69" s="116"/>
      <c r="G69" s="116" t="str">
        <f>IF(ISBLANK(J69),"",VLOOKUP(J69,'BASE DATOS'!$A$2:C15906,3,FALSE))</f>
        <v/>
      </c>
      <c r="H69" s="116" t="str">
        <f>IF(ISBLANK(J69),"",VLOOKUP(J69,'BASE DATOS'!$A$2:D15906,4,FALSE))</f>
        <v/>
      </c>
      <c r="I69" s="116"/>
      <c r="J69" s="117"/>
      <c r="K69" s="113"/>
      <c r="L69" s="113"/>
      <c r="M69" s="11"/>
      <c r="N69" s="11"/>
    </row>
    <row r="70" spans="2:14" ht="25.5" customHeight="1" x14ac:dyDescent="0.4">
      <c r="B70" s="111"/>
      <c r="C70" s="116"/>
      <c r="D70" s="116"/>
      <c r="E70" s="116"/>
      <c r="F70" s="116"/>
      <c r="G70" s="116" t="str">
        <f>IF(ISBLANK(J70),"",VLOOKUP(J70,'BASE DATOS'!$A$2:C15907,3,FALSE))</f>
        <v/>
      </c>
      <c r="H70" s="116" t="str">
        <f>IF(ISBLANK(J70),"",VLOOKUP(J70,'BASE DATOS'!$A$2:D15907,4,FALSE))</f>
        <v/>
      </c>
      <c r="I70" s="116"/>
      <c r="J70" s="117"/>
      <c r="K70" s="113"/>
      <c r="L70" s="113"/>
      <c r="M70" s="11"/>
      <c r="N70" s="11"/>
    </row>
    <row r="71" spans="2:14" ht="25.5" customHeight="1" x14ac:dyDescent="0.4">
      <c r="B71" s="111"/>
      <c r="C71" s="116"/>
      <c r="D71" s="116"/>
      <c r="E71" s="116"/>
      <c r="F71" s="116"/>
      <c r="G71" s="116" t="str">
        <f>IF(ISBLANK(J71),"",VLOOKUP(J71,'BASE DATOS'!$A$2:C15908,3,FALSE))</f>
        <v/>
      </c>
      <c r="H71" s="116" t="str">
        <f>IF(ISBLANK(J71),"",VLOOKUP(J71,'BASE DATOS'!$A$2:D15908,4,FALSE))</f>
        <v/>
      </c>
      <c r="I71" s="116"/>
      <c r="J71" s="117"/>
      <c r="K71" s="113"/>
      <c r="L71" s="113"/>
      <c r="M71" s="11"/>
      <c r="N71" s="11"/>
    </row>
    <row r="72" spans="2:14" ht="33" customHeight="1" x14ac:dyDescent="0.4">
      <c r="B72" s="111"/>
      <c r="C72" s="116"/>
      <c r="D72" s="116"/>
      <c r="E72" s="116"/>
      <c r="F72" s="116"/>
      <c r="G72" s="116" t="str">
        <f>IF(ISBLANK(J72),"",VLOOKUP(J72,'BASE DATOS'!$A$2:C15909,3,FALSE))</f>
        <v/>
      </c>
      <c r="H72" s="116" t="str">
        <f>IF(ISBLANK(J72),"",VLOOKUP(J72,'BASE DATOS'!$A$2:D15909,4,FALSE))</f>
        <v/>
      </c>
      <c r="I72" s="116"/>
      <c r="J72" s="117"/>
      <c r="K72" s="113"/>
      <c r="L72" s="113"/>
      <c r="M72" s="11"/>
      <c r="N72" s="11"/>
    </row>
    <row r="73" spans="2:14" ht="37.5" customHeight="1" x14ac:dyDescent="0.4">
      <c r="B73" s="111"/>
      <c r="C73" s="116"/>
      <c r="D73" s="116"/>
      <c r="E73" s="116"/>
      <c r="F73" s="116"/>
      <c r="G73" s="116" t="str">
        <f>IF(ISBLANK(J73),"",VLOOKUP(J73,'BASE DATOS'!$A$2:C15910,3,FALSE))</f>
        <v/>
      </c>
      <c r="H73" s="116" t="str">
        <f>IF(ISBLANK(J73),"",VLOOKUP(J73,'BASE DATOS'!$A$2:D15910,4,FALSE))</f>
        <v/>
      </c>
      <c r="I73" s="116"/>
      <c r="J73" s="117"/>
      <c r="K73" s="113"/>
      <c r="L73" s="113"/>
      <c r="M73" s="11"/>
      <c r="N73" s="11"/>
    </row>
    <row r="74" spans="2:14" ht="58.5" customHeight="1" x14ac:dyDescent="0.4">
      <c r="B74" s="111"/>
      <c r="C74" s="116"/>
      <c r="D74" s="116"/>
      <c r="E74" s="116"/>
      <c r="F74" s="116"/>
      <c r="G74" s="116" t="str">
        <f>IF(ISBLANK(J74),"",VLOOKUP(J74,'BASE DATOS'!$A$2:C15911,3,FALSE))</f>
        <v/>
      </c>
      <c r="H74" s="116" t="str">
        <f>IF(ISBLANK(J74),"",VLOOKUP(J74,'BASE DATOS'!$A$2:D15911,4,FALSE))</f>
        <v/>
      </c>
      <c r="I74" s="116"/>
      <c r="J74" s="117"/>
      <c r="K74" s="113"/>
      <c r="L74" s="113"/>
      <c r="M74" s="11"/>
      <c r="N74" s="11"/>
    </row>
    <row r="75" spans="2:14" ht="66.75" customHeight="1" x14ac:dyDescent="0.4">
      <c r="B75" s="111"/>
      <c r="C75" s="116"/>
      <c r="D75" s="116"/>
      <c r="E75" s="116"/>
      <c r="F75" s="116"/>
      <c r="G75" s="116" t="str">
        <f>IF(ISBLANK(J75),"",VLOOKUP(J75,'BASE DATOS'!$A$2:C15912,3,FALSE))</f>
        <v/>
      </c>
      <c r="H75" s="116" t="str">
        <f>IF(ISBLANK(J75),"",VLOOKUP(J75,'BASE DATOS'!$A$2:D15912,4,FALSE))</f>
        <v/>
      </c>
      <c r="I75" s="116"/>
      <c r="J75" s="117"/>
      <c r="K75" s="113"/>
      <c r="L75" s="113"/>
      <c r="M75" s="11"/>
      <c r="N75" s="11"/>
    </row>
    <row r="76" spans="2:14" ht="25.5" customHeight="1" x14ac:dyDescent="0.4">
      <c r="B76" s="111"/>
      <c r="C76" s="116"/>
      <c r="D76" s="116"/>
      <c r="E76" s="116"/>
      <c r="F76" s="116"/>
      <c r="G76" s="116" t="str">
        <f>IF(ISBLANK(J76),"",VLOOKUP(J76,'BASE DATOS'!$A$2:C15913,3,FALSE))</f>
        <v/>
      </c>
      <c r="H76" s="116" t="str">
        <f>IF(ISBLANK(J76),"",VLOOKUP(J76,'BASE DATOS'!$A$2:D15913,4,FALSE))</f>
        <v/>
      </c>
      <c r="I76" s="116"/>
      <c r="J76" s="117"/>
      <c r="K76" s="113"/>
      <c r="L76" s="113"/>
      <c r="M76" s="11"/>
      <c r="N76" s="11"/>
    </row>
    <row r="77" spans="2:14" ht="46.5" customHeight="1" x14ac:dyDescent="0.4">
      <c r="B77" s="111"/>
      <c r="C77" s="116"/>
      <c r="D77" s="116"/>
      <c r="E77" s="116"/>
      <c r="F77" s="116"/>
      <c r="G77" s="116" t="str">
        <f>IF(ISBLANK(J77),"",VLOOKUP(J77,'BASE DATOS'!$A$2:C15914,3,FALSE))</f>
        <v/>
      </c>
      <c r="H77" s="116" t="str">
        <f>IF(ISBLANK(J77),"",VLOOKUP(J77,'BASE DATOS'!$A$2:D15914,4,FALSE))</f>
        <v/>
      </c>
      <c r="I77" s="116"/>
      <c r="J77" s="117"/>
      <c r="K77" s="113"/>
      <c r="L77" s="113"/>
      <c r="M77" s="11"/>
      <c r="N77" s="11"/>
    </row>
    <row r="78" spans="2:14" ht="66.75" customHeight="1" x14ac:dyDescent="0.4">
      <c r="B78" s="111"/>
      <c r="C78" s="116"/>
      <c r="D78" s="116"/>
      <c r="E78" s="116"/>
      <c r="F78" s="116"/>
      <c r="G78" s="116" t="str">
        <f>IF(ISBLANK(J78),"",VLOOKUP(J78,'BASE DATOS'!$A$2:C15915,3,FALSE))</f>
        <v/>
      </c>
      <c r="H78" s="116" t="str">
        <f>IF(ISBLANK(J78),"",VLOOKUP(J78,'BASE DATOS'!$A$2:D15915,4,FALSE))</f>
        <v/>
      </c>
      <c r="I78" s="116"/>
      <c r="J78" s="117"/>
      <c r="K78" s="113"/>
      <c r="L78" s="113"/>
      <c r="M78" s="11"/>
      <c r="N78" s="11"/>
    </row>
    <row r="79" spans="2:14" ht="39.75" customHeight="1" x14ac:dyDescent="0.4">
      <c r="B79" s="111"/>
      <c r="C79" s="116"/>
      <c r="D79" s="116"/>
      <c r="E79" s="116"/>
      <c r="F79" s="116"/>
      <c r="G79" s="116" t="str">
        <f>IF(ISBLANK(J79),"",VLOOKUP(J79,'BASE DATOS'!$A$2:C15916,3,FALSE))</f>
        <v/>
      </c>
      <c r="H79" s="116" t="str">
        <f>IF(ISBLANK(J79),"",VLOOKUP(J79,'BASE DATOS'!$A$2:D15916,4,FALSE))</f>
        <v/>
      </c>
      <c r="I79" s="116"/>
      <c r="J79" s="117"/>
      <c r="K79" s="113"/>
      <c r="L79" s="113"/>
      <c r="M79" s="11"/>
      <c r="N79" s="11"/>
    </row>
    <row r="80" spans="2:14" ht="33" customHeight="1" x14ac:dyDescent="0.4">
      <c r="B80" s="111"/>
      <c r="C80" s="116"/>
      <c r="D80" s="116"/>
      <c r="E80" s="116"/>
      <c r="F80" s="116"/>
      <c r="G80" s="116" t="str">
        <f>IF(ISBLANK(J80),"",VLOOKUP(J80,'BASE DATOS'!$A$2:C15917,3,FALSE))</f>
        <v/>
      </c>
      <c r="H80" s="116" t="str">
        <f>IF(ISBLANK(J80),"",VLOOKUP(J80,'BASE DATOS'!$A$2:D15917,4,FALSE))</f>
        <v/>
      </c>
      <c r="I80" s="116"/>
      <c r="J80" s="117"/>
      <c r="K80" s="113"/>
      <c r="L80" s="113"/>
      <c r="M80" s="11"/>
      <c r="N80" s="11"/>
    </row>
    <row r="81" spans="2:14" ht="34.5" customHeight="1" x14ac:dyDescent="0.4">
      <c r="B81" s="111"/>
      <c r="C81" s="116"/>
      <c r="D81" s="116"/>
      <c r="E81" s="116"/>
      <c r="F81" s="116"/>
      <c r="G81" s="116" t="str">
        <f>IF(ISBLANK(J81),"",VLOOKUP(J81,'BASE DATOS'!$A$2:C15918,3,FALSE))</f>
        <v/>
      </c>
      <c r="H81" s="116" t="str">
        <f>IF(ISBLANK(J81),"",VLOOKUP(J81,'BASE DATOS'!$A$2:D15918,4,FALSE))</f>
        <v/>
      </c>
      <c r="I81" s="116"/>
      <c r="J81" s="117"/>
      <c r="K81" s="113"/>
      <c r="L81" s="113"/>
      <c r="M81" s="11"/>
      <c r="N81" s="11"/>
    </row>
    <row r="82" spans="2:14" ht="34.5" customHeight="1" x14ac:dyDescent="0.4">
      <c r="B82" s="111"/>
      <c r="C82" s="116"/>
      <c r="D82" s="116"/>
      <c r="E82" s="116"/>
      <c r="F82" s="116"/>
      <c r="G82" s="116" t="str">
        <f>IF(ISBLANK(J82),"",VLOOKUP(J82,'BASE DATOS'!$A$2:C15919,3,FALSE))</f>
        <v/>
      </c>
      <c r="H82" s="116" t="str">
        <f>IF(ISBLANK(J82),"",VLOOKUP(J82,'BASE DATOS'!$A$2:D15919,4,FALSE))</f>
        <v/>
      </c>
      <c r="I82" s="116"/>
      <c r="J82" s="117"/>
      <c r="K82" s="113"/>
      <c r="L82" s="113"/>
      <c r="M82" s="11"/>
      <c r="N82" s="11"/>
    </row>
    <row r="83" spans="2:14" ht="25.5" customHeight="1" x14ac:dyDescent="0.4">
      <c r="B83" s="111"/>
      <c r="C83" s="116"/>
      <c r="D83" s="116"/>
      <c r="E83" s="116"/>
      <c r="F83" s="116"/>
      <c r="G83" s="116" t="str">
        <f>IF(ISBLANK(J83),"",VLOOKUP(J83,'BASE DATOS'!$A$2:C15920,3,FALSE))</f>
        <v/>
      </c>
      <c r="H83" s="116" t="str">
        <f>IF(ISBLANK(J83),"",VLOOKUP(J83,'BASE DATOS'!$A$2:D15920,4,FALSE))</f>
        <v/>
      </c>
      <c r="I83" s="116"/>
      <c r="J83" s="117"/>
      <c r="K83" s="113"/>
      <c r="L83" s="113"/>
      <c r="M83" s="11"/>
      <c r="N83" s="11"/>
    </row>
    <row r="84" spans="2:14" ht="37.5" customHeight="1" x14ac:dyDescent="0.4">
      <c r="B84" s="111"/>
      <c r="C84" s="116"/>
      <c r="D84" s="116"/>
      <c r="E84" s="116"/>
      <c r="F84" s="116"/>
      <c r="G84" s="116" t="str">
        <f>IF(ISBLANK(J84),"",VLOOKUP(J84,'BASE DATOS'!$A$2:C15921,3,FALSE))</f>
        <v/>
      </c>
      <c r="H84" s="116" t="str">
        <f>IF(ISBLANK(J84),"",VLOOKUP(J84,'BASE DATOS'!$A$2:D15921,4,FALSE))</f>
        <v/>
      </c>
      <c r="I84" s="116"/>
      <c r="J84" s="117"/>
      <c r="K84" s="113"/>
      <c r="L84" s="113"/>
      <c r="M84" s="11"/>
      <c r="N84" s="11"/>
    </row>
    <row r="85" spans="2:14" ht="40.5" customHeight="1" x14ac:dyDescent="0.4">
      <c r="B85" s="111"/>
      <c r="C85" s="116"/>
      <c r="D85" s="116"/>
      <c r="E85" s="116"/>
      <c r="F85" s="116"/>
      <c r="G85" s="116" t="str">
        <f>IF(ISBLANK(J85),"",VLOOKUP(J85,'BASE DATOS'!$A$2:C15922,3,FALSE))</f>
        <v/>
      </c>
      <c r="H85" s="116" t="str">
        <f>IF(ISBLANK(J85),"",VLOOKUP(J85,'BASE DATOS'!$A$2:D15922,4,FALSE))</f>
        <v/>
      </c>
      <c r="I85" s="116"/>
      <c r="J85" s="117"/>
      <c r="K85" s="113"/>
      <c r="L85" s="113"/>
      <c r="M85" s="11"/>
      <c r="N85" s="11"/>
    </row>
    <row r="86" spans="2:14" ht="34.5" customHeight="1" x14ac:dyDescent="0.4">
      <c r="B86" s="111"/>
      <c r="C86" s="116"/>
      <c r="D86" s="116"/>
      <c r="E86" s="116"/>
      <c r="F86" s="116"/>
      <c r="G86" s="116" t="str">
        <f>IF(ISBLANK(J86),"",VLOOKUP(J86,'BASE DATOS'!$A$2:C15923,3,FALSE))</f>
        <v/>
      </c>
      <c r="H86" s="116" t="str">
        <f>IF(ISBLANK(J86),"",VLOOKUP(J86,'BASE DATOS'!$A$2:D15923,4,FALSE))</f>
        <v/>
      </c>
      <c r="I86" s="116"/>
      <c r="J86" s="117"/>
      <c r="K86" s="113"/>
      <c r="L86" s="113"/>
      <c r="M86" s="11"/>
      <c r="N86" s="11"/>
    </row>
    <row r="87" spans="2:14" ht="37.5" customHeight="1" x14ac:dyDescent="0.4">
      <c r="B87" s="111"/>
      <c r="C87" s="116"/>
      <c r="D87" s="116"/>
      <c r="E87" s="116"/>
      <c r="F87" s="116"/>
      <c r="G87" s="116" t="str">
        <f>IF(ISBLANK(J87),"",VLOOKUP(J87,'BASE DATOS'!$A$2:C15924,3,FALSE))</f>
        <v/>
      </c>
      <c r="H87" s="116" t="str">
        <f>IF(ISBLANK(J87),"",VLOOKUP(J87,'BASE DATOS'!$A$2:D15924,4,FALSE))</f>
        <v/>
      </c>
      <c r="I87" s="116"/>
      <c r="J87" s="117"/>
      <c r="K87" s="113"/>
      <c r="L87" s="113"/>
      <c r="M87" s="11"/>
      <c r="N87" s="11"/>
    </row>
    <row r="88" spans="2:14" ht="33" customHeight="1" x14ac:dyDescent="0.4">
      <c r="B88" s="111"/>
      <c r="C88" s="116"/>
      <c r="D88" s="116"/>
      <c r="E88" s="116"/>
      <c r="F88" s="116"/>
      <c r="G88" s="116" t="str">
        <f>IF(ISBLANK(J88),"",VLOOKUP(J88,'BASE DATOS'!$A$2:C15925,3,FALSE))</f>
        <v/>
      </c>
      <c r="H88" s="116" t="str">
        <f>IF(ISBLANK(J88),"",VLOOKUP(J88,'BASE DATOS'!$A$2:D15925,4,FALSE))</f>
        <v/>
      </c>
      <c r="I88" s="116"/>
      <c r="J88" s="117"/>
      <c r="K88" s="113"/>
      <c r="L88" s="113"/>
      <c r="M88" s="11"/>
      <c r="N88" s="11"/>
    </row>
    <row r="89" spans="2:14" ht="37.5" customHeight="1" x14ac:dyDescent="0.4">
      <c r="B89" s="111"/>
      <c r="C89" s="116"/>
      <c r="D89" s="116"/>
      <c r="E89" s="116"/>
      <c r="F89" s="116"/>
      <c r="G89" s="116" t="str">
        <f>IF(ISBLANK(J89),"",VLOOKUP(J89,'BASE DATOS'!$A$2:C15926,3,FALSE))</f>
        <v/>
      </c>
      <c r="H89" s="116" t="str">
        <f>IF(ISBLANK(J89),"",VLOOKUP(J89,'BASE DATOS'!$A$2:D15926,4,FALSE))</f>
        <v/>
      </c>
      <c r="I89" s="116"/>
      <c r="J89" s="117"/>
      <c r="K89" s="113"/>
      <c r="L89" s="113"/>
      <c r="M89" s="11"/>
      <c r="N89" s="11"/>
    </row>
    <row r="90" spans="2:14" ht="34.5" customHeight="1" x14ac:dyDescent="0.4">
      <c r="B90" s="111"/>
      <c r="C90" s="116"/>
      <c r="D90" s="116"/>
      <c r="E90" s="116"/>
      <c r="F90" s="116"/>
      <c r="G90" s="116" t="str">
        <f>IF(ISBLANK(J90),"",VLOOKUP(J90,'BASE DATOS'!$A$2:C15927,3,FALSE))</f>
        <v/>
      </c>
      <c r="H90" s="116" t="str">
        <f>IF(ISBLANK(J90),"",VLOOKUP(J90,'BASE DATOS'!$A$2:D15927,4,FALSE))</f>
        <v/>
      </c>
      <c r="I90" s="116"/>
      <c r="J90" s="117"/>
      <c r="K90" s="113"/>
      <c r="L90" s="113"/>
      <c r="M90" s="11"/>
      <c r="N90" s="11"/>
    </row>
    <row r="91" spans="2:14" ht="25.5" customHeight="1" x14ac:dyDescent="0.4">
      <c r="B91" s="111"/>
      <c r="C91" s="116"/>
      <c r="D91" s="116"/>
      <c r="E91" s="116"/>
      <c r="F91" s="116"/>
      <c r="G91" s="116" t="str">
        <f>IF(ISBLANK(J91),"",VLOOKUP(J91,'BASE DATOS'!$A$2:C15928,3,FALSE))</f>
        <v/>
      </c>
      <c r="H91" s="116" t="str">
        <f>IF(ISBLANK(J91),"",VLOOKUP(J91,'BASE DATOS'!$A$2:D15928,4,FALSE))</f>
        <v/>
      </c>
      <c r="I91" s="116"/>
      <c r="J91" s="117"/>
      <c r="K91" s="113"/>
      <c r="L91" s="113"/>
      <c r="M91" s="11"/>
      <c r="N91" s="11"/>
    </row>
    <row r="92" spans="2:14" ht="25.5" customHeight="1" x14ac:dyDescent="0.4">
      <c r="B92" s="111"/>
      <c r="C92" s="116"/>
      <c r="D92" s="116"/>
      <c r="E92" s="116"/>
      <c r="F92" s="116"/>
      <c r="G92" s="116" t="str">
        <f>IF(ISBLANK(J92),"",VLOOKUP(J92,'BASE DATOS'!$A$2:C15929,3,FALSE))</f>
        <v/>
      </c>
      <c r="H92" s="116" t="str">
        <f>IF(ISBLANK(J92),"",VLOOKUP(J92,'BASE DATOS'!$A$2:D15929,4,FALSE))</f>
        <v/>
      </c>
      <c r="I92" s="116"/>
      <c r="J92" s="117"/>
      <c r="K92" s="113"/>
      <c r="L92" s="113"/>
      <c r="M92" s="11"/>
      <c r="N92" s="11"/>
    </row>
    <row r="93" spans="2:14" ht="25.5" customHeight="1" x14ac:dyDescent="0.4">
      <c r="B93" s="111"/>
      <c r="C93" s="116"/>
      <c r="D93" s="116"/>
      <c r="E93" s="116"/>
      <c r="F93" s="116"/>
      <c r="G93" s="116" t="str">
        <f>IF(ISBLANK(J93),"",VLOOKUP(J93,'BASE DATOS'!$A$2:C15930,3,FALSE))</f>
        <v/>
      </c>
      <c r="H93" s="116" t="str">
        <f>IF(ISBLANK(J93),"",VLOOKUP(J93,'BASE DATOS'!$A$2:D15930,4,FALSE))</f>
        <v/>
      </c>
      <c r="I93" s="116"/>
      <c r="J93" s="117"/>
      <c r="K93" s="113"/>
      <c r="L93" s="113"/>
      <c r="M93" s="11"/>
      <c r="N93" s="11"/>
    </row>
    <row r="94" spans="2:14" ht="35.25" customHeight="1" x14ac:dyDescent="0.4">
      <c r="B94" s="111"/>
      <c r="C94" s="116"/>
      <c r="D94" s="116"/>
      <c r="E94" s="116"/>
      <c r="F94" s="116"/>
      <c r="G94" s="116" t="str">
        <f>IF(ISBLANK(J94),"",VLOOKUP(J94,'BASE DATOS'!$A$2:C15931,3,FALSE))</f>
        <v/>
      </c>
      <c r="H94" s="116" t="str">
        <f>IF(ISBLANK(J94),"",VLOOKUP(J94,'BASE DATOS'!$A$2:D15931,4,FALSE))</f>
        <v/>
      </c>
      <c r="I94" s="116"/>
      <c r="J94" s="117"/>
      <c r="K94" s="113"/>
      <c r="L94" s="113"/>
      <c r="M94" s="11"/>
      <c r="N94" s="11"/>
    </row>
    <row r="95" spans="2:14" ht="25.5" customHeight="1" x14ac:dyDescent="0.4">
      <c r="B95" s="111"/>
      <c r="C95" s="116"/>
      <c r="D95" s="116"/>
      <c r="E95" s="116"/>
      <c r="F95" s="116"/>
      <c r="G95" s="116" t="str">
        <f>IF(ISBLANK(J95),"",VLOOKUP(J95,'BASE DATOS'!$A$2:C15932,3,FALSE))</f>
        <v/>
      </c>
      <c r="H95" s="116" t="str">
        <f>IF(ISBLANK(J95),"",VLOOKUP(J95,'BASE DATOS'!$A$2:D15932,4,FALSE))</f>
        <v/>
      </c>
      <c r="I95" s="116"/>
      <c r="J95" s="117"/>
      <c r="K95" s="113"/>
      <c r="L95" s="113"/>
      <c r="M95" s="11"/>
      <c r="N95" s="11"/>
    </row>
    <row r="96" spans="2:14" ht="25.5" customHeight="1" x14ac:dyDescent="0.4">
      <c r="B96" s="111"/>
      <c r="C96" s="116"/>
      <c r="D96" s="116"/>
      <c r="E96" s="116"/>
      <c r="F96" s="116"/>
      <c r="G96" s="116" t="str">
        <f>IF(ISBLANK(J96),"",VLOOKUP(J96,'BASE DATOS'!$A$2:C15933,3,FALSE))</f>
        <v/>
      </c>
      <c r="H96" s="116" t="str">
        <f>IF(ISBLANK(J96),"",VLOOKUP(J96,'BASE DATOS'!$A$2:D15933,4,FALSE))</f>
        <v/>
      </c>
      <c r="I96" s="116"/>
      <c r="J96" s="117"/>
      <c r="K96" s="113"/>
      <c r="L96" s="113"/>
      <c r="M96" s="11"/>
      <c r="N96" s="11"/>
    </row>
    <row r="97" spans="2:14" ht="25.5" customHeight="1" x14ac:dyDescent="0.4">
      <c r="B97" s="111"/>
      <c r="C97" s="116"/>
      <c r="D97" s="116"/>
      <c r="E97" s="116"/>
      <c r="F97" s="116"/>
      <c r="G97" s="116" t="str">
        <f>IF(ISBLANK(J97),"",VLOOKUP(J97,'BASE DATOS'!$A$2:C15934,3,FALSE))</f>
        <v/>
      </c>
      <c r="H97" s="116" t="str">
        <f>IF(ISBLANK(J97),"",VLOOKUP(J97,'BASE DATOS'!$A$2:D15934,4,FALSE))</f>
        <v/>
      </c>
      <c r="I97" s="116"/>
      <c r="J97" s="117"/>
      <c r="K97" s="113"/>
      <c r="L97" s="113"/>
      <c r="M97" s="11"/>
      <c r="N97" s="11"/>
    </row>
    <row r="98" spans="2:14" ht="25.5" customHeight="1" x14ac:dyDescent="0.4">
      <c r="B98" s="111"/>
      <c r="C98" s="116"/>
      <c r="D98" s="116"/>
      <c r="E98" s="116"/>
      <c r="F98" s="116"/>
      <c r="G98" s="116" t="str">
        <f>IF(ISBLANK(J98),"",VLOOKUP(J98,'BASE DATOS'!$A$2:C15935,3,FALSE))</f>
        <v/>
      </c>
      <c r="H98" s="116" t="str">
        <f>IF(ISBLANK(J98),"",VLOOKUP(J98,'BASE DATOS'!$A$2:D15935,4,FALSE))</f>
        <v/>
      </c>
      <c r="I98" s="116"/>
      <c r="J98" s="117"/>
      <c r="K98" s="113"/>
      <c r="L98" s="113"/>
      <c r="M98" s="11"/>
      <c r="N98" s="11"/>
    </row>
    <row r="99" spans="2:14" ht="25.5" customHeight="1" x14ac:dyDescent="0.4">
      <c r="B99" s="111"/>
      <c r="C99" s="116"/>
      <c r="D99" s="116"/>
      <c r="E99" s="116"/>
      <c r="F99" s="116"/>
      <c r="G99" s="116" t="str">
        <f>IF(ISBLANK(J99),"",VLOOKUP(J99,'BASE DATOS'!$A$2:C15936,3,FALSE))</f>
        <v/>
      </c>
      <c r="H99" s="116" t="str">
        <f>IF(ISBLANK(J99),"",VLOOKUP(J99,'BASE DATOS'!$A$2:D15936,4,FALSE))</f>
        <v/>
      </c>
      <c r="I99" s="116"/>
      <c r="J99" s="117"/>
      <c r="K99" s="113"/>
      <c r="L99" s="113"/>
      <c r="M99" s="11"/>
      <c r="N99" s="11"/>
    </row>
    <row r="100" spans="2:14" ht="25.5" customHeight="1" x14ac:dyDescent="0.4">
      <c r="B100" s="111"/>
      <c r="C100" s="116"/>
      <c r="D100" s="116"/>
      <c r="E100" s="116"/>
      <c r="F100" s="116"/>
      <c r="G100" s="116" t="str">
        <f>IF(ISBLANK(J100),"",VLOOKUP(J100,'BASE DATOS'!$A$2:C15937,3,FALSE))</f>
        <v/>
      </c>
      <c r="H100" s="116" t="str">
        <f>IF(ISBLANK(J100),"",VLOOKUP(J100,'BASE DATOS'!$A$2:D15937,4,FALSE))</f>
        <v/>
      </c>
      <c r="I100" s="116"/>
      <c r="J100" s="117"/>
      <c r="K100" s="113"/>
      <c r="L100" s="113"/>
      <c r="M100" s="11"/>
      <c r="N100" s="11"/>
    </row>
    <row r="101" spans="2:14" ht="25.5" customHeight="1" x14ac:dyDescent="0.4">
      <c r="B101" s="111"/>
      <c r="C101" s="116"/>
      <c r="D101" s="116"/>
      <c r="E101" s="116"/>
      <c r="F101" s="116"/>
      <c r="G101" s="116" t="str">
        <f>IF(ISBLANK(J101),"",VLOOKUP(J101,'BASE DATOS'!$A$2:C15938,3,FALSE))</f>
        <v/>
      </c>
      <c r="H101" s="116" t="str">
        <f>IF(ISBLANK(J101),"",VLOOKUP(J101,'BASE DATOS'!$A$2:D15938,4,FALSE))</f>
        <v/>
      </c>
      <c r="I101" s="116"/>
      <c r="J101" s="117"/>
      <c r="K101" s="113"/>
      <c r="L101" s="113"/>
      <c r="M101" s="11"/>
      <c r="N101" s="11"/>
    </row>
    <row r="102" spans="2:14" ht="25.5" customHeight="1" x14ac:dyDescent="0.4">
      <c r="B102" s="111"/>
      <c r="C102" s="116"/>
      <c r="D102" s="116"/>
      <c r="E102" s="116"/>
      <c r="F102" s="116"/>
      <c r="G102" s="116" t="str">
        <f>IF(ISBLANK(J102),"",VLOOKUP(J102,'BASE DATOS'!$A$2:C15939,3,FALSE))</f>
        <v/>
      </c>
      <c r="H102" s="116" t="str">
        <f>IF(ISBLANK(J102),"",VLOOKUP(J102,'BASE DATOS'!$A$2:D15939,4,FALSE))</f>
        <v/>
      </c>
      <c r="I102" s="116"/>
      <c r="J102" s="117"/>
      <c r="K102" s="113"/>
      <c r="L102" s="113"/>
      <c r="M102" s="11"/>
      <c r="N102" s="11"/>
    </row>
    <row r="103" spans="2:14" ht="25.5" customHeight="1" x14ac:dyDescent="0.4">
      <c r="B103" s="111"/>
      <c r="C103" s="116"/>
      <c r="D103" s="116"/>
      <c r="E103" s="116"/>
      <c r="F103" s="116"/>
      <c r="G103" s="116" t="str">
        <f>IF(ISBLANK(J103),"",VLOOKUP(J103,'BASE DATOS'!$A$2:C15940,3,FALSE))</f>
        <v/>
      </c>
      <c r="H103" s="116" t="str">
        <f>IF(ISBLANK(J103),"",VLOOKUP(J103,'BASE DATOS'!$A$2:D15940,4,FALSE))</f>
        <v/>
      </c>
      <c r="I103" s="116"/>
      <c r="J103" s="117"/>
      <c r="K103" s="113"/>
      <c r="L103" s="113"/>
      <c r="M103" s="11"/>
      <c r="N103" s="11"/>
    </row>
    <row r="104" spans="2:14" ht="40.5" customHeight="1" x14ac:dyDescent="0.4">
      <c r="B104" s="111"/>
      <c r="C104" s="116"/>
      <c r="D104" s="116"/>
      <c r="E104" s="116"/>
      <c r="F104" s="116"/>
      <c r="G104" s="116" t="str">
        <f>IF(ISBLANK(J104),"",VLOOKUP(J104,'BASE DATOS'!$A$2:C15941,3,FALSE))</f>
        <v/>
      </c>
      <c r="H104" s="116" t="str">
        <f>IF(ISBLANK(J104),"",VLOOKUP(J104,'BASE DATOS'!$A$2:D15941,4,FALSE))</f>
        <v/>
      </c>
      <c r="I104" s="116"/>
      <c r="J104" s="117"/>
      <c r="K104" s="113"/>
      <c r="L104" s="113"/>
      <c r="M104" s="11"/>
      <c r="N104" s="11"/>
    </row>
    <row r="105" spans="2:14" ht="25.5" customHeight="1" x14ac:dyDescent="0.4">
      <c r="B105" s="111"/>
      <c r="C105" s="116"/>
      <c r="D105" s="116"/>
      <c r="E105" s="116"/>
      <c r="F105" s="116"/>
      <c r="G105" s="116" t="str">
        <f>IF(ISBLANK(J105),"",VLOOKUP(J105,'BASE DATOS'!$A$2:C15942,3,FALSE))</f>
        <v/>
      </c>
      <c r="H105" s="116" t="str">
        <f>IF(ISBLANK(J105),"",VLOOKUP(J105,'BASE DATOS'!$A$2:D15942,4,FALSE))</f>
        <v/>
      </c>
      <c r="I105" s="116"/>
      <c r="J105" s="117"/>
      <c r="K105" s="113"/>
      <c r="L105" s="113"/>
      <c r="M105" s="11"/>
      <c r="N105" s="11"/>
    </row>
    <row r="106" spans="2:14" ht="25.5" customHeight="1" x14ac:dyDescent="0.4">
      <c r="B106" s="111"/>
      <c r="C106" s="116"/>
      <c r="D106" s="116"/>
      <c r="E106" s="116"/>
      <c r="F106" s="116"/>
      <c r="G106" s="116" t="str">
        <f>IF(ISBLANK(J106),"",VLOOKUP(J106,'BASE DATOS'!$A$2:C15943,3,FALSE))</f>
        <v/>
      </c>
      <c r="H106" s="116" t="str">
        <f>IF(ISBLANK(J106),"",VLOOKUP(J106,'BASE DATOS'!$A$2:D15943,4,FALSE))</f>
        <v/>
      </c>
      <c r="I106" s="116"/>
      <c r="J106" s="117"/>
      <c r="K106" s="113"/>
      <c r="L106" s="113"/>
      <c r="M106" s="11"/>
      <c r="N106" s="11"/>
    </row>
    <row r="107" spans="2:14" ht="25.5" customHeight="1" x14ac:dyDescent="0.4">
      <c r="B107" s="111"/>
      <c r="C107" s="116"/>
      <c r="D107" s="116"/>
      <c r="E107" s="116"/>
      <c r="F107" s="116"/>
      <c r="G107" s="116" t="str">
        <f>IF(ISBLANK(J107),"",VLOOKUP(J107,'BASE DATOS'!$A$2:C15944,3,FALSE))</f>
        <v/>
      </c>
      <c r="H107" s="116" t="str">
        <f>IF(ISBLANK(J107),"",VLOOKUP(J107,'BASE DATOS'!$A$2:D15944,4,FALSE))</f>
        <v/>
      </c>
      <c r="I107" s="116"/>
      <c r="J107" s="117"/>
      <c r="K107" s="113"/>
      <c r="L107" s="113"/>
      <c r="M107" s="11"/>
      <c r="N107" s="11"/>
    </row>
    <row r="108" spans="2:14" ht="25.5" customHeight="1" x14ac:dyDescent="0.4">
      <c r="B108" s="111"/>
      <c r="C108" s="116"/>
      <c r="D108" s="116"/>
      <c r="E108" s="116"/>
      <c r="F108" s="116"/>
      <c r="G108" s="116" t="str">
        <f>IF(ISBLANK(J108),"",VLOOKUP(J108,'BASE DATOS'!$A$2:C15945,3,FALSE))</f>
        <v/>
      </c>
      <c r="H108" s="116" t="str">
        <f>IF(ISBLANK(J108),"",VLOOKUP(J108,'BASE DATOS'!$A$2:D15945,4,FALSE))</f>
        <v/>
      </c>
      <c r="I108" s="116"/>
      <c r="J108" s="117"/>
      <c r="K108" s="113"/>
      <c r="L108" s="113"/>
      <c r="M108" s="11"/>
      <c r="N108" s="11"/>
    </row>
    <row r="109" spans="2:14" ht="25.5" customHeight="1" x14ac:dyDescent="0.4">
      <c r="B109" s="111"/>
      <c r="C109" s="116"/>
      <c r="D109" s="116"/>
      <c r="E109" s="116"/>
      <c r="F109" s="116"/>
      <c r="G109" s="116" t="str">
        <f>IF(ISBLANK(J109),"",VLOOKUP(J109,'BASE DATOS'!$A$2:C15946,3,FALSE))</f>
        <v/>
      </c>
      <c r="H109" s="116" t="str">
        <f>IF(ISBLANK(J109),"",VLOOKUP(J109,'BASE DATOS'!$A$2:D15946,4,FALSE))</f>
        <v/>
      </c>
      <c r="I109" s="116"/>
      <c r="J109" s="117"/>
      <c r="K109" s="113"/>
      <c r="L109" s="113"/>
      <c r="M109" s="11"/>
      <c r="N109" s="11"/>
    </row>
    <row r="110" spans="2:14" ht="25.5" customHeight="1" x14ac:dyDescent="0.4">
      <c r="B110" s="111"/>
      <c r="C110" s="116"/>
      <c r="D110" s="116"/>
      <c r="E110" s="116"/>
      <c r="F110" s="116"/>
      <c r="G110" s="116" t="str">
        <f>IF(ISBLANK(J110),"",VLOOKUP(J110,'BASE DATOS'!$A$2:C15947,3,FALSE))</f>
        <v/>
      </c>
      <c r="H110" s="116" t="str">
        <f>IF(ISBLANK(J110),"",VLOOKUP(J110,'BASE DATOS'!$A$2:D15947,4,FALSE))</f>
        <v/>
      </c>
      <c r="I110" s="116"/>
      <c r="J110" s="117"/>
      <c r="K110" s="113"/>
      <c r="L110" s="113"/>
      <c r="M110" s="11"/>
      <c r="N110" s="11"/>
    </row>
    <row r="111" spans="2:14" ht="25.5" customHeight="1" x14ac:dyDescent="0.4">
      <c r="B111" s="111"/>
      <c r="C111" s="116"/>
      <c r="D111" s="116"/>
      <c r="E111" s="116"/>
      <c r="F111" s="116"/>
      <c r="G111" s="116" t="str">
        <f>IF(ISBLANK(J111),"",VLOOKUP(J111,'BASE DATOS'!$A$2:C15948,3,FALSE))</f>
        <v/>
      </c>
      <c r="H111" s="116" t="str">
        <f>IF(ISBLANK(J111),"",VLOOKUP(J111,'BASE DATOS'!$A$2:D15948,4,FALSE))</f>
        <v/>
      </c>
      <c r="I111" s="116"/>
      <c r="J111" s="117"/>
      <c r="K111" s="113"/>
      <c r="L111" s="113"/>
      <c r="M111" s="11"/>
      <c r="N111" s="11"/>
    </row>
    <row r="112" spans="2:14" ht="25.5" customHeight="1" x14ac:dyDescent="0.4">
      <c r="B112" s="111"/>
      <c r="C112" s="116"/>
      <c r="D112" s="116"/>
      <c r="E112" s="116"/>
      <c r="F112" s="116"/>
      <c r="G112" s="116" t="str">
        <f>IF(ISBLANK(J112),"",VLOOKUP(J112,'BASE DATOS'!$A$2:C15949,3,FALSE))</f>
        <v/>
      </c>
      <c r="H112" s="116" t="str">
        <f>IF(ISBLANK(J112),"",VLOOKUP(J112,'BASE DATOS'!$A$2:D15949,4,FALSE))</f>
        <v/>
      </c>
      <c r="I112" s="116"/>
      <c r="J112" s="117"/>
      <c r="K112" s="113"/>
      <c r="L112" s="113"/>
      <c r="M112" s="11"/>
      <c r="N112" s="11"/>
    </row>
    <row r="113" spans="2:14" ht="25.5" customHeight="1" x14ac:dyDescent="0.4">
      <c r="B113" s="111"/>
      <c r="C113" s="116"/>
      <c r="D113" s="116"/>
      <c r="E113" s="116"/>
      <c r="F113" s="116"/>
      <c r="G113" s="116" t="str">
        <f>IF(ISBLANK(J113),"",VLOOKUP(J113,'BASE DATOS'!$A$2:C15950,3,FALSE))</f>
        <v/>
      </c>
      <c r="H113" s="116" t="str">
        <f>IF(ISBLANK(J113),"",VLOOKUP(J113,'BASE DATOS'!$A$2:D15950,4,FALSE))</f>
        <v/>
      </c>
      <c r="I113" s="116"/>
      <c r="J113" s="117"/>
      <c r="K113" s="113"/>
      <c r="L113" s="113"/>
      <c r="M113" s="11"/>
      <c r="N113" s="11"/>
    </row>
    <row r="114" spans="2:14" ht="25.5" customHeight="1" x14ac:dyDescent="0.4">
      <c r="B114" s="111"/>
      <c r="C114" s="116"/>
      <c r="D114" s="116"/>
      <c r="E114" s="116"/>
      <c r="F114" s="116"/>
      <c r="G114" s="116" t="str">
        <f>IF(ISBLANK(J114),"",VLOOKUP(J114,'BASE DATOS'!$A$2:C15951,3,FALSE))</f>
        <v/>
      </c>
      <c r="H114" s="116" t="str">
        <f>IF(ISBLANK(J114),"",VLOOKUP(J114,'BASE DATOS'!$A$2:D15951,4,FALSE))</f>
        <v/>
      </c>
      <c r="I114" s="116"/>
      <c r="J114" s="117"/>
      <c r="K114" s="113"/>
      <c r="L114" s="113"/>
      <c r="M114" s="11"/>
      <c r="N114" s="11"/>
    </row>
    <row r="115" spans="2:14" ht="25.5" customHeight="1" x14ac:dyDescent="0.4">
      <c r="B115" s="111"/>
      <c r="C115" s="116"/>
      <c r="D115" s="116"/>
      <c r="E115" s="116"/>
      <c r="F115" s="116"/>
      <c r="G115" s="116" t="str">
        <f>IF(ISBLANK(J115),"",VLOOKUP(J115,'BASE DATOS'!$A$2:C15952,3,FALSE))</f>
        <v/>
      </c>
      <c r="H115" s="116" t="str">
        <f>IF(ISBLANK(J115),"",VLOOKUP(J115,'BASE DATOS'!$A$2:D15952,4,FALSE))</f>
        <v/>
      </c>
      <c r="I115" s="116"/>
      <c r="J115" s="117"/>
      <c r="K115" s="113"/>
      <c r="L115" s="113"/>
      <c r="M115" s="11"/>
      <c r="N115" s="11"/>
    </row>
    <row r="116" spans="2:14" ht="25.5" customHeight="1" x14ac:dyDescent="0.4">
      <c r="B116" s="111"/>
      <c r="C116" s="116"/>
      <c r="D116" s="116"/>
      <c r="E116" s="116"/>
      <c r="F116" s="116"/>
      <c r="G116" s="116" t="str">
        <f>IF(ISBLANK(J116),"",VLOOKUP(J116,'BASE DATOS'!$A$2:C15953,3,FALSE))</f>
        <v/>
      </c>
      <c r="H116" s="116" t="str">
        <f>IF(ISBLANK(J116),"",VLOOKUP(J116,'BASE DATOS'!$A$2:D15953,4,FALSE))</f>
        <v/>
      </c>
      <c r="I116" s="116"/>
      <c r="J116" s="117"/>
      <c r="K116" s="113"/>
      <c r="L116" s="113"/>
      <c r="M116" s="11"/>
      <c r="N116" s="11"/>
    </row>
    <row r="117" spans="2:14" ht="25.5" customHeight="1" x14ac:dyDescent="0.4">
      <c r="B117" s="111"/>
      <c r="C117" s="116"/>
      <c r="D117" s="116"/>
      <c r="E117" s="116"/>
      <c r="F117" s="116"/>
      <c r="G117" s="116" t="str">
        <f>IF(ISBLANK(J117),"",VLOOKUP(J117,'BASE DATOS'!$A$2:C15954,3,FALSE))</f>
        <v/>
      </c>
      <c r="H117" s="116" t="str">
        <f>IF(ISBLANK(J117),"",VLOOKUP(J117,'BASE DATOS'!$A$2:D15954,4,FALSE))</f>
        <v/>
      </c>
      <c r="I117" s="116"/>
      <c r="J117" s="117"/>
      <c r="K117" s="113"/>
      <c r="L117" s="113"/>
      <c r="M117" s="11"/>
      <c r="N117" s="11"/>
    </row>
    <row r="118" spans="2:14" ht="25.5" customHeight="1" x14ac:dyDescent="0.4">
      <c r="B118" s="111"/>
      <c r="C118" s="116"/>
      <c r="D118" s="116"/>
      <c r="E118" s="116"/>
      <c r="F118" s="116"/>
      <c r="G118" s="116" t="str">
        <f>IF(ISBLANK(J118),"",VLOOKUP(J118,'BASE DATOS'!$A$2:C15955,3,FALSE))</f>
        <v/>
      </c>
      <c r="H118" s="116" t="str">
        <f>IF(ISBLANK(J118),"",VLOOKUP(J118,'BASE DATOS'!$A$2:D15955,4,FALSE))</f>
        <v/>
      </c>
      <c r="I118" s="116"/>
      <c r="J118" s="117"/>
      <c r="K118" s="113"/>
      <c r="L118" s="113"/>
      <c r="M118" s="11"/>
      <c r="N118" s="11"/>
    </row>
    <row r="119" spans="2:14" ht="25.5" customHeight="1" x14ac:dyDescent="0.4">
      <c r="B119" s="111"/>
      <c r="C119" s="116"/>
      <c r="D119" s="116"/>
      <c r="E119" s="116"/>
      <c r="F119" s="116"/>
      <c r="G119" s="116" t="str">
        <f>IF(ISBLANK(J119),"",VLOOKUP(J119,'BASE DATOS'!$A$2:C15956,3,FALSE))</f>
        <v/>
      </c>
      <c r="H119" s="116" t="str">
        <f>IF(ISBLANK(J119),"",VLOOKUP(J119,'BASE DATOS'!$A$2:D15956,4,FALSE))</f>
        <v/>
      </c>
      <c r="I119" s="116"/>
      <c r="J119" s="117"/>
      <c r="K119" s="113"/>
      <c r="L119" s="113"/>
      <c r="M119" s="11"/>
      <c r="N119" s="11"/>
    </row>
    <row r="120" spans="2:14" ht="25.5" customHeight="1" x14ac:dyDescent="0.4">
      <c r="B120" s="111"/>
      <c r="C120" s="116"/>
      <c r="D120" s="116"/>
      <c r="E120" s="116"/>
      <c r="F120" s="116"/>
      <c r="G120" s="116" t="str">
        <f>IF(ISBLANK(J120),"",VLOOKUP(J120,'BASE DATOS'!$A$2:C15957,3,FALSE))</f>
        <v/>
      </c>
      <c r="H120" s="116" t="str">
        <f>IF(ISBLANK(J120),"",VLOOKUP(J120,'BASE DATOS'!$A$2:D15957,4,FALSE))</f>
        <v/>
      </c>
      <c r="I120" s="116"/>
      <c r="J120" s="117"/>
      <c r="K120" s="113"/>
      <c r="L120" s="113"/>
      <c r="M120" s="11"/>
      <c r="N120" s="11"/>
    </row>
    <row r="121" spans="2:14" ht="25.5" customHeight="1" x14ac:dyDescent="0.4">
      <c r="B121" s="111"/>
      <c r="C121" s="116"/>
      <c r="D121" s="116"/>
      <c r="E121" s="116"/>
      <c r="F121" s="116"/>
      <c r="G121" s="116" t="str">
        <f>IF(ISBLANK(J121),"",VLOOKUP(J121,'BASE DATOS'!$A$2:C15958,3,FALSE))</f>
        <v/>
      </c>
      <c r="H121" s="116" t="str">
        <f>IF(ISBLANK(J121),"",VLOOKUP(J121,'BASE DATOS'!$A$2:D15958,4,FALSE))</f>
        <v/>
      </c>
      <c r="I121" s="116"/>
      <c r="J121" s="117"/>
      <c r="K121" s="113"/>
      <c r="L121" s="113"/>
      <c r="M121" s="11"/>
      <c r="N121" s="11"/>
    </row>
    <row r="122" spans="2:14" ht="46.5" customHeight="1" x14ac:dyDescent="0.4">
      <c r="B122" s="111"/>
      <c r="C122" s="116"/>
      <c r="D122" s="116"/>
      <c r="E122" s="116"/>
      <c r="F122" s="116"/>
      <c r="G122" s="116" t="str">
        <f>IF(ISBLANK(J122),"",VLOOKUP(J122,'BASE DATOS'!$A$2:C15959,3,FALSE))</f>
        <v/>
      </c>
      <c r="H122" s="116" t="str">
        <f>IF(ISBLANK(J122),"",VLOOKUP(J122,'BASE DATOS'!$A$2:D15959,4,FALSE))</f>
        <v/>
      </c>
      <c r="I122" s="116"/>
      <c r="J122" s="117"/>
      <c r="K122" s="113"/>
      <c r="L122" s="113"/>
      <c r="M122" s="11"/>
      <c r="N122" s="11"/>
    </row>
    <row r="123" spans="2:14" ht="40.5" customHeight="1" x14ac:dyDescent="0.4">
      <c r="B123" s="111"/>
      <c r="C123" s="116"/>
      <c r="D123" s="116"/>
      <c r="E123" s="116"/>
      <c r="F123" s="116"/>
      <c r="G123" s="116" t="str">
        <f>IF(ISBLANK(J123),"",VLOOKUP(J123,'BASE DATOS'!$A$2:C15960,3,FALSE))</f>
        <v/>
      </c>
      <c r="H123" s="116" t="str">
        <f>IF(ISBLANK(J123),"",VLOOKUP(J123,'BASE DATOS'!$A$2:D15960,4,FALSE))</f>
        <v/>
      </c>
      <c r="I123" s="116"/>
      <c r="J123" s="117"/>
      <c r="K123" s="113"/>
      <c r="L123" s="113"/>
      <c r="M123" s="11"/>
      <c r="N123" s="11"/>
    </row>
    <row r="124" spans="2:14" ht="40.5" customHeight="1" x14ac:dyDescent="0.4">
      <c r="B124" s="111"/>
      <c r="C124" s="116"/>
      <c r="D124" s="116"/>
      <c r="E124" s="116"/>
      <c r="F124" s="116"/>
      <c r="G124" s="116" t="str">
        <f>IF(ISBLANK(J124),"",VLOOKUP(J124,'BASE DATOS'!$A$2:C15961,3,FALSE))</f>
        <v/>
      </c>
      <c r="H124" s="116" t="str">
        <f>IF(ISBLANK(J124),"",VLOOKUP(J124,'BASE DATOS'!$A$2:D15961,4,FALSE))</f>
        <v/>
      </c>
      <c r="I124" s="116"/>
      <c r="J124" s="117"/>
      <c r="K124" s="113"/>
      <c r="L124" s="113"/>
      <c r="M124" s="11"/>
      <c r="N124" s="11"/>
    </row>
    <row r="125" spans="2:14" ht="35.25" customHeight="1" x14ac:dyDescent="0.4">
      <c r="B125" s="111"/>
      <c r="C125" s="116"/>
      <c r="D125" s="116"/>
      <c r="E125" s="116"/>
      <c r="F125" s="116"/>
      <c r="G125" s="116" t="str">
        <f>IF(ISBLANK(J125),"",VLOOKUP(J125,'BASE DATOS'!$A$2:C15962,3,FALSE))</f>
        <v/>
      </c>
      <c r="H125" s="116" t="str">
        <f>IF(ISBLANK(J125),"",VLOOKUP(J125,'BASE DATOS'!$A$2:D15962,4,FALSE))</f>
        <v/>
      </c>
      <c r="I125" s="116"/>
      <c r="J125" s="117"/>
      <c r="K125" s="113"/>
      <c r="L125" s="113"/>
      <c r="M125" s="11"/>
      <c r="N125" s="11"/>
    </row>
    <row r="126" spans="2:14" ht="33" customHeight="1" x14ac:dyDescent="0.4">
      <c r="B126" s="111"/>
      <c r="C126" s="116"/>
      <c r="D126" s="116"/>
      <c r="E126" s="116"/>
      <c r="F126" s="116"/>
      <c r="G126" s="116" t="str">
        <f>IF(ISBLANK(J126),"",VLOOKUP(J126,'BASE DATOS'!$A$2:C15963,3,FALSE))</f>
        <v/>
      </c>
      <c r="H126" s="116" t="str">
        <f>IF(ISBLANK(J126),"",VLOOKUP(J126,'BASE DATOS'!$A$2:D15963,4,FALSE))</f>
        <v/>
      </c>
      <c r="I126" s="116"/>
      <c r="J126" s="117"/>
      <c r="K126" s="113"/>
      <c r="L126" s="113"/>
      <c r="M126" s="11"/>
      <c r="N126" s="11"/>
    </row>
    <row r="127" spans="2:14" ht="36.75" customHeight="1" x14ac:dyDescent="0.4">
      <c r="B127" s="111"/>
      <c r="C127" s="116"/>
      <c r="D127" s="116"/>
      <c r="E127" s="116"/>
      <c r="F127" s="116"/>
      <c r="G127" s="116" t="str">
        <f>IF(ISBLANK(J127),"",VLOOKUP(J127,'BASE DATOS'!$A$2:C15964,3,FALSE))</f>
        <v/>
      </c>
      <c r="H127" s="116" t="str">
        <f>IF(ISBLANK(J127),"",VLOOKUP(J127,'BASE DATOS'!$A$2:D15964,4,FALSE))</f>
        <v/>
      </c>
      <c r="I127" s="116"/>
      <c r="J127" s="117"/>
      <c r="K127" s="113"/>
      <c r="L127" s="113"/>
      <c r="M127" s="11"/>
      <c r="N127" s="11"/>
    </row>
    <row r="128" spans="2:14" ht="37.5" customHeight="1" x14ac:dyDescent="0.4">
      <c r="B128" s="111"/>
      <c r="C128" s="116"/>
      <c r="D128" s="116"/>
      <c r="E128" s="116"/>
      <c r="F128" s="116"/>
      <c r="G128" s="116" t="str">
        <f>IF(ISBLANK(J128),"",VLOOKUP(J128,'BASE DATOS'!$A$2:C15965,3,FALSE))</f>
        <v/>
      </c>
      <c r="H128" s="116" t="str">
        <f>IF(ISBLANK(J128),"",VLOOKUP(J128,'BASE DATOS'!$A$2:D15965,4,FALSE))</f>
        <v/>
      </c>
      <c r="I128" s="116"/>
      <c r="J128" s="117"/>
      <c r="K128" s="113"/>
      <c r="L128" s="113"/>
      <c r="M128" s="11"/>
      <c r="N128" s="11"/>
    </row>
    <row r="129" spans="2:14" ht="54.75" customHeight="1" x14ac:dyDescent="0.4">
      <c r="B129" s="111"/>
      <c r="C129" s="116"/>
      <c r="D129" s="116"/>
      <c r="E129" s="116"/>
      <c r="F129" s="116"/>
      <c r="G129" s="116" t="str">
        <f>IF(ISBLANK(J129),"",VLOOKUP(J129,'BASE DATOS'!$A$2:C15966,3,FALSE))</f>
        <v/>
      </c>
      <c r="H129" s="116" t="str">
        <f>IF(ISBLANK(J129),"",VLOOKUP(J129,'BASE DATOS'!$A$2:D15966,4,FALSE))</f>
        <v/>
      </c>
      <c r="I129" s="116"/>
      <c r="J129" s="117"/>
      <c r="K129" s="113"/>
      <c r="L129" s="113"/>
      <c r="M129" s="11"/>
      <c r="N129" s="11"/>
    </row>
    <row r="130" spans="2:14" ht="32.25" customHeight="1" x14ac:dyDescent="0.4">
      <c r="B130" s="111"/>
      <c r="C130" s="116"/>
      <c r="D130" s="116"/>
      <c r="E130" s="116"/>
      <c r="F130" s="116"/>
      <c r="G130" s="116" t="str">
        <f>IF(ISBLANK(J130),"",VLOOKUP(J130,'BASE DATOS'!$A$2:C15967,3,FALSE))</f>
        <v/>
      </c>
      <c r="H130" s="116" t="str">
        <f>IF(ISBLANK(J130),"",VLOOKUP(J130,'BASE DATOS'!$A$2:D15967,4,FALSE))</f>
        <v/>
      </c>
      <c r="I130" s="116"/>
      <c r="J130" s="117"/>
      <c r="K130" s="113"/>
      <c r="L130" s="113"/>
      <c r="M130" s="11"/>
      <c r="N130" s="11"/>
    </row>
    <row r="131" spans="2:14" ht="25.5" customHeight="1" x14ac:dyDescent="0.4">
      <c r="B131" s="111"/>
      <c r="C131" s="116"/>
      <c r="D131" s="116"/>
      <c r="E131" s="116"/>
      <c r="F131" s="116"/>
      <c r="G131" s="116" t="str">
        <f>IF(ISBLANK(J131),"",VLOOKUP(J131,'BASE DATOS'!$A$2:C15968,3,FALSE))</f>
        <v/>
      </c>
      <c r="H131" s="116" t="str">
        <f>IF(ISBLANK(J131),"",VLOOKUP(J131,'BASE DATOS'!$A$2:D15968,4,FALSE))</f>
        <v/>
      </c>
      <c r="I131" s="116"/>
      <c r="J131" s="117"/>
      <c r="K131" s="113"/>
      <c r="L131" s="113"/>
      <c r="M131" s="11"/>
      <c r="N131" s="11"/>
    </row>
    <row r="132" spans="2:14" ht="39" customHeight="1" x14ac:dyDescent="0.4">
      <c r="B132" s="111"/>
      <c r="C132" s="116"/>
      <c r="D132" s="116"/>
      <c r="E132" s="116"/>
      <c r="F132" s="116"/>
      <c r="G132" s="116" t="str">
        <f>IF(ISBLANK(J132),"",VLOOKUP(J132,'BASE DATOS'!$A$2:C15969,3,FALSE))</f>
        <v/>
      </c>
      <c r="H132" s="116" t="str">
        <f>IF(ISBLANK(J132),"",VLOOKUP(J132,'BASE DATOS'!$A$2:D15969,4,FALSE))</f>
        <v/>
      </c>
      <c r="I132" s="116"/>
      <c r="J132" s="117"/>
      <c r="K132" s="113"/>
      <c r="L132" s="113"/>
      <c r="M132" s="11"/>
      <c r="N132" s="11"/>
    </row>
    <row r="133" spans="2:14" ht="47.25" customHeight="1" x14ac:dyDescent="0.4">
      <c r="B133" s="111"/>
      <c r="C133" s="116"/>
      <c r="D133" s="116"/>
      <c r="E133" s="116"/>
      <c r="F133" s="116"/>
      <c r="G133" s="116" t="str">
        <f>IF(ISBLANK(J133),"",VLOOKUP(J133,'BASE DATOS'!$A$2:C15970,3,FALSE))</f>
        <v/>
      </c>
      <c r="H133" s="116" t="str">
        <f>IF(ISBLANK(J133),"",VLOOKUP(J133,'BASE DATOS'!$A$2:D15970,4,FALSE))</f>
        <v/>
      </c>
      <c r="I133" s="116"/>
      <c r="J133" s="117"/>
      <c r="K133" s="113"/>
      <c r="L133" s="113"/>
      <c r="M133" s="11"/>
      <c r="N133" s="11"/>
    </row>
    <row r="134" spans="2:14" ht="63" customHeight="1" x14ac:dyDescent="0.4">
      <c r="B134" s="111"/>
      <c r="C134" s="116"/>
      <c r="D134" s="116"/>
      <c r="E134" s="116"/>
      <c r="F134" s="116"/>
      <c r="G134" s="116" t="str">
        <f>IF(ISBLANK(J134),"",VLOOKUP(J134,'BASE DATOS'!$A$2:C15971,3,FALSE))</f>
        <v/>
      </c>
      <c r="H134" s="116" t="str">
        <f>IF(ISBLANK(J134),"",VLOOKUP(J134,'BASE DATOS'!$A$2:D15971,4,FALSE))</f>
        <v/>
      </c>
      <c r="I134" s="116"/>
      <c r="J134" s="117"/>
      <c r="K134" s="113"/>
      <c r="L134" s="113"/>
      <c r="M134" s="11"/>
      <c r="N134" s="11"/>
    </row>
    <row r="135" spans="2:14" ht="37.5" customHeight="1" x14ac:dyDescent="0.4">
      <c r="B135" s="111"/>
      <c r="C135" s="116"/>
      <c r="D135" s="116"/>
      <c r="E135" s="116"/>
      <c r="F135" s="116"/>
      <c r="G135" s="116" t="str">
        <f>IF(ISBLANK(J135),"",VLOOKUP(J135,'BASE DATOS'!$A$2:C15972,3,FALSE))</f>
        <v/>
      </c>
      <c r="H135" s="116" t="str">
        <f>IF(ISBLANK(J135),"",VLOOKUP(J135,'BASE DATOS'!$A$2:D15972,4,FALSE))</f>
        <v/>
      </c>
      <c r="I135" s="116"/>
      <c r="J135" s="117"/>
      <c r="K135" s="113"/>
      <c r="L135" s="113"/>
      <c r="M135" s="11"/>
      <c r="N135" s="11"/>
    </row>
    <row r="136" spans="2:14" ht="42" customHeight="1" x14ac:dyDescent="0.4">
      <c r="B136" s="111"/>
      <c r="C136" s="116"/>
      <c r="D136" s="116"/>
      <c r="E136" s="116"/>
      <c r="F136" s="116"/>
      <c r="G136" s="116" t="str">
        <f>IF(ISBLANK(J136),"",VLOOKUP(J136,'BASE DATOS'!$A$2:C15973,3,FALSE))</f>
        <v/>
      </c>
      <c r="H136" s="116" t="str">
        <f>IF(ISBLANK(J136),"",VLOOKUP(J136,'BASE DATOS'!$A$2:D15973,4,FALSE))</f>
        <v/>
      </c>
      <c r="I136" s="116"/>
      <c r="J136" s="117"/>
      <c r="K136" s="113"/>
      <c r="L136" s="113"/>
      <c r="M136" s="11"/>
      <c r="N136" s="11"/>
    </row>
    <row r="137" spans="2:14" ht="38.25" customHeight="1" x14ac:dyDescent="0.4">
      <c r="B137" s="111"/>
      <c r="C137" s="116"/>
      <c r="D137" s="116"/>
      <c r="E137" s="116"/>
      <c r="F137" s="116"/>
      <c r="G137" s="116" t="str">
        <f>IF(ISBLANK(J137),"",VLOOKUP(J137,'BASE DATOS'!$A$2:C15974,3,FALSE))</f>
        <v/>
      </c>
      <c r="H137" s="116" t="str">
        <f>IF(ISBLANK(J137),"",VLOOKUP(J137,'BASE DATOS'!$A$2:D15974,4,FALSE))</f>
        <v/>
      </c>
      <c r="I137" s="116"/>
      <c r="J137" s="117"/>
      <c r="K137" s="113"/>
      <c r="L137" s="113"/>
      <c r="M137" s="11"/>
      <c r="N137" s="11"/>
    </row>
    <row r="138" spans="2:14" ht="40.5" customHeight="1" x14ac:dyDescent="0.4">
      <c r="B138" s="111"/>
      <c r="C138" s="116"/>
      <c r="D138" s="116"/>
      <c r="E138" s="116"/>
      <c r="F138" s="116"/>
      <c r="G138" s="116" t="str">
        <f>IF(ISBLANK(J138),"",VLOOKUP(J138,'BASE DATOS'!$A$2:C15975,3,FALSE))</f>
        <v/>
      </c>
      <c r="H138" s="116" t="str">
        <f>IF(ISBLANK(J138),"",VLOOKUP(J138,'BASE DATOS'!$A$2:D15975,4,FALSE))</f>
        <v/>
      </c>
      <c r="I138" s="116"/>
      <c r="J138" s="117"/>
      <c r="K138" s="113"/>
      <c r="L138" s="113"/>
      <c r="M138" s="11"/>
      <c r="N138" s="11"/>
    </row>
    <row r="139" spans="2:14" ht="25.5" customHeight="1" x14ac:dyDescent="0.4">
      <c r="B139" s="111"/>
      <c r="C139" s="116"/>
      <c r="D139" s="116"/>
      <c r="E139" s="116"/>
      <c r="F139" s="116"/>
      <c r="G139" s="116" t="str">
        <f>IF(ISBLANK(J139),"",VLOOKUP(J139,'BASE DATOS'!$A$2:C15976,3,FALSE))</f>
        <v/>
      </c>
      <c r="H139" s="116" t="str">
        <f>IF(ISBLANK(J139),"",VLOOKUP(J139,'BASE DATOS'!$A$2:D15976,4,FALSE))</f>
        <v/>
      </c>
      <c r="I139" s="116"/>
      <c r="J139" s="117"/>
      <c r="K139" s="113"/>
      <c r="L139" s="113"/>
      <c r="M139" s="11"/>
      <c r="N139" s="11"/>
    </row>
    <row r="140" spans="2:14" ht="37.5" customHeight="1" x14ac:dyDescent="0.4">
      <c r="B140" s="111"/>
      <c r="C140" s="116"/>
      <c r="D140" s="116"/>
      <c r="E140" s="116"/>
      <c r="F140" s="116"/>
      <c r="G140" s="116" t="str">
        <f>IF(ISBLANK(J140),"",VLOOKUP(J140,'BASE DATOS'!$A$2:C15977,3,FALSE))</f>
        <v/>
      </c>
      <c r="H140" s="116" t="str">
        <f>IF(ISBLANK(J140),"",VLOOKUP(J140,'BASE DATOS'!$A$2:D15977,4,FALSE))</f>
        <v/>
      </c>
      <c r="I140" s="116"/>
      <c r="J140" s="117"/>
      <c r="K140" s="113"/>
      <c r="L140" s="113"/>
      <c r="M140" s="11"/>
      <c r="N140" s="11"/>
    </row>
    <row r="141" spans="2:14" ht="33.75" customHeight="1" x14ac:dyDescent="0.4">
      <c r="B141" s="111"/>
      <c r="C141" s="116"/>
      <c r="D141" s="116"/>
      <c r="E141" s="116"/>
      <c r="F141" s="116"/>
      <c r="G141" s="116" t="str">
        <f>IF(ISBLANK(J141),"",VLOOKUP(J141,'BASE DATOS'!$A$2:C15978,3,FALSE))</f>
        <v/>
      </c>
      <c r="H141" s="116" t="str">
        <f>IF(ISBLANK(J141),"",VLOOKUP(J141,'BASE DATOS'!$A$2:D15978,4,FALSE))</f>
        <v/>
      </c>
      <c r="I141" s="116"/>
      <c r="J141" s="117"/>
      <c r="K141" s="113"/>
      <c r="L141" s="113"/>
      <c r="M141" s="11"/>
      <c r="N141" s="11"/>
    </row>
    <row r="142" spans="2:14" ht="25.5" customHeight="1" x14ac:dyDescent="0.4">
      <c r="B142" s="111"/>
      <c r="C142" s="116"/>
      <c r="D142" s="116"/>
      <c r="E142" s="116"/>
      <c r="F142" s="116"/>
      <c r="G142" s="116" t="str">
        <f>IF(ISBLANK(J142),"",VLOOKUP(J142,'BASE DATOS'!$A$2:C15979,3,FALSE))</f>
        <v/>
      </c>
      <c r="H142" s="116" t="str">
        <f>IF(ISBLANK(J142),"",VLOOKUP(J142,'BASE DATOS'!$A$2:D15979,4,FALSE))</f>
        <v/>
      </c>
      <c r="I142" s="116"/>
      <c r="J142" s="117"/>
      <c r="K142" s="113"/>
      <c r="L142" s="113"/>
      <c r="M142" s="11"/>
      <c r="N142" s="11"/>
    </row>
    <row r="143" spans="2:14" ht="25.5" customHeight="1" x14ac:dyDescent="0.4">
      <c r="B143" s="111"/>
      <c r="C143" s="116"/>
      <c r="D143" s="116"/>
      <c r="E143" s="116"/>
      <c r="F143" s="116"/>
      <c r="G143" s="116" t="str">
        <f>IF(ISBLANK(J143),"",VLOOKUP(J143,'BASE DATOS'!$A$2:C15980,3,FALSE))</f>
        <v/>
      </c>
      <c r="H143" s="116" t="str">
        <f>IF(ISBLANK(J143),"",VLOOKUP(J143,'BASE DATOS'!$A$2:D15980,4,FALSE))</f>
        <v/>
      </c>
      <c r="I143" s="116"/>
      <c r="J143" s="117"/>
      <c r="K143" s="113"/>
      <c r="L143" s="113"/>
      <c r="M143" s="11"/>
      <c r="N143" s="11"/>
    </row>
    <row r="144" spans="2:14" ht="45" customHeight="1" x14ac:dyDescent="0.4">
      <c r="B144" s="111"/>
      <c r="C144" s="116"/>
      <c r="D144" s="116"/>
      <c r="E144" s="116"/>
      <c r="F144" s="116"/>
      <c r="G144" s="116" t="str">
        <f>IF(ISBLANK(J144),"",VLOOKUP(J144,'BASE DATOS'!$A$2:C15981,3,FALSE))</f>
        <v/>
      </c>
      <c r="H144" s="116" t="str">
        <f>IF(ISBLANK(J144),"",VLOOKUP(J144,'BASE DATOS'!$A$2:D15981,4,FALSE))</f>
        <v/>
      </c>
      <c r="I144" s="116"/>
      <c r="J144" s="117"/>
      <c r="K144" s="113"/>
      <c r="L144" s="113"/>
      <c r="M144" s="11"/>
      <c r="N144" s="11"/>
    </row>
    <row r="145" spans="2:14" ht="52.5" customHeight="1" x14ac:dyDescent="0.4">
      <c r="B145" s="111"/>
      <c r="C145" s="116"/>
      <c r="D145" s="116"/>
      <c r="E145" s="116"/>
      <c r="F145" s="116"/>
      <c r="G145" s="116" t="str">
        <f>IF(ISBLANK(J145),"",VLOOKUP(J145,'BASE DATOS'!$A$2:C15982,3,FALSE))</f>
        <v/>
      </c>
      <c r="H145" s="116" t="str">
        <f>IF(ISBLANK(J145),"",VLOOKUP(J145,'BASE DATOS'!$A$2:D15982,4,FALSE))</f>
        <v/>
      </c>
      <c r="I145" s="116"/>
      <c r="J145" s="117"/>
      <c r="K145" s="113"/>
      <c r="L145" s="113"/>
      <c r="M145" s="11"/>
      <c r="N145" s="11"/>
    </row>
    <row r="146" spans="2:14" ht="38.25" customHeight="1" x14ac:dyDescent="0.4">
      <c r="B146" s="111"/>
      <c r="C146" s="116"/>
      <c r="D146" s="116"/>
      <c r="E146" s="116"/>
      <c r="F146" s="116"/>
      <c r="G146" s="116" t="str">
        <f>IF(ISBLANK(J146),"",VLOOKUP(J146,'BASE DATOS'!$A$2:C15983,3,FALSE))</f>
        <v/>
      </c>
      <c r="H146" s="116" t="str">
        <f>IF(ISBLANK(J146),"",VLOOKUP(J146,'BASE DATOS'!$A$2:D15983,4,FALSE))</f>
        <v/>
      </c>
      <c r="I146" s="116"/>
      <c r="J146" s="117"/>
      <c r="K146" s="113"/>
      <c r="L146" s="113"/>
      <c r="M146" s="11"/>
      <c r="N146" s="11"/>
    </row>
    <row r="147" spans="2:14" ht="41.25" customHeight="1" x14ac:dyDescent="0.4">
      <c r="B147" s="111"/>
      <c r="C147" s="116"/>
      <c r="D147" s="116"/>
      <c r="E147" s="116"/>
      <c r="F147" s="116"/>
      <c r="G147" s="116" t="str">
        <f>IF(ISBLANK(J147),"",VLOOKUP(J147,'BASE DATOS'!$A$2:C15984,3,FALSE))</f>
        <v/>
      </c>
      <c r="H147" s="116" t="str">
        <f>IF(ISBLANK(J147),"",VLOOKUP(J147,'BASE DATOS'!$A$2:D15984,4,FALSE))</f>
        <v/>
      </c>
      <c r="I147" s="116"/>
      <c r="J147" s="117"/>
      <c r="K147" s="113"/>
      <c r="L147" s="113"/>
      <c r="M147" s="11"/>
      <c r="N147" s="11"/>
    </row>
    <row r="148" spans="2:14" ht="39.75" customHeight="1" x14ac:dyDescent="0.4">
      <c r="B148" s="111"/>
      <c r="C148" s="116"/>
      <c r="D148" s="116"/>
      <c r="E148" s="116"/>
      <c r="F148" s="116"/>
      <c r="G148" s="116" t="str">
        <f>IF(ISBLANK(J148),"",VLOOKUP(J148,'BASE DATOS'!$A$2:C15985,3,FALSE))</f>
        <v/>
      </c>
      <c r="H148" s="116" t="str">
        <f>IF(ISBLANK(J148),"",VLOOKUP(J148,'BASE DATOS'!$A$2:D15985,4,FALSE))</f>
        <v/>
      </c>
      <c r="I148" s="116"/>
      <c r="J148" s="117"/>
      <c r="K148" s="113"/>
      <c r="L148" s="113"/>
      <c r="M148" s="11"/>
      <c r="N148" s="11"/>
    </row>
    <row r="149" spans="2:14" ht="40.5" customHeight="1" x14ac:dyDescent="0.4">
      <c r="B149" s="111"/>
      <c r="C149" s="116"/>
      <c r="D149" s="116"/>
      <c r="E149" s="116"/>
      <c r="F149" s="116"/>
      <c r="G149" s="116" t="str">
        <f>IF(ISBLANK(J149),"",VLOOKUP(J149,'BASE DATOS'!$A$2:C15986,3,FALSE))</f>
        <v/>
      </c>
      <c r="H149" s="116" t="str">
        <f>IF(ISBLANK(J149),"",VLOOKUP(J149,'BASE DATOS'!$A$2:D15986,4,FALSE))</f>
        <v/>
      </c>
      <c r="I149" s="116"/>
      <c r="J149" s="117"/>
      <c r="K149" s="113"/>
      <c r="L149" s="113"/>
      <c r="M149" s="11"/>
      <c r="N149" s="11"/>
    </row>
    <row r="150" spans="2:14" ht="25.5" customHeight="1" x14ac:dyDescent="0.4">
      <c r="B150" s="111"/>
      <c r="C150" s="116"/>
      <c r="D150" s="116"/>
      <c r="E150" s="116"/>
      <c r="F150" s="116"/>
      <c r="G150" s="116" t="str">
        <f>IF(ISBLANK(J150),"",VLOOKUP(J150,'BASE DATOS'!$A$2:C15987,3,FALSE))</f>
        <v/>
      </c>
      <c r="H150" s="116" t="str">
        <f>IF(ISBLANK(J150),"",VLOOKUP(J150,'BASE DATOS'!$A$2:D15987,4,FALSE))</f>
        <v/>
      </c>
      <c r="I150" s="116"/>
      <c r="J150" s="117"/>
      <c r="K150" s="113"/>
      <c r="L150" s="113"/>
      <c r="M150" s="11"/>
      <c r="N150" s="11"/>
    </row>
    <row r="151" spans="2:14" ht="36" customHeight="1" x14ac:dyDescent="0.4">
      <c r="B151" s="111"/>
      <c r="C151" s="116"/>
      <c r="D151" s="116"/>
      <c r="E151" s="116"/>
      <c r="F151" s="116"/>
      <c r="G151" s="116" t="str">
        <f>IF(ISBLANK(J151),"",VLOOKUP(J151,'BASE DATOS'!$A$2:C15988,3,FALSE))</f>
        <v/>
      </c>
      <c r="H151" s="116" t="str">
        <f>IF(ISBLANK(J151),"",VLOOKUP(J151,'BASE DATOS'!$A$2:D15988,4,FALSE))</f>
        <v/>
      </c>
      <c r="I151" s="116"/>
      <c r="J151" s="117"/>
      <c r="K151" s="113"/>
      <c r="L151" s="113"/>
      <c r="M151" s="11"/>
      <c r="N151" s="11"/>
    </row>
    <row r="152" spans="2:14" ht="34.5" customHeight="1" x14ac:dyDescent="0.4">
      <c r="B152" s="111"/>
      <c r="C152" s="116"/>
      <c r="D152" s="116"/>
      <c r="E152" s="116"/>
      <c r="F152" s="116"/>
      <c r="G152" s="116" t="str">
        <f>IF(ISBLANK(J152),"",VLOOKUP(J152,'BASE DATOS'!$A$2:C15989,3,FALSE))</f>
        <v/>
      </c>
      <c r="H152" s="116" t="str">
        <f>IF(ISBLANK(J152),"",VLOOKUP(J152,'BASE DATOS'!$A$2:D15989,4,FALSE))</f>
        <v/>
      </c>
      <c r="I152" s="116"/>
      <c r="J152" s="117"/>
      <c r="K152" s="113"/>
      <c r="L152" s="113"/>
      <c r="M152" s="11"/>
      <c r="N152" s="11"/>
    </row>
    <row r="153" spans="2:14" ht="39" customHeight="1" x14ac:dyDescent="0.4">
      <c r="B153" s="111"/>
      <c r="C153" s="116"/>
      <c r="D153" s="116"/>
      <c r="E153" s="116"/>
      <c r="F153" s="116"/>
      <c r="G153" s="116" t="str">
        <f>IF(ISBLANK(J153),"",VLOOKUP(J153,'BASE DATOS'!$A$2:C15990,3,FALSE))</f>
        <v/>
      </c>
      <c r="H153" s="116" t="str">
        <f>IF(ISBLANK(J153),"",VLOOKUP(J153,'BASE DATOS'!$A$2:D15990,4,FALSE))</f>
        <v/>
      </c>
      <c r="I153" s="116"/>
      <c r="J153" s="117"/>
      <c r="K153" s="113"/>
      <c r="L153" s="113"/>
      <c r="M153" s="11"/>
      <c r="N153" s="11"/>
    </row>
    <row r="154" spans="2:14" ht="40.5" customHeight="1" x14ac:dyDescent="0.4">
      <c r="B154" s="111"/>
      <c r="C154" s="116"/>
      <c r="D154" s="116"/>
      <c r="E154" s="116"/>
      <c r="F154" s="116"/>
      <c r="G154" s="116" t="str">
        <f>IF(ISBLANK(J154),"",VLOOKUP(J154,'BASE DATOS'!$A$2:C15991,3,FALSE))</f>
        <v/>
      </c>
      <c r="H154" s="116" t="str">
        <f>IF(ISBLANK(J154),"",VLOOKUP(J154,'BASE DATOS'!$A$2:D15991,4,FALSE))</f>
        <v/>
      </c>
      <c r="I154" s="116"/>
      <c r="J154" s="117"/>
      <c r="K154" s="113"/>
      <c r="L154" s="113"/>
      <c r="M154" s="11"/>
      <c r="N154" s="11"/>
    </row>
    <row r="155" spans="2:14" ht="44.25" customHeight="1" x14ac:dyDescent="0.4">
      <c r="B155" s="111"/>
      <c r="C155" s="116"/>
      <c r="D155" s="116"/>
      <c r="E155" s="116"/>
      <c r="F155" s="116"/>
      <c r="G155" s="116" t="str">
        <f>IF(ISBLANK(J155),"",VLOOKUP(J155,'BASE DATOS'!$A$2:C15992,3,FALSE))</f>
        <v/>
      </c>
      <c r="H155" s="116" t="str">
        <f>IF(ISBLANK(J155),"",VLOOKUP(J155,'BASE DATOS'!$A$2:D15992,4,FALSE))</f>
        <v/>
      </c>
      <c r="I155" s="116"/>
      <c r="J155" s="117"/>
      <c r="K155" s="113"/>
      <c r="L155" s="113"/>
      <c r="M155" s="11"/>
      <c r="N155" s="11"/>
    </row>
    <row r="156" spans="2:14" ht="36" customHeight="1" x14ac:dyDescent="0.4">
      <c r="B156" s="111"/>
      <c r="C156" s="116"/>
      <c r="D156" s="116"/>
      <c r="E156" s="116"/>
      <c r="F156" s="116"/>
      <c r="G156" s="116" t="str">
        <f>IF(ISBLANK(J156),"",VLOOKUP(J156,'BASE DATOS'!$A$2:C15993,3,FALSE))</f>
        <v/>
      </c>
      <c r="H156" s="116" t="str">
        <f>IF(ISBLANK(J156),"",VLOOKUP(J156,'BASE DATOS'!$A$2:D15993,4,FALSE))</f>
        <v/>
      </c>
      <c r="I156" s="116"/>
      <c r="J156" s="117"/>
      <c r="K156" s="113"/>
      <c r="L156" s="113"/>
      <c r="M156" s="11"/>
      <c r="N156" s="11"/>
    </row>
    <row r="157" spans="2:14" ht="25.5" customHeight="1" x14ac:dyDescent="0.4">
      <c r="B157" s="111"/>
      <c r="C157" s="116"/>
      <c r="D157" s="116"/>
      <c r="E157" s="116"/>
      <c r="F157" s="116"/>
      <c r="G157" s="116" t="str">
        <f>IF(ISBLANK(J157),"",VLOOKUP(J157,'BASE DATOS'!$A$2:C15994,3,FALSE))</f>
        <v/>
      </c>
      <c r="H157" s="116" t="str">
        <f>IF(ISBLANK(J157),"",VLOOKUP(J157,'BASE DATOS'!$A$2:D15994,4,FALSE))</f>
        <v/>
      </c>
      <c r="I157" s="116"/>
      <c r="J157" s="117"/>
      <c r="K157" s="113"/>
      <c r="L157" s="113"/>
      <c r="M157" s="11"/>
      <c r="N157" s="11"/>
    </row>
    <row r="158" spans="2:14" ht="47.25" customHeight="1" x14ac:dyDescent="0.4">
      <c r="B158" s="111"/>
      <c r="C158" s="116"/>
      <c r="D158" s="116"/>
      <c r="E158" s="116"/>
      <c r="F158" s="116"/>
      <c r="G158" s="116" t="str">
        <f>IF(ISBLANK(J158),"",VLOOKUP(J158,'BASE DATOS'!$A$2:C15995,3,FALSE))</f>
        <v/>
      </c>
      <c r="H158" s="116" t="str">
        <f>IF(ISBLANK(J158),"",VLOOKUP(J158,'BASE DATOS'!$A$2:D15995,4,FALSE))</f>
        <v/>
      </c>
      <c r="I158" s="116"/>
      <c r="J158" s="117"/>
      <c r="K158" s="113"/>
      <c r="L158" s="113"/>
      <c r="M158" s="11"/>
      <c r="N158" s="11"/>
    </row>
    <row r="159" spans="2:14" ht="52.5" customHeight="1" x14ac:dyDescent="0.4">
      <c r="B159" s="111"/>
      <c r="C159" s="116"/>
      <c r="D159" s="116"/>
      <c r="E159" s="116"/>
      <c r="F159" s="116"/>
      <c r="G159" s="116" t="str">
        <f>IF(ISBLANK(J159),"",VLOOKUP(J159,'BASE DATOS'!$A$2:C15996,3,FALSE))</f>
        <v/>
      </c>
      <c r="H159" s="116" t="str">
        <f>IF(ISBLANK(J159),"",VLOOKUP(J159,'BASE DATOS'!$A$2:D15996,4,FALSE))</f>
        <v/>
      </c>
      <c r="I159" s="116"/>
      <c r="J159" s="117"/>
      <c r="K159" s="113"/>
      <c r="L159" s="113"/>
      <c r="M159" s="11"/>
      <c r="N159" s="11"/>
    </row>
    <row r="160" spans="2:14" ht="57" customHeight="1" x14ac:dyDescent="0.4">
      <c r="B160" s="111"/>
      <c r="C160" s="116"/>
      <c r="D160" s="116"/>
      <c r="E160" s="116"/>
      <c r="F160" s="116"/>
      <c r="G160" s="116" t="str">
        <f>IF(ISBLANK(J160),"",VLOOKUP(J160,'BASE DATOS'!$A$2:C15997,3,FALSE))</f>
        <v/>
      </c>
      <c r="H160" s="116" t="str">
        <f>IF(ISBLANK(J160),"",VLOOKUP(J160,'BASE DATOS'!$A$2:D15997,4,FALSE))</f>
        <v/>
      </c>
      <c r="I160" s="116"/>
      <c r="J160" s="117"/>
      <c r="K160" s="113"/>
      <c r="L160" s="113"/>
      <c r="M160" s="11"/>
      <c r="N160" s="11"/>
    </row>
    <row r="161" spans="2:14" ht="37.5" customHeight="1" x14ac:dyDescent="0.4">
      <c r="B161" s="111"/>
      <c r="C161" s="116"/>
      <c r="D161" s="116"/>
      <c r="E161" s="116"/>
      <c r="F161" s="116"/>
      <c r="G161" s="116" t="str">
        <f>IF(ISBLANK(J161),"",VLOOKUP(J161,'BASE DATOS'!$A$2:C15998,3,FALSE))</f>
        <v/>
      </c>
      <c r="H161" s="116" t="str">
        <f>IF(ISBLANK(J161),"",VLOOKUP(J161,'BASE DATOS'!$A$2:D15998,4,FALSE))</f>
        <v/>
      </c>
      <c r="I161" s="116"/>
      <c r="J161" s="117"/>
      <c r="K161" s="113"/>
      <c r="L161" s="113"/>
      <c r="M161" s="11"/>
      <c r="N161" s="11"/>
    </row>
    <row r="162" spans="2:14" ht="39.75" customHeight="1" x14ac:dyDescent="0.4">
      <c r="B162" s="111"/>
      <c r="C162" s="116"/>
      <c r="D162" s="116"/>
      <c r="E162" s="116"/>
      <c r="F162" s="116"/>
      <c r="G162" s="116" t="str">
        <f>IF(ISBLANK(J162),"",VLOOKUP(J162,'BASE DATOS'!$A$2:C15999,3,FALSE))</f>
        <v/>
      </c>
      <c r="H162" s="116" t="str">
        <f>IF(ISBLANK(J162),"",VLOOKUP(J162,'BASE DATOS'!$A$2:D15999,4,FALSE))</f>
        <v/>
      </c>
      <c r="I162" s="116"/>
      <c r="J162" s="117"/>
      <c r="K162" s="113"/>
      <c r="L162" s="113"/>
      <c r="M162" s="11"/>
      <c r="N162" s="11"/>
    </row>
    <row r="163" spans="2:14" ht="49.5" customHeight="1" x14ac:dyDescent="0.4">
      <c r="B163" s="111"/>
      <c r="C163" s="116"/>
      <c r="D163" s="116"/>
      <c r="E163" s="116"/>
      <c r="F163" s="116"/>
      <c r="G163" s="116" t="str">
        <f>IF(ISBLANK(J163),"",VLOOKUP(J163,'BASE DATOS'!$A$2:C16000,3,FALSE))</f>
        <v/>
      </c>
      <c r="H163" s="116" t="str">
        <f>IF(ISBLANK(J163),"",VLOOKUP(J163,'BASE DATOS'!$A$2:D16000,4,FALSE))</f>
        <v/>
      </c>
      <c r="I163" s="116"/>
      <c r="J163" s="117"/>
      <c r="K163" s="113"/>
      <c r="L163" s="113"/>
      <c r="M163" s="11"/>
      <c r="N163" s="11"/>
    </row>
    <row r="164" spans="2:14" ht="53.25" customHeight="1" x14ac:dyDescent="0.4">
      <c r="B164" s="111"/>
      <c r="C164" s="116"/>
      <c r="D164" s="116"/>
      <c r="E164" s="116"/>
      <c r="F164" s="116"/>
      <c r="G164" s="116" t="str">
        <f>IF(ISBLANK(J164),"",VLOOKUP(J164,'BASE DATOS'!$A$2:C16001,3,FALSE))</f>
        <v/>
      </c>
      <c r="H164" s="116" t="str">
        <f>IF(ISBLANK(J164),"",VLOOKUP(J164,'BASE DATOS'!$A$2:D16001,4,FALSE))</f>
        <v/>
      </c>
      <c r="I164" s="116"/>
      <c r="J164" s="117"/>
      <c r="K164" s="113"/>
      <c r="L164" s="113"/>
      <c r="M164" s="11"/>
      <c r="N164" s="11"/>
    </row>
    <row r="165" spans="2:14" ht="51.75" customHeight="1" x14ac:dyDescent="0.4">
      <c r="B165" s="111"/>
      <c r="C165" s="116"/>
      <c r="D165" s="116"/>
      <c r="E165" s="116"/>
      <c r="F165" s="116"/>
      <c r="G165" s="116" t="str">
        <f>IF(ISBLANK(J165),"",VLOOKUP(J165,'BASE DATOS'!$A$2:C16002,3,FALSE))</f>
        <v/>
      </c>
      <c r="H165" s="116" t="str">
        <f>IF(ISBLANK(J165),"",VLOOKUP(J165,'BASE DATOS'!$A$2:D16002,4,FALSE))</f>
        <v/>
      </c>
      <c r="I165" s="116"/>
      <c r="J165" s="117"/>
      <c r="K165" s="113"/>
      <c r="L165" s="113"/>
      <c r="M165" s="11"/>
      <c r="N165" s="11"/>
    </row>
    <row r="166" spans="2:14" ht="49.5" customHeight="1" x14ac:dyDescent="0.4">
      <c r="B166" s="111"/>
      <c r="C166" s="116"/>
      <c r="D166" s="116"/>
      <c r="E166" s="116"/>
      <c r="F166" s="116"/>
      <c r="G166" s="116" t="str">
        <f>IF(ISBLANK(J166),"",VLOOKUP(J166,'BASE DATOS'!$A$2:C16003,3,FALSE))</f>
        <v/>
      </c>
      <c r="H166" s="116" t="str">
        <f>IF(ISBLANK(J166),"",VLOOKUP(J166,'BASE DATOS'!$A$2:D16003,4,FALSE))</f>
        <v/>
      </c>
      <c r="I166" s="116"/>
      <c r="J166" s="117"/>
      <c r="K166" s="113"/>
      <c r="L166" s="113"/>
      <c r="M166" s="11"/>
      <c r="N166" s="11"/>
    </row>
    <row r="167" spans="2:14" ht="38.25" customHeight="1" x14ac:dyDescent="0.4">
      <c r="B167" s="111"/>
      <c r="C167" s="116"/>
      <c r="D167" s="116"/>
      <c r="E167" s="116"/>
      <c r="F167" s="116"/>
      <c r="G167" s="116" t="str">
        <f>IF(ISBLANK(J167),"",VLOOKUP(J167,'BASE DATOS'!$A$2:C16004,3,FALSE))</f>
        <v/>
      </c>
      <c r="H167" s="116" t="str">
        <f>IF(ISBLANK(J167),"",VLOOKUP(J167,'BASE DATOS'!$A$2:D16004,4,FALSE))</f>
        <v/>
      </c>
      <c r="I167" s="116"/>
      <c r="J167" s="117"/>
      <c r="K167" s="113"/>
      <c r="L167" s="113"/>
      <c r="M167" s="11"/>
      <c r="N167" s="11"/>
    </row>
    <row r="168" spans="2:14" ht="55.5" customHeight="1" x14ac:dyDescent="0.4">
      <c r="B168" s="111"/>
      <c r="C168" s="116"/>
      <c r="D168" s="116"/>
      <c r="E168" s="116"/>
      <c r="F168" s="116"/>
      <c r="G168" s="116" t="str">
        <f>IF(ISBLANK(J168),"",VLOOKUP(J168,'BASE DATOS'!$A$2:C16005,3,FALSE))</f>
        <v/>
      </c>
      <c r="H168" s="116" t="str">
        <f>IF(ISBLANK(J168),"",VLOOKUP(J168,'BASE DATOS'!$A$2:D16005,4,FALSE))</f>
        <v/>
      </c>
      <c r="I168" s="116"/>
      <c r="J168" s="117"/>
      <c r="K168" s="113"/>
      <c r="L168" s="113"/>
      <c r="M168" s="11"/>
      <c r="N168" s="11"/>
    </row>
    <row r="169" spans="2:14" ht="25.5" customHeight="1" x14ac:dyDescent="0.4">
      <c r="B169" s="111"/>
      <c r="C169" s="116"/>
      <c r="D169" s="116"/>
      <c r="E169" s="116"/>
      <c r="F169" s="116"/>
      <c r="G169" s="116" t="str">
        <f>IF(ISBLANK(J169),"",VLOOKUP(J169,'BASE DATOS'!$A$2:C16006,3,FALSE))</f>
        <v/>
      </c>
      <c r="H169" s="116" t="str">
        <f>IF(ISBLANK(J169),"",VLOOKUP(J169,'BASE DATOS'!$A$2:D16006,4,FALSE))</f>
        <v/>
      </c>
      <c r="I169" s="116"/>
      <c r="J169" s="117"/>
      <c r="K169" s="113"/>
      <c r="L169" s="113"/>
      <c r="M169" s="11"/>
      <c r="N169" s="11"/>
    </row>
    <row r="170" spans="2:14" ht="25.5" customHeight="1" x14ac:dyDescent="0.4">
      <c r="B170" s="111"/>
      <c r="C170" s="116"/>
      <c r="D170" s="116"/>
      <c r="E170" s="116"/>
      <c r="F170" s="116"/>
      <c r="G170" s="116" t="str">
        <f>IF(ISBLANK(J170),"",VLOOKUP(J170,'BASE DATOS'!$A$2:C16007,3,FALSE))</f>
        <v/>
      </c>
      <c r="H170" s="116" t="str">
        <f>IF(ISBLANK(J170),"",VLOOKUP(J170,'BASE DATOS'!$A$2:D16007,4,FALSE))</f>
        <v/>
      </c>
      <c r="I170" s="116"/>
      <c r="J170" s="117"/>
      <c r="K170" s="113"/>
      <c r="L170" s="113"/>
      <c r="M170" s="11"/>
      <c r="N170" s="11"/>
    </row>
    <row r="171" spans="2:14" ht="41.25" customHeight="1" x14ac:dyDescent="0.4">
      <c r="B171" s="111"/>
      <c r="C171" s="116"/>
      <c r="D171" s="116"/>
      <c r="E171" s="116"/>
      <c r="F171" s="116"/>
      <c r="G171" s="116" t="str">
        <f>IF(ISBLANK(J171),"",VLOOKUP(J171,'BASE DATOS'!$A$2:C16008,3,FALSE))</f>
        <v/>
      </c>
      <c r="H171" s="116" t="str">
        <f>IF(ISBLANK(J171),"",VLOOKUP(J171,'BASE DATOS'!$A$2:D16008,4,FALSE))</f>
        <v/>
      </c>
      <c r="I171" s="116"/>
      <c r="J171" s="117"/>
      <c r="K171" s="113"/>
      <c r="L171" s="113"/>
      <c r="M171" s="11"/>
      <c r="N171" s="11"/>
    </row>
    <row r="172" spans="2:14" ht="25.5" customHeight="1" x14ac:dyDescent="0.4">
      <c r="B172" s="111"/>
      <c r="C172" s="116"/>
      <c r="D172" s="116"/>
      <c r="E172" s="116"/>
      <c r="F172" s="116"/>
      <c r="G172" s="116" t="str">
        <f>IF(ISBLANK(J172),"",VLOOKUP(J172,'BASE DATOS'!$A$2:C16009,3,FALSE))</f>
        <v/>
      </c>
      <c r="H172" s="116" t="str">
        <f>IF(ISBLANK(J172),"",VLOOKUP(J172,'BASE DATOS'!$A$2:D16009,4,FALSE))</f>
        <v/>
      </c>
      <c r="I172" s="116"/>
      <c r="J172" s="117"/>
      <c r="K172" s="113"/>
      <c r="L172" s="113"/>
      <c r="M172" s="11"/>
      <c r="N172" s="11"/>
    </row>
    <row r="173" spans="2:14" ht="25.5" customHeight="1" x14ac:dyDescent="0.4">
      <c r="B173" s="111"/>
      <c r="C173" s="116"/>
      <c r="D173" s="116"/>
      <c r="E173" s="116"/>
      <c r="F173" s="116"/>
      <c r="G173" s="116" t="str">
        <f>IF(ISBLANK(J173),"",VLOOKUP(J173,'BASE DATOS'!$A$2:C16010,3,FALSE))</f>
        <v/>
      </c>
      <c r="H173" s="116" t="str">
        <f>IF(ISBLANK(J173),"",VLOOKUP(J173,'BASE DATOS'!$A$2:D16010,4,FALSE))</f>
        <v/>
      </c>
      <c r="I173" s="116"/>
      <c r="J173" s="117"/>
      <c r="K173" s="113"/>
      <c r="L173" s="113"/>
      <c r="M173" s="11"/>
      <c r="N173" s="11"/>
    </row>
    <row r="174" spans="2:14" ht="25.5" customHeight="1" x14ac:dyDescent="0.4">
      <c r="B174" s="111"/>
      <c r="C174" s="116"/>
      <c r="D174" s="116"/>
      <c r="E174" s="116"/>
      <c r="F174" s="116"/>
      <c r="G174" s="116" t="str">
        <f>IF(ISBLANK(J174),"",VLOOKUP(J174,'BASE DATOS'!$A$2:C16011,3,FALSE))</f>
        <v/>
      </c>
      <c r="H174" s="116" t="str">
        <f>IF(ISBLANK(J174),"",VLOOKUP(J174,'BASE DATOS'!$A$2:D16011,4,FALSE))</f>
        <v/>
      </c>
      <c r="I174" s="116"/>
      <c r="J174" s="117"/>
      <c r="K174" s="113"/>
      <c r="L174" s="113"/>
      <c r="M174" s="11"/>
      <c r="N174" s="11"/>
    </row>
    <row r="175" spans="2:14" ht="25.5" customHeight="1" x14ac:dyDescent="0.4">
      <c r="B175" s="111"/>
      <c r="C175" s="116"/>
      <c r="D175" s="116"/>
      <c r="E175" s="116"/>
      <c r="F175" s="116"/>
      <c r="G175" s="116" t="str">
        <f>IF(ISBLANK(J175),"",VLOOKUP(J175,'BASE DATOS'!$A$2:C16012,3,FALSE))</f>
        <v/>
      </c>
      <c r="H175" s="116" t="str">
        <f>IF(ISBLANK(J175),"",VLOOKUP(J175,'BASE DATOS'!$A$2:D16012,4,FALSE))</f>
        <v/>
      </c>
      <c r="I175" s="116"/>
      <c r="J175" s="117"/>
      <c r="K175" s="113"/>
      <c r="L175" s="113"/>
      <c r="M175" s="11"/>
      <c r="N175" s="11"/>
    </row>
    <row r="176" spans="2:14" ht="25.5" customHeight="1" x14ac:dyDescent="0.4">
      <c r="B176" s="111"/>
      <c r="C176" s="116"/>
      <c r="D176" s="116"/>
      <c r="E176" s="116"/>
      <c r="F176" s="116"/>
      <c r="G176" s="116" t="str">
        <f>IF(ISBLANK(J176),"",VLOOKUP(J176,'BASE DATOS'!$A$2:C16013,3,FALSE))</f>
        <v/>
      </c>
      <c r="H176" s="116" t="str">
        <f>IF(ISBLANK(J176),"",VLOOKUP(J176,'BASE DATOS'!$A$2:D16013,4,FALSE))</f>
        <v/>
      </c>
      <c r="I176" s="116"/>
      <c r="J176" s="117"/>
      <c r="K176" s="113"/>
      <c r="L176" s="113"/>
      <c r="M176" s="11"/>
      <c r="N176" s="11"/>
    </row>
    <row r="177" spans="2:14" ht="25.5" customHeight="1" x14ac:dyDescent="0.4">
      <c r="B177" s="111"/>
      <c r="C177" s="116"/>
      <c r="D177" s="116"/>
      <c r="E177" s="116"/>
      <c r="F177" s="116"/>
      <c r="G177" s="116" t="str">
        <f>IF(ISBLANK(J177),"",VLOOKUP(J177,'BASE DATOS'!$A$2:C16014,3,FALSE))</f>
        <v/>
      </c>
      <c r="H177" s="116" t="str">
        <f>IF(ISBLANK(J177),"",VLOOKUP(J177,'BASE DATOS'!$A$2:D16014,4,FALSE))</f>
        <v/>
      </c>
      <c r="I177" s="116"/>
      <c r="J177" s="117"/>
      <c r="K177" s="113"/>
      <c r="L177" s="113"/>
      <c r="M177" s="11"/>
      <c r="N177" s="11"/>
    </row>
    <row r="178" spans="2:14" ht="25.5" customHeight="1" x14ac:dyDescent="0.4">
      <c r="B178" s="111"/>
      <c r="C178" s="116"/>
      <c r="D178" s="116"/>
      <c r="E178" s="116"/>
      <c r="F178" s="116"/>
      <c r="G178" s="116" t="str">
        <f>IF(ISBLANK(J178),"",VLOOKUP(J178,'BASE DATOS'!$A$2:C16015,3,FALSE))</f>
        <v/>
      </c>
      <c r="H178" s="116" t="str">
        <f>IF(ISBLANK(J178),"",VLOOKUP(J178,'BASE DATOS'!$A$2:D16015,4,FALSE))</f>
        <v/>
      </c>
      <c r="I178" s="116"/>
      <c r="J178" s="117"/>
      <c r="K178" s="113"/>
      <c r="L178" s="113"/>
      <c r="M178" s="11"/>
      <c r="N178" s="11"/>
    </row>
    <row r="179" spans="2:14" ht="25.5" customHeight="1" x14ac:dyDescent="0.4">
      <c r="B179" s="111"/>
      <c r="C179" s="116"/>
      <c r="D179" s="116"/>
      <c r="E179" s="116"/>
      <c r="F179" s="116"/>
      <c r="G179" s="116" t="str">
        <f>IF(ISBLANK(J179),"",VLOOKUP(J179,'BASE DATOS'!$A$2:C16016,3,FALSE))</f>
        <v/>
      </c>
      <c r="H179" s="116" t="str">
        <f>IF(ISBLANK(J179),"",VLOOKUP(J179,'BASE DATOS'!$A$2:D16016,4,FALSE))</f>
        <v/>
      </c>
      <c r="I179" s="116"/>
      <c r="J179" s="117"/>
      <c r="K179" s="113"/>
      <c r="L179" s="113"/>
      <c r="M179" s="11"/>
      <c r="N179" s="11"/>
    </row>
    <row r="180" spans="2:14" ht="25.5" customHeight="1" x14ac:dyDescent="0.4">
      <c r="B180" s="111"/>
      <c r="C180" s="116"/>
      <c r="D180" s="116"/>
      <c r="E180" s="116"/>
      <c r="F180" s="116"/>
      <c r="G180" s="116" t="str">
        <f>IF(ISBLANK(J180),"",VLOOKUP(J180,'BASE DATOS'!$A$2:C16017,3,FALSE))</f>
        <v/>
      </c>
      <c r="H180" s="116" t="str">
        <f>IF(ISBLANK(J180),"",VLOOKUP(J180,'BASE DATOS'!$A$2:D16017,4,FALSE))</f>
        <v/>
      </c>
      <c r="I180" s="116"/>
      <c r="J180" s="117"/>
      <c r="K180" s="113"/>
      <c r="L180" s="113"/>
      <c r="M180" s="11"/>
      <c r="N180" s="11"/>
    </row>
    <row r="181" spans="2:14" ht="25.5" customHeight="1" x14ac:dyDescent="0.4">
      <c r="B181" s="111"/>
      <c r="C181" s="116"/>
      <c r="D181" s="116"/>
      <c r="E181" s="116"/>
      <c r="F181" s="116"/>
      <c r="G181" s="116" t="str">
        <f>IF(ISBLANK(J181),"",VLOOKUP(J181,'BASE DATOS'!$A$2:C16018,3,FALSE))</f>
        <v/>
      </c>
      <c r="H181" s="116" t="str">
        <f>IF(ISBLANK(J181),"",VLOOKUP(J181,'BASE DATOS'!$A$2:D16018,4,FALSE))</f>
        <v/>
      </c>
      <c r="I181" s="116"/>
      <c r="J181" s="117"/>
      <c r="K181" s="113"/>
      <c r="L181" s="113"/>
      <c r="M181" s="11"/>
      <c r="N181" s="11"/>
    </row>
    <row r="182" spans="2:14" ht="25.5" customHeight="1" x14ac:dyDescent="0.4">
      <c r="B182" s="111"/>
      <c r="C182" s="116"/>
      <c r="D182" s="116"/>
      <c r="E182" s="116"/>
      <c r="F182" s="116"/>
      <c r="G182" s="116" t="str">
        <f>IF(ISBLANK(J182),"",VLOOKUP(J182,'BASE DATOS'!$A$2:C16019,3,FALSE))</f>
        <v/>
      </c>
      <c r="H182" s="116" t="str">
        <f>IF(ISBLANK(J182),"",VLOOKUP(J182,'BASE DATOS'!$A$2:D16019,4,FALSE))</f>
        <v/>
      </c>
      <c r="I182" s="116"/>
      <c r="J182" s="117"/>
      <c r="K182" s="113"/>
      <c r="L182" s="113"/>
      <c r="M182" s="11"/>
      <c r="N182" s="11"/>
    </row>
    <row r="183" spans="2:14" ht="25.5" customHeight="1" x14ac:dyDescent="0.4">
      <c r="B183" s="111"/>
      <c r="C183" s="116"/>
      <c r="D183" s="116"/>
      <c r="E183" s="116"/>
      <c r="F183" s="116"/>
      <c r="G183" s="116" t="str">
        <f>IF(ISBLANK(J183),"",VLOOKUP(J183,'BASE DATOS'!$A$2:C16020,3,FALSE))</f>
        <v/>
      </c>
      <c r="H183" s="116" t="str">
        <f>IF(ISBLANK(J183),"",VLOOKUP(J183,'BASE DATOS'!$A$2:D16020,4,FALSE))</f>
        <v/>
      </c>
      <c r="I183" s="116"/>
      <c r="J183" s="117"/>
      <c r="K183" s="113"/>
      <c r="L183" s="113"/>
      <c r="M183" s="11"/>
      <c r="N183" s="11"/>
    </row>
    <row r="184" spans="2:14" ht="25.5" customHeight="1" x14ac:dyDescent="0.4">
      <c r="B184" s="111"/>
      <c r="C184" s="116"/>
      <c r="D184" s="116"/>
      <c r="E184" s="116"/>
      <c r="F184" s="116"/>
      <c r="G184" s="116" t="str">
        <f>IF(ISBLANK(J184),"",VLOOKUP(J184,'BASE DATOS'!$A$2:C16021,3,FALSE))</f>
        <v/>
      </c>
      <c r="H184" s="116" t="str">
        <f>IF(ISBLANK(J184),"",VLOOKUP(J184,'BASE DATOS'!$A$2:D16021,4,FALSE))</f>
        <v/>
      </c>
      <c r="I184" s="116"/>
      <c r="J184" s="117"/>
      <c r="K184" s="113"/>
      <c r="L184" s="113"/>
      <c r="M184" s="11"/>
      <c r="N184" s="11"/>
    </row>
    <row r="185" spans="2:14" ht="25.5" customHeight="1" x14ac:dyDescent="0.4">
      <c r="B185" s="111"/>
      <c r="C185" s="116"/>
      <c r="D185" s="116"/>
      <c r="E185" s="116"/>
      <c r="F185" s="116"/>
      <c r="G185" s="116" t="str">
        <f>IF(ISBLANK(J185),"",VLOOKUP(J185,'BASE DATOS'!$A$2:C16022,3,FALSE))</f>
        <v/>
      </c>
      <c r="H185" s="116" t="str">
        <f>IF(ISBLANK(J185),"",VLOOKUP(J185,'BASE DATOS'!$A$2:D16022,4,FALSE))</f>
        <v/>
      </c>
      <c r="I185" s="116"/>
      <c r="J185" s="117"/>
      <c r="K185" s="113"/>
      <c r="L185" s="113"/>
      <c r="M185" s="11"/>
      <c r="N185" s="11"/>
    </row>
    <row r="186" spans="2:14" ht="25.5" customHeight="1" x14ac:dyDescent="0.4">
      <c r="B186" s="111"/>
      <c r="C186" s="116"/>
      <c r="D186" s="116"/>
      <c r="E186" s="116"/>
      <c r="F186" s="116"/>
      <c r="G186" s="116" t="str">
        <f>IF(ISBLANK(J186),"",VLOOKUP(J186,'BASE DATOS'!$A$2:C16023,3,FALSE))</f>
        <v/>
      </c>
      <c r="H186" s="116" t="str">
        <f>IF(ISBLANK(J186),"",VLOOKUP(J186,'BASE DATOS'!$A$2:D16023,4,FALSE))</f>
        <v/>
      </c>
      <c r="I186" s="116"/>
      <c r="J186" s="117"/>
      <c r="K186" s="113"/>
      <c r="L186" s="113"/>
      <c r="M186" s="11"/>
      <c r="N186" s="11"/>
    </row>
    <row r="187" spans="2:14" ht="25.5" customHeight="1" x14ac:dyDescent="0.4">
      <c r="B187" s="111"/>
      <c r="C187" s="116"/>
      <c r="D187" s="116"/>
      <c r="E187" s="116"/>
      <c r="F187" s="116"/>
      <c r="G187" s="116" t="str">
        <f>IF(ISBLANK(J187),"",VLOOKUP(J187,'BASE DATOS'!$A$2:C16024,3,FALSE))</f>
        <v/>
      </c>
      <c r="H187" s="116" t="str">
        <f>IF(ISBLANK(J187),"",VLOOKUP(J187,'BASE DATOS'!$A$2:D16024,4,FALSE))</f>
        <v/>
      </c>
      <c r="I187" s="116"/>
      <c r="J187" s="117"/>
      <c r="K187" s="113"/>
      <c r="L187" s="113"/>
      <c r="M187" s="11"/>
      <c r="N187" s="11"/>
    </row>
    <row r="188" spans="2:14" ht="25.5" customHeight="1" x14ac:dyDescent="0.4">
      <c r="B188" s="111"/>
      <c r="C188" s="116"/>
      <c r="D188" s="116"/>
      <c r="E188" s="116"/>
      <c r="F188" s="116"/>
      <c r="G188" s="116" t="str">
        <f>IF(ISBLANK(J188),"",VLOOKUP(J188,'BASE DATOS'!$A$2:C16025,3,FALSE))</f>
        <v/>
      </c>
      <c r="H188" s="116" t="str">
        <f>IF(ISBLANK(J188),"",VLOOKUP(J188,'BASE DATOS'!$A$2:D16025,4,FALSE))</f>
        <v/>
      </c>
      <c r="I188" s="116"/>
      <c r="J188" s="117"/>
      <c r="K188" s="113"/>
      <c r="L188" s="113"/>
      <c r="M188" s="11"/>
      <c r="N188" s="11"/>
    </row>
    <row r="189" spans="2:14" ht="25.5" customHeight="1" x14ac:dyDescent="0.4">
      <c r="B189" s="111"/>
      <c r="C189" s="116"/>
      <c r="D189" s="116"/>
      <c r="E189" s="116"/>
      <c r="F189" s="116"/>
      <c r="G189" s="116" t="str">
        <f>IF(ISBLANK(J189),"",VLOOKUP(J189,'BASE DATOS'!$A$2:C16026,3,FALSE))</f>
        <v/>
      </c>
      <c r="H189" s="116" t="str">
        <f>IF(ISBLANK(J189),"",VLOOKUP(J189,'BASE DATOS'!$A$2:D16026,4,FALSE))</f>
        <v/>
      </c>
      <c r="I189" s="116"/>
      <c r="J189" s="117"/>
      <c r="K189" s="113"/>
      <c r="L189" s="113"/>
      <c r="M189" s="11"/>
      <c r="N189" s="11"/>
    </row>
    <row r="190" spans="2:14" ht="25.5" customHeight="1" x14ac:dyDescent="0.4">
      <c r="B190" s="111"/>
      <c r="C190" s="116"/>
      <c r="D190" s="116"/>
      <c r="E190" s="116"/>
      <c r="F190" s="116"/>
      <c r="G190" s="116" t="str">
        <f>IF(ISBLANK(J190),"",VLOOKUP(J190,'BASE DATOS'!$A$2:C16027,3,FALSE))</f>
        <v/>
      </c>
      <c r="H190" s="116" t="str">
        <f>IF(ISBLANK(J190),"",VLOOKUP(J190,'BASE DATOS'!$A$2:D16027,4,FALSE))</f>
        <v/>
      </c>
      <c r="I190" s="116"/>
      <c r="J190" s="117"/>
      <c r="K190" s="113"/>
      <c r="L190" s="113"/>
      <c r="M190" s="11"/>
      <c r="N190" s="11"/>
    </row>
    <row r="191" spans="2:14" ht="25.5" customHeight="1" x14ac:dyDescent="0.4">
      <c r="B191" s="111"/>
      <c r="C191" s="116"/>
      <c r="D191" s="116"/>
      <c r="E191" s="116"/>
      <c r="F191" s="116"/>
      <c r="G191" s="116" t="str">
        <f>IF(ISBLANK(J191),"",VLOOKUP(J191,'BASE DATOS'!$A$2:C16028,3,FALSE))</f>
        <v/>
      </c>
      <c r="H191" s="116" t="str">
        <f>IF(ISBLANK(J191),"",VLOOKUP(J191,'BASE DATOS'!$A$2:D16028,4,FALSE))</f>
        <v/>
      </c>
      <c r="I191" s="116"/>
      <c r="J191" s="117"/>
      <c r="K191" s="113"/>
      <c r="L191" s="113"/>
      <c r="M191" s="11"/>
      <c r="N191" s="11"/>
    </row>
    <row r="192" spans="2:14" ht="25.5" customHeight="1" x14ac:dyDescent="0.4">
      <c r="B192" s="111"/>
      <c r="C192" s="116"/>
      <c r="D192" s="116"/>
      <c r="E192" s="116"/>
      <c r="F192" s="116"/>
      <c r="G192" s="116" t="str">
        <f>IF(ISBLANK(J192),"",VLOOKUP(J192,'BASE DATOS'!$A$2:C16029,3,FALSE))</f>
        <v/>
      </c>
      <c r="H192" s="116" t="str">
        <f>IF(ISBLANK(J192),"",VLOOKUP(J192,'BASE DATOS'!$A$2:D16029,4,FALSE))</f>
        <v/>
      </c>
      <c r="I192" s="116"/>
      <c r="J192" s="117"/>
      <c r="K192" s="113"/>
      <c r="L192" s="113"/>
      <c r="M192" s="11"/>
      <c r="N192" s="11"/>
    </row>
    <row r="193" spans="2:14" ht="25.5" customHeight="1" x14ac:dyDescent="0.4">
      <c r="B193" s="111"/>
      <c r="C193" s="116"/>
      <c r="D193" s="116"/>
      <c r="E193" s="116"/>
      <c r="F193" s="116"/>
      <c r="G193" s="116" t="str">
        <f>IF(ISBLANK(J193),"",VLOOKUP(J193,'BASE DATOS'!$A$2:C16030,3,FALSE))</f>
        <v/>
      </c>
      <c r="H193" s="116" t="str">
        <f>IF(ISBLANK(J193),"",VLOOKUP(J193,'BASE DATOS'!$A$2:D16030,4,FALSE))</f>
        <v/>
      </c>
      <c r="I193" s="116"/>
      <c r="J193" s="117"/>
      <c r="K193" s="113"/>
      <c r="L193" s="113"/>
      <c r="M193" s="11"/>
      <c r="N193" s="11"/>
    </row>
    <row r="194" spans="2:14" ht="25.5" customHeight="1" x14ac:dyDescent="0.4">
      <c r="B194" s="111"/>
      <c r="C194" s="116"/>
      <c r="D194" s="116"/>
      <c r="E194" s="116"/>
      <c r="F194" s="116"/>
      <c r="G194" s="116" t="str">
        <f>IF(ISBLANK(J194),"",VLOOKUP(J194,'BASE DATOS'!$A$2:C16031,3,FALSE))</f>
        <v/>
      </c>
      <c r="H194" s="116" t="str">
        <f>IF(ISBLANK(J194),"",VLOOKUP(J194,'BASE DATOS'!$A$2:D16031,4,FALSE))</f>
        <v/>
      </c>
      <c r="I194" s="116"/>
      <c r="J194" s="117"/>
      <c r="K194" s="113"/>
      <c r="L194" s="113"/>
      <c r="M194" s="11"/>
      <c r="N194" s="11"/>
    </row>
    <row r="195" spans="2:14" ht="25.5" customHeight="1" x14ac:dyDescent="0.4">
      <c r="B195" s="111"/>
      <c r="C195" s="116"/>
      <c r="D195" s="116"/>
      <c r="E195" s="116"/>
      <c r="F195" s="116"/>
      <c r="G195" s="116" t="str">
        <f>IF(ISBLANK(J195),"",VLOOKUP(J195,'BASE DATOS'!$A$2:C16032,3,FALSE))</f>
        <v/>
      </c>
      <c r="H195" s="116" t="str">
        <f>IF(ISBLANK(J195),"",VLOOKUP(J195,'BASE DATOS'!$A$2:D16032,4,FALSE))</f>
        <v/>
      </c>
      <c r="I195" s="116"/>
      <c r="J195" s="117"/>
      <c r="K195" s="113"/>
      <c r="L195" s="113"/>
      <c r="M195" s="11"/>
      <c r="N195" s="11"/>
    </row>
    <row r="196" spans="2:14" ht="25.5" customHeight="1" x14ac:dyDescent="0.4">
      <c r="B196" s="111"/>
      <c r="C196" s="116"/>
      <c r="D196" s="116"/>
      <c r="E196" s="116"/>
      <c r="F196" s="116"/>
      <c r="G196" s="116" t="str">
        <f>IF(ISBLANK(J196),"",VLOOKUP(J196,'BASE DATOS'!$A$2:C16033,3,FALSE))</f>
        <v/>
      </c>
      <c r="H196" s="116" t="str">
        <f>IF(ISBLANK(J196),"",VLOOKUP(J196,'BASE DATOS'!$A$2:D16033,4,FALSE))</f>
        <v/>
      </c>
      <c r="I196" s="116"/>
      <c r="J196" s="117"/>
      <c r="K196" s="113"/>
      <c r="L196" s="113"/>
      <c r="M196" s="11"/>
      <c r="N196" s="11"/>
    </row>
    <row r="197" spans="2:14" ht="25.5" customHeight="1" x14ac:dyDescent="0.4">
      <c r="B197" s="111"/>
      <c r="C197" s="116"/>
      <c r="D197" s="116"/>
      <c r="E197" s="116"/>
      <c r="F197" s="116"/>
      <c r="G197" s="116" t="str">
        <f>IF(ISBLANK(J197),"",VLOOKUP(J197,'BASE DATOS'!$A$2:C16034,3,FALSE))</f>
        <v/>
      </c>
      <c r="H197" s="116" t="str">
        <f>IF(ISBLANK(J197),"",VLOOKUP(J197,'BASE DATOS'!$A$2:D16034,4,FALSE))</f>
        <v/>
      </c>
      <c r="I197" s="116"/>
      <c r="J197" s="117"/>
      <c r="K197" s="113"/>
      <c r="L197" s="113"/>
      <c r="M197" s="11"/>
      <c r="N197" s="11"/>
    </row>
    <row r="198" spans="2:14" ht="25.5" customHeight="1" x14ac:dyDescent="0.4">
      <c r="B198" s="111"/>
      <c r="C198" s="116"/>
      <c r="D198" s="116"/>
      <c r="E198" s="116"/>
      <c r="F198" s="116"/>
      <c r="G198" s="116" t="str">
        <f>IF(ISBLANK(J198),"",VLOOKUP(J198,'BASE DATOS'!$A$2:C16035,3,FALSE))</f>
        <v/>
      </c>
      <c r="H198" s="116" t="str">
        <f>IF(ISBLANK(J198),"",VLOOKUP(J198,'BASE DATOS'!$A$2:D16035,4,FALSE))</f>
        <v/>
      </c>
      <c r="I198" s="116"/>
      <c r="J198" s="117"/>
      <c r="K198" s="113"/>
      <c r="L198" s="113"/>
      <c r="M198" s="11"/>
      <c r="N198" s="11"/>
    </row>
    <row r="199" spans="2:14" ht="25.5" customHeight="1" x14ac:dyDescent="0.4">
      <c r="B199" s="111"/>
      <c r="C199" s="116"/>
      <c r="D199" s="116"/>
      <c r="E199" s="116"/>
      <c r="F199" s="116"/>
      <c r="G199" s="116" t="str">
        <f>IF(ISBLANK(J199),"",VLOOKUP(J199,'BASE DATOS'!$A$2:C16036,3,FALSE))</f>
        <v/>
      </c>
      <c r="H199" s="116" t="str">
        <f>IF(ISBLANK(J199),"",VLOOKUP(J199,'BASE DATOS'!$A$2:D16036,4,FALSE))</f>
        <v/>
      </c>
      <c r="I199" s="116"/>
      <c r="J199" s="117"/>
      <c r="K199" s="113"/>
      <c r="L199" s="113"/>
      <c r="M199" s="11"/>
      <c r="N199" s="11"/>
    </row>
    <row r="200" spans="2:14" ht="25.5" customHeight="1" x14ac:dyDescent="0.4">
      <c r="B200" s="111"/>
      <c r="C200" s="116"/>
      <c r="D200" s="116"/>
      <c r="E200" s="116"/>
      <c r="F200" s="116"/>
      <c r="G200" s="116" t="str">
        <f>IF(ISBLANK(J200),"",VLOOKUP(J200,'BASE DATOS'!$A$2:C16037,3,FALSE))</f>
        <v/>
      </c>
      <c r="H200" s="116" t="str">
        <f>IF(ISBLANK(J200),"",VLOOKUP(J200,'BASE DATOS'!$A$2:D16037,4,FALSE))</f>
        <v/>
      </c>
      <c r="I200" s="116"/>
      <c r="J200" s="117"/>
      <c r="K200" s="113"/>
      <c r="L200" s="113"/>
      <c r="M200" s="11"/>
      <c r="N200" s="11"/>
    </row>
    <row r="201" spans="2:14" ht="25.5" customHeight="1" x14ac:dyDescent="0.4">
      <c r="B201" s="111"/>
      <c r="C201" s="116"/>
      <c r="D201" s="116"/>
      <c r="E201" s="116"/>
      <c r="F201" s="116"/>
      <c r="G201" s="116" t="str">
        <f>IF(ISBLANK(J201),"",VLOOKUP(J201,'BASE DATOS'!$A$2:C16038,3,FALSE))</f>
        <v/>
      </c>
      <c r="H201" s="116" t="str">
        <f>IF(ISBLANK(J201),"",VLOOKUP(J201,'BASE DATOS'!$A$2:D16038,4,FALSE))</f>
        <v/>
      </c>
      <c r="I201" s="116"/>
      <c r="J201" s="117"/>
      <c r="K201" s="113"/>
      <c r="L201" s="113"/>
      <c r="M201" s="11"/>
      <c r="N201" s="11"/>
    </row>
    <row r="202" spans="2:14" ht="25.5" customHeight="1" x14ac:dyDescent="0.4">
      <c r="B202" s="111"/>
      <c r="C202" s="116"/>
      <c r="D202" s="116"/>
      <c r="E202" s="116"/>
      <c r="F202" s="116"/>
      <c r="G202" s="116" t="str">
        <f>IF(ISBLANK(J202),"",VLOOKUP(J202,'BASE DATOS'!$A$2:C16039,3,FALSE))</f>
        <v/>
      </c>
      <c r="H202" s="116" t="str">
        <f>IF(ISBLANK(J202),"",VLOOKUP(J202,'BASE DATOS'!$A$2:D16039,4,FALSE))</f>
        <v/>
      </c>
      <c r="I202" s="116"/>
      <c r="J202" s="117"/>
      <c r="K202" s="113"/>
      <c r="L202" s="113"/>
      <c r="M202" s="11"/>
      <c r="N202" s="11"/>
    </row>
    <row r="203" spans="2:14" ht="25.5" customHeight="1" x14ac:dyDescent="0.4">
      <c r="B203" s="111"/>
      <c r="C203" s="116"/>
      <c r="D203" s="116"/>
      <c r="E203" s="116"/>
      <c r="F203" s="116"/>
      <c r="G203" s="116" t="str">
        <f>IF(ISBLANK(J203),"",VLOOKUP(J203,'BASE DATOS'!$A$2:C16040,3,FALSE))</f>
        <v/>
      </c>
      <c r="H203" s="116" t="str">
        <f>IF(ISBLANK(J203),"",VLOOKUP(J203,'BASE DATOS'!$A$2:D16040,4,FALSE))</f>
        <v/>
      </c>
      <c r="I203" s="116"/>
      <c r="J203" s="117"/>
      <c r="K203" s="113"/>
      <c r="L203" s="113"/>
      <c r="M203" s="11"/>
      <c r="N203" s="11"/>
    </row>
    <row r="204" spans="2:14" ht="25.5" customHeight="1" x14ac:dyDescent="0.4">
      <c r="B204" s="111"/>
      <c r="C204" s="116"/>
      <c r="D204" s="116"/>
      <c r="E204" s="116"/>
      <c r="F204" s="116"/>
      <c r="G204" s="116" t="str">
        <f>IF(ISBLANK(J204),"",VLOOKUP(J204,'BASE DATOS'!$A$2:C16041,3,FALSE))</f>
        <v/>
      </c>
      <c r="H204" s="116" t="str">
        <f>IF(ISBLANK(J204),"",VLOOKUP(J204,'BASE DATOS'!$A$2:D16041,4,FALSE))</f>
        <v/>
      </c>
      <c r="I204" s="116"/>
      <c r="J204" s="117"/>
      <c r="K204" s="113"/>
      <c r="L204" s="113"/>
      <c r="M204" s="11"/>
      <c r="N204" s="11"/>
    </row>
    <row r="205" spans="2:14" ht="25.5" customHeight="1" x14ac:dyDescent="0.4">
      <c r="B205" s="111"/>
      <c r="C205" s="116"/>
      <c r="D205" s="116"/>
      <c r="E205" s="116"/>
      <c r="F205" s="116"/>
      <c r="G205" s="116" t="str">
        <f>IF(ISBLANK(J205),"",VLOOKUP(J205,'BASE DATOS'!$A$2:C16042,3,FALSE))</f>
        <v/>
      </c>
      <c r="H205" s="116" t="str">
        <f>IF(ISBLANK(J205),"",VLOOKUP(J205,'BASE DATOS'!$A$2:D16042,4,FALSE))</f>
        <v/>
      </c>
      <c r="I205" s="116"/>
      <c r="J205" s="117"/>
      <c r="K205" s="113"/>
      <c r="L205" s="113"/>
      <c r="M205" s="11"/>
      <c r="N205" s="11"/>
    </row>
    <row r="206" spans="2:14" ht="25.5" customHeight="1" x14ac:dyDescent="0.4">
      <c r="B206" s="111"/>
      <c r="C206" s="116"/>
      <c r="D206" s="116"/>
      <c r="E206" s="116"/>
      <c r="F206" s="116"/>
      <c r="G206" s="116" t="str">
        <f>IF(ISBLANK(J206),"",VLOOKUP(J206,'BASE DATOS'!$A$2:C16043,3,FALSE))</f>
        <v/>
      </c>
      <c r="H206" s="116" t="str">
        <f>IF(ISBLANK(J206),"",VLOOKUP(J206,'BASE DATOS'!$A$2:D16043,4,FALSE))</f>
        <v/>
      </c>
      <c r="I206" s="116"/>
      <c r="J206" s="117"/>
      <c r="K206" s="113"/>
      <c r="L206" s="113"/>
      <c r="M206" s="11"/>
      <c r="N206" s="11"/>
    </row>
    <row r="207" spans="2:14" ht="25.5" customHeight="1" x14ac:dyDescent="0.4">
      <c r="B207" s="111"/>
      <c r="C207" s="116"/>
      <c r="D207" s="116"/>
      <c r="E207" s="116"/>
      <c r="F207" s="116"/>
      <c r="G207" s="116" t="str">
        <f>IF(ISBLANK(J207),"",VLOOKUP(J207,'BASE DATOS'!$A$2:C16044,3,FALSE))</f>
        <v/>
      </c>
      <c r="H207" s="116" t="str">
        <f>IF(ISBLANK(J207),"",VLOOKUP(J207,'BASE DATOS'!$A$2:D16044,4,FALSE))</f>
        <v/>
      </c>
      <c r="I207" s="116"/>
      <c r="J207" s="117"/>
      <c r="K207" s="113"/>
      <c r="L207" s="113"/>
      <c r="M207" s="11"/>
      <c r="N207" s="11"/>
    </row>
    <row r="208" spans="2:14" ht="25.5" customHeight="1" x14ac:dyDescent="0.4">
      <c r="B208" s="111"/>
      <c r="C208" s="116"/>
      <c r="D208" s="116"/>
      <c r="E208" s="116"/>
      <c r="F208" s="116"/>
      <c r="G208" s="116" t="str">
        <f>IF(ISBLANK(J208),"",VLOOKUP(J208,'BASE DATOS'!$A$2:C16045,3,FALSE))</f>
        <v/>
      </c>
      <c r="H208" s="116" t="str">
        <f>IF(ISBLANK(J208),"",VLOOKUP(J208,'BASE DATOS'!$A$2:D16045,4,FALSE))</f>
        <v/>
      </c>
      <c r="I208" s="116"/>
      <c r="J208" s="117"/>
      <c r="K208" s="113"/>
      <c r="L208" s="113"/>
      <c r="M208" s="11"/>
      <c r="N208" s="11"/>
    </row>
    <row r="209" spans="2:14" ht="25.5" customHeight="1" x14ac:dyDescent="0.4">
      <c r="B209" s="111"/>
      <c r="C209" s="116"/>
      <c r="D209" s="116"/>
      <c r="E209" s="116"/>
      <c r="F209" s="116"/>
      <c r="G209" s="116" t="str">
        <f>IF(ISBLANK(J209),"",VLOOKUP(J209,'BASE DATOS'!$A$2:C16046,3,FALSE))</f>
        <v/>
      </c>
      <c r="H209" s="116" t="str">
        <f>IF(ISBLANK(J209),"",VLOOKUP(J209,'BASE DATOS'!$A$2:D16046,4,FALSE))</f>
        <v/>
      </c>
      <c r="I209" s="116"/>
      <c r="J209" s="117"/>
      <c r="K209" s="113"/>
      <c r="L209" s="113"/>
      <c r="M209" s="11"/>
      <c r="N209" s="11"/>
    </row>
    <row r="210" spans="2:14" ht="25.5" customHeight="1" x14ac:dyDescent="0.4">
      <c r="B210" s="111"/>
      <c r="C210" s="116"/>
      <c r="D210" s="116"/>
      <c r="E210" s="116"/>
      <c r="F210" s="116"/>
      <c r="G210" s="116" t="str">
        <f>IF(ISBLANK(J210),"",VLOOKUP(J210,'BASE DATOS'!$A$2:C16047,3,FALSE))</f>
        <v/>
      </c>
      <c r="H210" s="116" t="str">
        <f>IF(ISBLANK(J210),"",VLOOKUP(J210,'BASE DATOS'!$A$2:D16047,4,FALSE))</f>
        <v/>
      </c>
      <c r="I210" s="116"/>
      <c r="J210" s="117"/>
      <c r="K210" s="113"/>
      <c r="L210" s="113"/>
      <c r="M210" s="11"/>
      <c r="N210" s="11"/>
    </row>
    <row r="211" spans="2:14" ht="25.5" customHeight="1" x14ac:dyDescent="0.4">
      <c r="B211" s="111"/>
      <c r="C211" s="116"/>
      <c r="D211" s="116"/>
      <c r="E211" s="116"/>
      <c r="F211" s="116"/>
      <c r="G211" s="116" t="str">
        <f>IF(ISBLANK(J211),"",VLOOKUP(J211,'BASE DATOS'!$A$2:C16048,3,FALSE))</f>
        <v/>
      </c>
      <c r="H211" s="116" t="str">
        <f>IF(ISBLANK(J211),"",VLOOKUP(J211,'BASE DATOS'!$A$2:D16048,4,FALSE))</f>
        <v/>
      </c>
      <c r="I211" s="116"/>
      <c r="J211" s="117"/>
      <c r="K211" s="113"/>
      <c r="L211" s="113"/>
      <c r="M211" s="11"/>
      <c r="N211" s="11"/>
    </row>
    <row r="212" spans="2:14" ht="25.5" customHeight="1" x14ac:dyDescent="0.4">
      <c r="B212" s="111"/>
      <c r="C212" s="116"/>
      <c r="D212" s="116"/>
      <c r="E212" s="116"/>
      <c r="F212" s="116"/>
      <c r="G212" s="116" t="str">
        <f>IF(ISBLANK(J212),"",VLOOKUP(J212,'BASE DATOS'!$A$2:C16049,3,FALSE))</f>
        <v/>
      </c>
      <c r="H212" s="116" t="str">
        <f>IF(ISBLANK(J212),"",VLOOKUP(J212,'BASE DATOS'!$A$2:D16049,4,FALSE))</f>
        <v/>
      </c>
      <c r="I212" s="116"/>
      <c r="J212" s="117"/>
      <c r="K212" s="113"/>
      <c r="L212" s="113"/>
      <c r="M212" s="11"/>
      <c r="N212" s="11"/>
    </row>
    <row r="213" spans="2:14" ht="25.5" customHeight="1" x14ac:dyDescent="0.4">
      <c r="B213" s="111"/>
      <c r="C213" s="116"/>
      <c r="D213" s="116"/>
      <c r="E213" s="116"/>
      <c r="F213" s="116"/>
      <c r="G213" s="116" t="str">
        <f>IF(ISBLANK(J213),"",VLOOKUP(J213,'BASE DATOS'!$A$2:C16050,3,FALSE))</f>
        <v/>
      </c>
      <c r="H213" s="116" t="str">
        <f>IF(ISBLANK(J213),"",VLOOKUP(J213,'BASE DATOS'!$A$2:D16050,4,FALSE))</f>
        <v/>
      </c>
      <c r="I213" s="116"/>
      <c r="J213" s="117"/>
      <c r="K213" s="113"/>
      <c r="L213" s="113"/>
      <c r="M213" s="11"/>
      <c r="N213" s="11"/>
    </row>
    <row r="214" spans="2:14" ht="25.5" customHeight="1" x14ac:dyDescent="0.4">
      <c r="B214" s="111"/>
      <c r="C214" s="116"/>
      <c r="D214" s="116"/>
      <c r="E214" s="116"/>
      <c r="F214" s="116"/>
      <c r="G214" s="116" t="str">
        <f>IF(ISBLANK(J214),"",VLOOKUP(J214,'BASE DATOS'!$A$2:C16051,3,FALSE))</f>
        <v/>
      </c>
      <c r="H214" s="116" t="str">
        <f>IF(ISBLANK(J214),"",VLOOKUP(J214,'BASE DATOS'!$A$2:D16051,4,FALSE))</f>
        <v/>
      </c>
      <c r="I214" s="116"/>
      <c r="J214" s="117"/>
      <c r="K214" s="113"/>
      <c r="L214" s="113"/>
      <c r="M214" s="11"/>
      <c r="N214" s="11"/>
    </row>
    <row r="215" spans="2:14" ht="25.5" customHeight="1" x14ac:dyDescent="0.4">
      <c r="B215" s="111"/>
      <c r="C215" s="116"/>
      <c r="D215" s="116"/>
      <c r="E215" s="116"/>
      <c r="F215" s="116"/>
      <c r="G215" s="116" t="str">
        <f>IF(ISBLANK(J215),"",VLOOKUP(J215,'BASE DATOS'!$A$2:C16052,3,FALSE))</f>
        <v/>
      </c>
      <c r="H215" s="116" t="str">
        <f>IF(ISBLANK(J215),"",VLOOKUP(J215,'BASE DATOS'!$A$2:D16052,4,FALSE))</f>
        <v/>
      </c>
      <c r="I215" s="116"/>
      <c r="J215" s="117"/>
      <c r="K215" s="113"/>
      <c r="L215" s="113"/>
      <c r="M215" s="11"/>
      <c r="N215" s="11"/>
    </row>
    <row r="216" spans="2:14" ht="25.5" customHeight="1" x14ac:dyDescent="0.4">
      <c r="B216" s="111"/>
      <c r="C216" s="116"/>
      <c r="D216" s="116"/>
      <c r="E216" s="116"/>
      <c r="F216" s="116"/>
      <c r="G216" s="116" t="str">
        <f>IF(ISBLANK(J216),"",VLOOKUP(J216,'BASE DATOS'!$A$2:C16053,3,FALSE))</f>
        <v/>
      </c>
      <c r="H216" s="116" t="str">
        <f>IF(ISBLANK(J216),"",VLOOKUP(J216,'BASE DATOS'!$A$2:D16053,4,FALSE))</f>
        <v/>
      </c>
      <c r="I216" s="116"/>
      <c r="J216" s="117"/>
      <c r="K216" s="113"/>
      <c r="L216" s="113"/>
      <c r="M216" s="11"/>
      <c r="N216" s="11"/>
    </row>
    <row r="217" spans="2:14" ht="25.5" customHeight="1" x14ac:dyDescent="0.4">
      <c r="B217" s="111"/>
      <c r="C217" s="116"/>
      <c r="D217" s="116"/>
      <c r="E217" s="116"/>
      <c r="F217" s="116"/>
      <c r="G217" s="116" t="str">
        <f>IF(ISBLANK(J217),"",VLOOKUP(J217,'BASE DATOS'!$A$2:C16054,3,FALSE))</f>
        <v/>
      </c>
      <c r="H217" s="116" t="str">
        <f>IF(ISBLANK(J217),"",VLOOKUP(J217,'BASE DATOS'!$A$2:D16054,4,FALSE))</f>
        <v/>
      </c>
      <c r="I217" s="116"/>
      <c r="J217" s="117"/>
      <c r="K217" s="113"/>
      <c r="L217" s="113"/>
      <c r="M217" s="11"/>
      <c r="N217" s="11"/>
    </row>
    <row r="218" spans="2:14" ht="25.5" customHeight="1" x14ac:dyDescent="0.4">
      <c r="B218" s="111"/>
      <c r="C218" s="116"/>
      <c r="D218" s="116"/>
      <c r="E218" s="116"/>
      <c r="F218" s="116"/>
      <c r="G218" s="116" t="str">
        <f>IF(ISBLANK(J218),"",VLOOKUP(J218,'BASE DATOS'!$A$2:C16055,3,FALSE))</f>
        <v/>
      </c>
      <c r="H218" s="116" t="str">
        <f>IF(ISBLANK(J218),"",VLOOKUP(J218,'BASE DATOS'!$A$2:D16055,4,FALSE))</f>
        <v/>
      </c>
      <c r="I218" s="116"/>
      <c r="J218" s="117"/>
      <c r="K218" s="113"/>
      <c r="L218" s="113"/>
      <c r="M218" s="11"/>
      <c r="N218" s="11"/>
    </row>
    <row r="219" spans="2:14" ht="25.5" customHeight="1" x14ac:dyDescent="0.4">
      <c r="B219" s="111"/>
      <c r="C219" s="116"/>
      <c r="D219" s="116"/>
      <c r="E219" s="116"/>
      <c r="F219" s="116"/>
      <c r="G219" s="116" t="str">
        <f>IF(ISBLANK(J219),"",VLOOKUP(J219,'BASE DATOS'!$A$2:C16056,3,FALSE))</f>
        <v/>
      </c>
      <c r="H219" s="116" t="str">
        <f>IF(ISBLANK(J219),"",VLOOKUP(J219,'BASE DATOS'!$A$2:D16056,4,FALSE))</f>
        <v/>
      </c>
      <c r="I219" s="116"/>
      <c r="J219" s="117"/>
      <c r="K219" s="113"/>
      <c r="L219" s="113"/>
      <c r="M219" s="11"/>
      <c r="N219" s="11"/>
    </row>
    <row r="220" spans="2:14" ht="25.5" customHeight="1" x14ac:dyDescent="0.4">
      <c r="B220" s="111"/>
      <c r="C220" s="116"/>
      <c r="D220" s="116"/>
      <c r="E220" s="116"/>
      <c r="F220" s="116"/>
      <c r="G220" s="116" t="str">
        <f>IF(ISBLANK(J220),"",VLOOKUP(J220,'BASE DATOS'!$A$2:C16057,3,FALSE))</f>
        <v/>
      </c>
      <c r="H220" s="116" t="str">
        <f>IF(ISBLANK(J220),"",VLOOKUP(J220,'BASE DATOS'!$A$2:D16057,4,FALSE))</f>
        <v/>
      </c>
      <c r="I220" s="116"/>
      <c r="J220" s="117"/>
      <c r="K220" s="113"/>
      <c r="L220" s="113"/>
      <c r="M220" s="11"/>
      <c r="N220" s="11"/>
    </row>
    <row r="221" spans="2:14" ht="25.5" customHeight="1" x14ac:dyDescent="0.4">
      <c r="B221" s="111"/>
      <c r="C221" s="116"/>
      <c r="D221" s="116"/>
      <c r="E221" s="116"/>
      <c r="F221" s="116"/>
      <c r="G221" s="116" t="str">
        <f>IF(ISBLANK(J221),"",VLOOKUP(J221,'BASE DATOS'!$A$2:C16058,3,FALSE))</f>
        <v/>
      </c>
      <c r="H221" s="116" t="str">
        <f>IF(ISBLANK(J221),"",VLOOKUP(J221,'BASE DATOS'!$A$2:D16058,4,FALSE))</f>
        <v/>
      </c>
      <c r="I221" s="116"/>
      <c r="J221" s="117"/>
      <c r="K221" s="113"/>
      <c r="L221" s="113"/>
      <c r="M221" s="11"/>
      <c r="N221" s="11"/>
    </row>
    <row r="222" spans="2:14" ht="25.5" customHeight="1" x14ac:dyDescent="0.4">
      <c r="B222" s="111"/>
      <c r="C222" s="116"/>
      <c r="D222" s="116"/>
      <c r="E222" s="116"/>
      <c r="F222" s="116"/>
      <c r="G222" s="116" t="str">
        <f>IF(ISBLANK(J222),"",VLOOKUP(J222,'BASE DATOS'!$A$2:C16059,3,FALSE))</f>
        <v/>
      </c>
      <c r="H222" s="116" t="str">
        <f>IF(ISBLANK(J222),"",VLOOKUP(J222,'BASE DATOS'!$A$2:D16059,4,FALSE))</f>
        <v/>
      </c>
      <c r="I222" s="116"/>
      <c r="J222" s="117"/>
      <c r="K222" s="113"/>
      <c r="L222" s="113"/>
      <c r="M222" s="11"/>
      <c r="N222" s="11"/>
    </row>
    <row r="223" spans="2:14" ht="25.5" customHeight="1" x14ac:dyDescent="0.4">
      <c r="B223" s="111"/>
      <c r="C223" s="116"/>
      <c r="D223" s="116"/>
      <c r="E223" s="116"/>
      <c r="F223" s="116"/>
      <c r="G223" s="116" t="str">
        <f>IF(ISBLANK(J223),"",VLOOKUP(J223,'BASE DATOS'!$A$2:C16060,3,FALSE))</f>
        <v/>
      </c>
      <c r="H223" s="116" t="str">
        <f>IF(ISBLANK(J223),"",VLOOKUP(J223,'BASE DATOS'!$A$2:D16060,4,FALSE))</f>
        <v/>
      </c>
      <c r="I223" s="116"/>
      <c r="J223" s="117"/>
      <c r="K223" s="113"/>
      <c r="L223" s="113"/>
      <c r="M223" s="11"/>
      <c r="N223" s="11"/>
    </row>
    <row r="224" spans="2:14" ht="25.5" customHeight="1" x14ac:dyDescent="0.4">
      <c r="B224" s="111"/>
      <c r="C224" s="116"/>
      <c r="D224" s="116"/>
      <c r="E224" s="116"/>
      <c r="F224" s="116"/>
      <c r="G224" s="116" t="str">
        <f>IF(ISBLANK(J224),"",VLOOKUP(J224,'BASE DATOS'!$A$2:C16061,3,FALSE))</f>
        <v/>
      </c>
      <c r="H224" s="116" t="str">
        <f>IF(ISBLANK(J224),"",VLOOKUP(J224,'BASE DATOS'!$A$2:D16061,4,FALSE))</f>
        <v/>
      </c>
      <c r="I224" s="116"/>
      <c r="J224" s="117"/>
      <c r="K224" s="113"/>
      <c r="L224" s="113"/>
      <c r="M224" s="11"/>
      <c r="N224" s="11"/>
    </row>
    <row r="225" spans="2:14" ht="25.5" customHeight="1" x14ac:dyDescent="0.4">
      <c r="B225" s="111"/>
      <c r="C225" s="116"/>
      <c r="D225" s="116"/>
      <c r="E225" s="116"/>
      <c r="F225" s="116"/>
      <c r="G225" s="116" t="str">
        <f>IF(ISBLANK(J225),"",VLOOKUP(J225,'BASE DATOS'!$A$2:C16062,3,FALSE))</f>
        <v/>
      </c>
      <c r="H225" s="116" t="str">
        <f>IF(ISBLANK(J225),"",VLOOKUP(J225,'BASE DATOS'!$A$2:D16062,4,FALSE))</f>
        <v/>
      </c>
      <c r="I225" s="116"/>
      <c r="J225" s="117"/>
      <c r="K225" s="113"/>
      <c r="L225" s="113"/>
      <c r="M225" s="11"/>
      <c r="N225" s="11"/>
    </row>
    <row r="226" spans="2:14" ht="25.5" customHeight="1" x14ac:dyDescent="0.4">
      <c r="B226" s="111"/>
      <c r="C226" s="116"/>
      <c r="D226" s="116"/>
      <c r="E226" s="116"/>
      <c r="F226" s="116"/>
      <c r="G226" s="116" t="str">
        <f>IF(ISBLANK(J226),"",VLOOKUP(J226,'BASE DATOS'!$A$2:C16063,3,FALSE))</f>
        <v/>
      </c>
      <c r="H226" s="116" t="str">
        <f>IF(ISBLANK(J226),"",VLOOKUP(J226,'BASE DATOS'!$A$2:D16063,4,FALSE))</f>
        <v/>
      </c>
      <c r="I226" s="116"/>
      <c r="J226" s="117"/>
      <c r="K226" s="113"/>
      <c r="L226" s="113"/>
      <c r="M226" s="11"/>
      <c r="N226" s="11"/>
    </row>
    <row r="227" spans="2:14" ht="25.5" customHeight="1" x14ac:dyDescent="0.4">
      <c r="B227" s="111"/>
      <c r="C227" s="116"/>
      <c r="D227" s="116"/>
      <c r="E227" s="116"/>
      <c r="F227" s="116"/>
      <c r="G227" s="116" t="str">
        <f>IF(ISBLANK(J227),"",VLOOKUP(J227,'BASE DATOS'!$A$2:C16064,3,FALSE))</f>
        <v/>
      </c>
      <c r="H227" s="116" t="str">
        <f>IF(ISBLANK(J227),"",VLOOKUP(J227,'BASE DATOS'!$A$2:D16064,4,FALSE))</f>
        <v/>
      </c>
      <c r="I227" s="116"/>
      <c r="J227" s="117"/>
      <c r="K227" s="113"/>
      <c r="L227" s="113"/>
      <c r="M227" s="11"/>
      <c r="N227" s="11"/>
    </row>
    <row r="228" spans="2:14" ht="25.5" customHeight="1" x14ac:dyDescent="0.4">
      <c r="B228" s="111"/>
      <c r="C228" s="116"/>
      <c r="D228" s="116"/>
      <c r="E228" s="116"/>
      <c r="F228" s="116"/>
      <c r="G228" s="116" t="str">
        <f>IF(ISBLANK(J228),"",VLOOKUP(J228,'BASE DATOS'!$A$2:C16065,3,FALSE))</f>
        <v/>
      </c>
      <c r="H228" s="116" t="str">
        <f>IF(ISBLANK(J228),"",VLOOKUP(J228,'BASE DATOS'!$A$2:D16065,4,FALSE))</f>
        <v/>
      </c>
      <c r="I228" s="116"/>
      <c r="J228" s="117"/>
      <c r="K228" s="113"/>
      <c r="L228" s="113"/>
      <c r="M228" s="11"/>
      <c r="N228" s="11"/>
    </row>
    <row r="229" spans="2:14" ht="25.5" customHeight="1" x14ac:dyDescent="0.4">
      <c r="B229" s="111"/>
      <c r="C229" s="116"/>
      <c r="D229" s="116"/>
      <c r="E229" s="116"/>
      <c r="F229" s="116"/>
      <c r="G229" s="116" t="str">
        <f>IF(ISBLANK(J229),"",VLOOKUP(J229,'BASE DATOS'!$A$2:C16066,3,FALSE))</f>
        <v/>
      </c>
      <c r="H229" s="116" t="str">
        <f>IF(ISBLANK(J229),"",VLOOKUP(J229,'BASE DATOS'!$A$2:D16066,4,FALSE))</f>
        <v/>
      </c>
      <c r="I229" s="116"/>
      <c r="J229" s="117"/>
      <c r="K229" s="113"/>
      <c r="L229" s="113"/>
      <c r="M229" s="11"/>
      <c r="N229" s="11"/>
    </row>
    <row r="230" spans="2:14" ht="25.5" customHeight="1" x14ac:dyDescent="0.4">
      <c r="B230" s="111"/>
      <c r="C230" s="116"/>
      <c r="D230" s="116"/>
      <c r="E230" s="116"/>
      <c r="F230" s="116"/>
      <c r="G230" s="116" t="str">
        <f>IF(ISBLANK(J230),"",VLOOKUP(J230,'BASE DATOS'!$A$2:C16067,3,FALSE))</f>
        <v/>
      </c>
      <c r="H230" s="116" t="str">
        <f>IF(ISBLANK(J230),"",VLOOKUP(J230,'BASE DATOS'!$A$2:D16067,4,FALSE))</f>
        <v/>
      </c>
      <c r="I230" s="116"/>
      <c r="J230" s="117"/>
      <c r="K230" s="113"/>
      <c r="L230" s="113"/>
      <c r="M230" s="11"/>
      <c r="N230" s="11"/>
    </row>
    <row r="231" spans="2:14" ht="25.5" customHeight="1" x14ac:dyDescent="0.4">
      <c r="B231" s="111"/>
      <c r="C231" s="116"/>
      <c r="D231" s="116"/>
      <c r="E231" s="116"/>
      <c r="F231" s="116"/>
      <c r="G231" s="116" t="str">
        <f>IF(ISBLANK(J231),"",VLOOKUP(J231,'BASE DATOS'!$A$2:C16068,3,FALSE))</f>
        <v/>
      </c>
      <c r="H231" s="116" t="str">
        <f>IF(ISBLANK(J231),"",VLOOKUP(J231,'BASE DATOS'!$A$2:D16068,4,FALSE))</f>
        <v/>
      </c>
      <c r="I231" s="116"/>
      <c r="J231" s="117"/>
      <c r="K231" s="113"/>
      <c r="L231" s="113"/>
      <c r="M231" s="11"/>
      <c r="N231" s="11"/>
    </row>
    <row r="232" spans="2:14" ht="25.5" customHeight="1" x14ac:dyDescent="0.4">
      <c r="B232" s="111"/>
      <c r="C232" s="116"/>
      <c r="D232" s="116"/>
      <c r="E232" s="116"/>
      <c r="F232" s="116"/>
      <c r="G232" s="116" t="str">
        <f>IF(ISBLANK(J232),"",VLOOKUP(J232,'BASE DATOS'!$A$2:C16069,3,FALSE))</f>
        <v/>
      </c>
      <c r="H232" s="116" t="str">
        <f>IF(ISBLANK(J232),"",VLOOKUP(J232,'BASE DATOS'!$A$2:D16069,4,FALSE))</f>
        <v/>
      </c>
      <c r="I232" s="116"/>
      <c r="J232" s="117"/>
      <c r="K232" s="113"/>
      <c r="L232" s="113"/>
      <c r="M232" s="11"/>
      <c r="N232" s="11"/>
    </row>
    <row r="233" spans="2:14" ht="25.5" customHeight="1" x14ac:dyDescent="0.4">
      <c r="B233" s="111"/>
      <c r="C233" s="116"/>
      <c r="D233" s="116"/>
      <c r="E233" s="116"/>
      <c r="F233" s="116"/>
      <c r="G233" s="116" t="str">
        <f>IF(ISBLANK(J233),"",VLOOKUP(J233,'BASE DATOS'!$A$2:C16070,3,FALSE))</f>
        <v/>
      </c>
      <c r="H233" s="116" t="str">
        <f>IF(ISBLANK(J233),"",VLOOKUP(J233,'BASE DATOS'!$A$2:D16070,4,FALSE))</f>
        <v/>
      </c>
      <c r="I233" s="116"/>
      <c r="J233" s="117"/>
      <c r="K233" s="113"/>
      <c r="L233" s="113"/>
      <c r="M233" s="11"/>
      <c r="N233" s="11"/>
    </row>
    <row r="234" spans="2:14" ht="25.5" customHeight="1" x14ac:dyDescent="0.4">
      <c r="B234" s="111"/>
      <c r="C234" s="116"/>
      <c r="D234" s="116"/>
      <c r="E234" s="116"/>
      <c r="F234" s="116"/>
      <c r="G234" s="116" t="str">
        <f>IF(ISBLANK(J234),"",VLOOKUP(J234,'BASE DATOS'!$A$2:C16071,3,FALSE))</f>
        <v/>
      </c>
      <c r="H234" s="116" t="str">
        <f>IF(ISBLANK(J234),"",VLOOKUP(J234,'BASE DATOS'!$A$2:D16071,4,FALSE))</f>
        <v/>
      </c>
      <c r="I234" s="116"/>
      <c r="J234" s="117"/>
      <c r="K234" s="113"/>
      <c r="L234" s="113"/>
      <c r="M234" s="11"/>
      <c r="N234" s="11"/>
    </row>
    <row r="235" spans="2:14" ht="25.5" customHeight="1" x14ac:dyDescent="0.4">
      <c r="B235" s="111"/>
      <c r="C235" s="116"/>
      <c r="D235" s="116"/>
      <c r="E235" s="116"/>
      <c r="F235" s="116"/>
      <c r="G235" s="116" t="str">
        <f>IF(ISBLANK(J235),"",VLOOKUP(J235,'BASE DATOS'!$A$2:C16072,3,FALSE))</f>
        <v/>
      </c>
      <c r="H235" s="116" t="str">
        <f>IF(ISBLANK(J235),"",VLOOKUP(J235,'BASE DATOS'!$A$2:D16072,4,FALSE))</f>
        <v/>
      </c>
      <c r="I235" s="116"/>
      <c r="J235" s="117"/>
      <c r="K235" s="113"/>
      <c r="L235" s="113"/>
      <c r="M235" s="11"/>
      <c r="N235" s="11"/>
    </row>
    <row r="236" spans="2:14" ht="25.5" customHeight="1" x14ac:dyDescent="0.4">
      <c r="B236" s="111"/>
      <c r="C236" s="116"/>
      <c r="D236" s="116"/>
      <c r="E236" s="116"/>
      <c r="F236" s="116"/>
      <c r="G236" s="116" t="str">
        <f>IF(ISBLANK(J236),"",VLOOKUP(J236,'BASE DATOS'!$A$2:C16073,3,FALSE))</f>
        <v/>
      </c>
      <c r="H236" s="116" t="str">
        <f>IF(ISBLANK(J236),"",VLOOKUP(J236,'BASE DATOS'!$A$2:D16073,4,FALSE))</f>
        <v/>
      </c>
      <c r="I236" s="116"/>
      <c r="J236" s="117"/>
      <c r="K236" s="113"/>
      <c r="L236" s="113"/>
      <c r="M236" s="11"/>
      <c r="N236" s="11"/>
    </row>
    <row r="237" spans="2:14" ht="25.5" customHeight="1" x14ac:dyDescent="0.4">
      <c r="B237" s="111"/>
      <c r="C237" s="116"/>
      <c r="D237" s="116"/>
      <c r="E237" s="116"/>
      <c r="F237" s="116"/>
      <c r="G237" s="116" t="str">
        <f>IF(ISBLANK(J237),"",VLOOKUP(J237,'BASE DATOS'!$A$2:C16074,3,FALSE))</f>
        <v/>
      </c>
      <c r="H237" s="116" t="str">
        <f>IF(ISBLANK(J237),"",VLOOKUP(J237,'BASE DATOS'!$A$2:D16074,4,FALSE))</f>
        <v/>
      </c>
      <c r="I237" s="116"/>
      <c r="J237" s="117"/>
      <c r="K237" s="113"/>
      <c r="L237" s="113"/>
      <c r="M237" s="11"/>
      <c r="N237" s="11"/>
    </row>
    <row r="238" spans="2:14" ht="25.5" customHeight="1" x14ac:dyDescent="0.4">
      <c r="B238" s="111"/>
      <c r="C238" s="116"/>
      <c r="D238" s="116"/>
      <c r="E238" s="116"/>
      <c r="F238" s="116"/>
      <c r="G238" s="116" t="str">
        <f>IF(ISBLANK(J238),"",VLOOKUP(J238,'BASE DATOS'!$A$2:C16075,3,FALSE))</f>
        <v/>
      </c>
      <c r="H238" s="116" t="str">
        <f>IF(ISBLANK(J238),"",VLOOKUP(J238,'BASE DATOS'!$A$2:D16075,4,FALSE))</f>
        <v/>
      </c>
      <c r="I238" s="116"/>
      <c r="J238" s="117"/>
      <c r="K238" s="113"/>
      <c r="L238" s="113"/>
      <c r="M238" s="11"/>
      <c r="N238" s="11"/>
    </row>
    <row r="239" spans="2:14" ht="25.5" customHeight="1" x14ac:dyDescent="0.4">
      <c r="B239" s="111"/>
      <c r="C239" s="116"/>
      <c r="D239" s="116"/>
      <c r="E239" s="116"/>
      <c r="F239" s="116"/>
      <c r="G239" s="116" t="str">
        <f>IF(ISBLANK(J239),"",VLOOKUP(J239,'BASE DATOS'!$A$2:C16076,3,FALSE))</f>
        <v/>
      </c>
      <c r="H239" s="116" t="str">
        <f>IF(ISBLANK(J239),"",VLOOKUP(J239,'BASE DATOS'!$A$2:D16076,4,FALSE))</f>
        <v/>
      </c>
      <c r="I239" s="116"/>
      <c r="J239" s="117"/>
      <c r="K239" s="113"/>
      <c r="L239" s="113"/>
      <c r="M239" s="11"/>
      <c r="N239" s="11"/>
    </row>
    <row r="240" spans="2:14" ht="25.5" customHeight="1" x14ac:dyDescent="0.4">
      <c r="B240" s="111"/>
      <c r="C240" s="116"/>
      <c r="D240" s="116"/>
      <c r="E240" s="116"/>
      <c r="F240" s="116"/>
      <c r="G240" s="116" t="str">
        <f>IF(ISBLANK(J240),"",VLOOKUP(J240,'BASE DATOS'!$A$2:C16077,3,FALSE))</f>
        <v/>
      </c>
      <c r="H240" s="116" t="str">
        <f>IF(ISBLANK(J240),"",VLOOKUP(J240,'BASE DATOS'!$A$2:D16077,4,FALSE))</f>
        <v/>
      </c>
      <c r="I240" s="116"/>
      <c r="J240" s="117"/>
      <c r="K240" s="113"/>
      <c r="L240" s="113"/>
      <c r="M240" s="11"/>
      <c r="N240" s="11"/>
    </row>
    <row r="241" spans="2:14" ht="25.5" customHeight="1" x14ac:dyDescent="0.4">
      <c r="B241" s="111"/>
      <c r="C241" s="116"/>
      <c r="D241" s="116"/>
      <c r="E241" s="116"/>
      <c r="F241" s="116"/>
      <c r="G241" s="116" t="str">
        <f>IF(ISBLANK(J241),"",VLOOKUP(J241,'BASE DATOS'!$A$2:C16078,3,FALSE))</f>
        <v/>
      </c>
      <c r="H241" s="116" t="str">
        <f>IF(ISBLANK(J241),"",VLOOKUP(J241,'BASE DATOS'!$A$2:D16078,4,FALSE))</f>
        <v/>
      </c>
      <c r="I241" s="116"/>
      <c r="J241" s="117"/>
      <c r="K241" s="113"/>
      <c r="L241" s="113"/>
      <c r="M241" s="11"/>
      <c r="N241" s="11"/>
    </row>
    <row r="242" spans="2:14" ht="25.5" customHeight="1" x14ac:dyDescent="0.4">
      <c r="B242" s="111"/>
      <c r="C242" s="116"/>
      <c r="D242" s="116"/>
      <c r="E242" s="116"/>
      <c r="F242" s="116"/>
      <c r="G242" s="116" t="str">
        <f>IF(ISBLANK(J242),"",VLOOKUP(J242,'BASE DATOS'!$A$2:C16079,3,FALSE))</f>
        <v/>
      </c>
      <c r="H242" s="116" t="str">
        <f>IF(ISBLANK(J242),"",VLOOKUP(J242,'BASE DATOS'!$A$2:D16079,4,FALSE))</f>
        <v/>
      </c>
      <c r="I242" s="116"/>
      <c r="J242" s="117"/>
      <c r="K242" s="113"/>
      <c r="L242" s="113"/>
      <c r="M242" s="11"/>
      <c r="N242" s="11"/>
    </row>
    <row r="243" spans="2:14" ht="25.5" customHeight="1" x14ac:dyDescent="0.4">
      <c r="B243" s="111"/>
      <c r="C243" s="116"/>
      <c r="D243" s="116"/>
      <c r="E243" s="116"/>
      <c r="F243" s="116"/>
      <c r="G243" s="116" t="str">
        <f>IF(ISBLANK(J243),"",VLOOKUP(J243,'BASE DATOS'!$A$2:C16080,3,FALSE))</f>
        <v/>
      </c>
      <c r="H243" s="116" t="str">
        <f>IF(ISBLANK(J243),"",VLOOKUP(J243,'BASE DATOS'!$A$2:D16080,4,FALSE))</f>
        <v/>
      </c>
      <c r="I243" s="116"/>
      <c r="J243" s="117"/>
      <c r="K243" s="113"/>
      <c r="L243" s="113"/>
      <c r="M243" s="11"/>
      <c r="N243" s="11"/>
    </row>
    <row r="244" spans="2:14" ht="25.5" customHeight="1" x14ac:dyDescent="0.4">
      <c r="B244" s="111"/>
      <c r="C244" s="116"/>
      <c r="D244" s="116"/>
      <c r="E244" s="116"/>
      <c r="F244" s="116"/>
      <c r="G244" s="116" t="str">
        <f>IF(ISBLANK(J244),"",VLOOKUP(J244,'BASE DATOS'!$A$2:C16081,3,FALSE))</f>
        <v/>
      </c>
      <c r="H244" s="116" t="str">
        <f>IF(ISBLANK(J244),"",VLOOKUP(J244,'BASE DATOS'!$A$2:D16081,4,FALSE))</f>
        <v/>
      </c>
      <c r="I244" s="116"/>
      <c r="J244" s="117"/>
      <c r="K244" s="113"/>
      <c r="L244" s="113"/>
      <c r="M244" s="11"/>
      <c r="N244" s="11"/>
    </row>
    <row r="245" spans="2:14" ht="25.5" customHeight="1" x14ac:dyDescent="0.4">
      <c r="B245" s="111"/>
      <c r="C245" s="116"/>
      <c r="D245" s="116"/>
      <c r="E245" s="116"/>
      <c r="F245" s="116"/>
      <c r="G245" s="116" t="str">
        <f>IF(ISBLANK(J245),"",VLOOKUP(J245,'BASE DATOS'!$A$2:C16082,3,FALSE))</f>
        <v/>
      </c>
      <c r="H245" s="116" t="str">
        <f>IF(ISBLANK(J245),"",VLOOKUP(J245,'BASE DATOS'!$A$2:D16082,4,FALSE))</f>
        <v/>
      </c>
      <c r="I245" s="116"/>
      <c r="J245" s="117"/>
      <c r="K245" s="113"/>
      <c r="L245" s="113"/>
      <c r="M245" s="11"/>
      <c r="N245" s="11"/>
    </row>
    <row r="246" spans="2:14" ht="25.5" customHeight="1" x14ac:dyDescent="0.4">
      <c r="B246" s="111"/>
      <c r="C246" s="116"/>
      <c r="D246" s="116"/>
      <c r="E246" s="116"/>
      <c r="F246" s="116"/>
      <c r="G246" s="116" t="str">
        <f>IF(ISBLANK(J246),"",VLOOKUP(J246,'BASE DATOS'!$A$2:C16083,3,FALSE))</f>
        <v/>
      </c>
      <c r="H246" s="116" t="str">
        <f>IF(ISBLANK(J246),"",VLOOKUP(J246,'BASE DATOS'!$A$2:D16083,4,FALSE))</f>
        <v/>
      </c>
      <c r="I246" s="116"/>
      <c r="J246" s="117"/>
      <c r="K246" s="113"/>
      <c r="L246" s="113"/>
      <c r="M246" s="11"/>
      <c r="N246" s="11"/>
    </row>
    <row r="247" spans="2:14" ht="25.5" customHeight="1" x14ac:dyDescent="0.4">
      <c r="B247" s="111"/>
      <c r="C247" s="116"/>
      <c r="D247" s="116"/>
      <c r="E247" s="116"/>
      <c r="F247" s="116"/>
      <c r="G247" s="116" t="str">
        <f>IF(ISBLANK(J247),"",VLOOKUP(J247,'BASE DATOS'!$A$2:C16084,3,FALSE))</f>
        <v/>
      </c>
      <c r="H247" s="116" t="str">
        <f>IF(ISBLANK(J247),"",VLOOKUP(J247,'BASE DATOS'!$A$2:D16084,4,FALSE))</f>
        <v/>
      </c>
      <c r="I247" s="116"/>
      <c r="J247" s="117"/>
      <c r="K247" s="113"/>
      <c r="L247" s="113"/>
      <c r="M247" s="11"/>
      <c r="N247" s="11"/>
    </row>
    <row r="248" spans="2:14" ht="25.5" customHeight="1" x14ac:dyDescent="0.4">
      <c r="B248" s="111"/>
      <c r="C248" s="116"/>
      <c r="D248" s="116"/>
      <c r="E248" s="116"/>
      <c r="F248" s="116"/>
      <c r="G248" s="116" t="str">
        <f>IF(ISBLANK(J248),"",VLOOKUP(J248,'BASE DATOS'!$A$2:C16085,3,FALSE))</f>
        <v/>
      </c>
      <c r="H248" s="116" t="str">
        <f>IF(ISBLANK(J248),"",VLOOKUP(J248,'BASE DATOS'!$A$2:D16085,4,FALSE))</f>
        <v/>
      </c>
      <c r="I248" s="116"/>
      <c r="J248" s="117"/>
      <c r="K248" s="113"/>
      <c r="L248" s="113"/>
      <c r="M248" s="11"/>
      <c r="N248" s="11"/>
    </row>
    <row r="249" spans="2:14" ht="25.5" customHeight="1" x14ac:dyDescent="0.4">
      <c r="B249" s="111"/>
      <c r="C249" s="116"/>
      <c r="D249" s="116"/>
      <c r="E249" s="116"/>
      <c r="F249" s="116"/>
      <c r="G249" s="116" t="str">
        <f>IF(ISBLANK(J249),"",VLOOKUP(J249,'BASE DATOS'!$A$2:C16086,3,FALSE))</f>
        <v/>
      </c>
      <c r="H249" s="116" t="str">
        <f>IF(ISBLANK(J249),"",VLOOKUP(J249,'BASE DATOS'!$A$2:D16086,4,FALSE))</f>
        <v/>
      </c>
      <c r="I249" s="116"/>
      <c r="J249" s="117"/>
      <c r="K249" s="113"/>
      <c r="L249" s="113"/>
      <c r="M249" s="11"/>
      <c r="N249" s="11"/>
    </row>
    <row r="250" spans="2:14" ht="25.5" customHeight="1" x14ac:dyDescent="0.4">
      <c r="B250" s="111"/>
      <c r="C250" s="116"/>
      <c r="D250" s="116"/>
      <c r="E250" s="116"/>
      <c r="F250" s="116"/>
      <c r="G250" s="116" t="str">
        <f>IF(ISBLANK(J250),"",VLOOKUP(J250,'BASE DATOS'!$A$2:C16087,3,FALSE))</f>
        <v/>
      </c>
      <c r="H250" s="116" t="str">
        <f>IF(ISBLANK(J250),"",VLOOKUP(J250,'BASE DATOS'!$A$2:D16087,4,FALSE))</f>
        <v/>
      </c>
      <c r="I250" s="116"/>
      <c r="J250" s="117"/>
      <c r="K250" s="113"/>
      <c r="L250" s="113"/>
      <c r="M250" s="11"/>
      <c r="N250" s="11"/>
    </row>
    <row r="251" spans="2:14" ht="25.5" customHeight="1" x14ac:dyDescent="0.4">
      <c r="B251" s="111"/>
      <c r="C251" s="116"/>
      <c r="D251" s="116"/>
      <c r="E251" s="116"/>
      <c r="F251" s="116"/>
      <c r="G251" s="116" t="str">
        <f>IF(ISBLANK(J251),"",VLOOKUP(J251,'BASE DATOS'!$A$2:C16088,3,FALSE))</f>
        <v/>
      </c>
      <c r="H251" s="116" t="str">
        <f>IF(ISBLANK(J251),"",VLOOKUP(J251,'BASE DATOS'!$A$2:D16088,4,FALSE))</f>
        <v/>
      </c>
      <c r="I251" s="116"/>
      <c r="J251" s="117"/>
      <c r="K251" s="113"/>
      <c r="L251" s="113"/>
      <c r="M251" s="11"/>
      <c r="N251" s="11"/>
    </row>
    <row r="252" spans="2:14" ht="25.5" customHeight="1" x14ac:dyDescent="0.4">
      <c r="B252" s="111"/>
      <c r="C252" s="116"/>
      <c r="D252" s="116"/>
      <c r="E252" s="116"/>
      <c r="F252" s="116"/>
      <c r="G252" s="116" t="str">
        <f>IF(ISBLANK(J252),"",VLOOKUP(J252,'BASE DATOS'!$A$2:C16089,3,FALSE))</f>
        <v/>
      </c>
      <c r="H252" s="116" t="str">
        <f>IF(ISBLANK(J252),"",VLOOKUP(J252,'BASE DATOS'!$A$2:D16089,4,FALSE))</f>
        <v/>
      </c>
      <c r="I252" s="116"/>
      <c r="J252" s="117"/>
      <c r="K252" s="113"/>
      <c r="L252" s="113"/>
      <c r="M252" s="11"/>
      <c r="N252" s="11"/>
    </row>
    <row r="253" spans="2:14" ht="25.5" customHeight="1" x14ac:dyDescent="0.4">
      <c r="B253" s="111"/>
      <c r="C253" s="116"/>
      <c r="D253" s="116"/>
      <c r="E253" s="116"/>
      <c r="F253" s="116"/>
      <c r="G253" s="116" t="str">
        <f>IF(ISBLANK(J253),"",VLOOKUP(J253,'BASE DATOS'!$A$2:C16090,3,FALSE))</f>
        <v/>
      </c>
      <c r="H253" s="116" t="str">
        <f>IF(ISBLANK(J253),"",VLOOKUP(J253,'BASE DATOS'!$A$2:D16090,4,FALSE))</f>
        <v/>
      </c>
      <c r="I253" s="116"/>
      <c r="J253" s="117"/>
      <c r="K253" s="113"/>
      <c r="L253" s="113"/>
      <c r="M253" s="11"/>
      <c r="N253" s="11"/>
    </row>
    <row r="254" spans="2:14" ht="25.5" customHeight="1" x14ac:dyDescent="0.4">
      <c r="B254" s="111"/>
      <c r="C254" s="116"/>
      <c r="D254" s="116"/>
      <c r="E254" s="116"/>
      <c r="F254" s="116"/>
      <c r="G254" s="116" t="str">
        <f>IF(ISBLANK(J254),"",VLOOKUP(J254,'BASE DATOS'!$A$2:C16091,3,FALSE))</f>
        <v/>
      </c>
      <c r="H254" s="116" t="str">
        <f>IF(ISBLANK(J254),"",VLOOKUP(J254,'BASE DATOS'!$A$2:D16091,4,FALSE))</f>
        <v/>
      </c>
      <c r="I254" s="116"/>
      <c r="J254" s="117"/>
      <c r="K254" s="113"/>
      <c r="L254" s="113"/>
      <c r="M254" s="11"/>
      <c r="N254" s="11"/>
    </row>
    <row r="255" spans="2:14" ht="25.5" customHeight="1" x14ac:dyDescent="0.4">
      <c r="B255" s="111"/>
      <c r="C255" s="116"/>
      <c r="D255" s="116"/>
      <c r="E255" s="116"/>
      <c r="F255" s="116"/>
      <c r="G255" s="116" t="str">
        <f>IF(ISBLANK(J255),"",VLOOKUP(J255,'BASE DATOS'!$A$2:C16092,3,FALSE))</f>
        <v/>
      </c>
      <c r="H255" s="116" t="str">
        <f>IF(ISBLANK(J255),"",VLOOKUP(J255,'BASE DATOS'!$A$2:D16092,4,FALSE))</f>
        <v/>
      </c>
      <c r="I255" s="116"/>
      <c r="J255" s="117"/>
      <c r="K255" s="113"/>
      <c r="L255" s="113"/>
      <c r="M255" s="11"/>
      <c r="N255" s="11"/>
    </row>
    <row r="256" spans="2:14" ht="25.5" customHeight="1" x14ac:dyDescent="0.4">
      <c r="B256" s="111"/>
      <c r="C256" s="116"/>
      <c r="D256" s="116"/>
      <c r="E256" s="116"/>
      <c r="F256" s="116"/>
      <c r="G256" s="116" t="str">
        <f>IF(ISBLANK(J256),"",VLOOKUP(J256,'BASE DATOS'!$A$2:C16093,3,FALSE))</f>
        <v/>
      </c>
      <c r="H256" s="116" t="str">
        <f>IF(ISBLANK(J256),"",VLOOKUP(J256,'BASE DATOS'!$A$2:D16093,4,FALSE))</f>
        <v/>
      </c>
      <c r="I256" s="116"/>
      <c r="J256" s="117"/>
      <c r="K256" s="113"/>
      <c r="L256" s="113"/>
      <c r="M256" s="11"/>
      <c r="N256" s="11"/>
    </row>
    <row r="257" spans="2:14" ht="25.5" customHeight="1" x14ac:dyDescent="0.4">
      <c r="B257" s="111"/>
      <c r="C257" s="116"/>
      <c r="D257" s="116"/>
      <c r="E257" s="116"/>
      <c r="F257" s="116"/>
      <c r="G257" s="116" t="str">
        <f>IF(ISBLANK(J257),"",VLOOKUP(J257,'BASE DATOS'!$A$2:C16094,3,FALSE))</f>
        <v/>
      </c>
      <c r="H257" s="116" t="str">
        <f>IF(ISBLANK(J257),"",VLOOKUP(J257,'BASE DATOS'!$A$2:D16094,4,FALSE))</f>
        <v/>
      </c>
      <c r="I257" s="116"/>
      <c r="J257" s="117"/>
      <c r="K257" s="113"/>
      <c r="L257" s="113"/>
      <c r="M257" s="11"/>
      <c r="N257" s="11"/>
    </row>
    <row r="258" spans="2:14" ht="25.5" customHeight="1" x14ac:dyDescent="0.4">
      <c r="B258" s="111"/>
      <c r="C258" s="116"/>
      <c r="D258" s="116"/>
      <c r="E258" s="116"/>
      <c r="F258" s="116"/>
      <c r="G258" s="116" t="str">
        <f>IF(ISBLANK(J258),"",VLOOKUP(J258,'BASE DATOS'!$A$2:C16095,3,FALSE))</f>
        <v/>
      </c>
      <c r="H258" s="116" t="str">
        <f>IF(ISBLANK(J258),"",VLOOKUP(J258,'BASE DATOS'!$A$2:D16095,4,FALSE))</f>
        <v/>
      </c>
      <c r="I258" s="116"/>
      <c r="J258" s="117"/>
      <c r="K258" s="113"/>
      <c r="L258" s="113"/>
      <c r="M258" s="11"/>
      <c r="N258" s="11"/>
    </row>
    <row r="259" spans="2:14" ht="25.5" customHeight="1" x14ac:dyDescent="0.4">
      <c r="B259" s="111"/>
      <c r="C259" s="116"/>
      <c r="D259" s="116"/>
      <c r="E259" s="116"/>
      <c r="F259" s="116"/>
      <c r="G259" s="116" t="str">
        <f>IF(ISBLANK(J259),"",VLOOKUP(J259,'BASE DATOS'!$A$2:C16096,3,FALSE))</f>
        <v/>
      </c>
      <c r="H259" s="116" t="str">
        <f>IF(ISBLANK(J259),"",VLOOKUP(J259,'BASE DATOS'!$A$2:D16096,4,FALSE))</f>
        <v/>
      </c>
      <c r="I259" s="116"/>
      <c r="J259" s="117"/>
      <c r="K259" s="113"/>
      <c r="L259" s="113"/>
      <c r="M259" s="11"/>
      <c r="N259" s="11"/>
    </row>
    <row r="260" spans="2:14" ht="25.5" customHeight="1" x14ac:dyDescent="0.4">
      <c r="B260" s="111"/>
      <c r="C260" s="116"/>
      <c r="D260" s="116"/>
      <c r="E260" s="116"/>
      <c r="F260" s="116"/>
      <c r="G260" s="116" t="str">
        <f>IF(ISBLANK(J260),"",VLOOKUP(J260,'BASE DATOS'!$A$2:C16097,3,FALSE))</f>
        <v/>
      </c>
      <c r="H260" s="116" t="str">
        <f>IF(ISBLANK(J260),"",VLOOKUP(J260,'BASE DATOS'!$A$2:D16097,4,FALSE))</f>
        <v/>
      </c>
      <c r="I260" s="116"/>
      <c r="J260" s="117"/>
      <c r="K260" s="113"/>
      <c r="L260" s="113"/>
      <c r="M260" s="11"/>
      <c r="N260" s="11"/>
    </row>
    <row r="261" spans="2:14" ht="25.5" customHeight="1" x14ac:dyDescent="0.4">
      <c r="B261" s="111"/>
      <c r="C261" s="116"/>
      <c r="D261" s="116"/>
      <c r="E261" s="116"/>
      <c r="F261" s="116"/>
      <c r="G261" s="116" t="str">
        <f>IF(ISBLANK(J261),"",VLOOKUP(J261,'BASE DATOS'!$A$2:C16098,3,FALSE))</f>
        <v/>
      </c>
      <c r="H261" s="116" t="str">
        <f>IF(ISBLANK(J261),"",VLOOKUP(J261,'BASE DATOS'!$A$2:D16098,4,FALSE))</f>
        <v/>
      </c>
      <c r="I261" s="116"/>
      <c r="J261" s="117"/>
      <c r="K261" s="113"/>
      <c r="L261" s="113"/>
      <c r="M261" s="11"/>
      <c r="N261" s="11"/>
    </row>
    <row r="262" spans="2:14" ht="25.5" customHeight="1" x14ac:dyDescent="0.4">
      <c r="B262" s="111"/>
      <c r="C262" s="116"/>
      <c r="D262" s="116"/>
      <c r="E262" s="116"/>
      <c r="F262" s="116"/>
      <c r="G262" s="116" t="str">
        <f>IF(ISBLANK(J262),"",VLOOKUP(J262,'BASE DATOS'!$A$2:C16099,3,FALSE))</f>
        <v/>
      </c>
      <c r="H262" s="116" t="str">
        <f>IF(ISBLANK(J262),"",VLOOKUP(J262,'BASE DATOS'!$A$2:D16099,4,FALSE))</f>
        <v/>
      </c>
      <c r="I262" s="116"/>
      <c r="J262" s="117"/>
      <c r="K262" s="113"/>
      <c r="L262" s="113"/>
      <c r="M262" s="11"/>
      <c r="N262" s="11"/>
    </row>
    <row r="263" spans="2:14" ht="25.5" customHeight="1" x14ac:dyDescent="0.4">
      <c r="B263" s="111"/>
      <c r="C263" s="116"/>
      <c r="D263" s="116"/>
      <c r="E263" s="116"/>
      <c r="F263" s="116"/>
      <c r="G263" s="116" t="str">
        <f>IF(ISBLANK(J263),"",VLOOKUP(J263,'BASE DATOS'!$A$2:C16100,3,FALSE))</f>
        <v/>
      </c>
      <c r="H263" s="116" t="str">
        <f>IF(ISBLANK(J263),"",VLOOKUP(J263,'BASE DATOS'!$A$2:D16100,4,FALSE))</f>
        <v/>
      </c>
      <c r="I263" s="116"/>
      <c r="J263" s="117"/>
      <c r="K263" s="113"/>
      <c r="L263" s="113"/>
      <c r="M263" s="11"/>
      <c r="N263" s="11"/>
    </row>
    <row r="264" spans="2:14" ht="25.5" customHeight="1" x14ac:dyDescent="0.4">
      <c r="B264" s="111"/>
      <c r="C264" s="116"/>
      <c r="D264" s="116"/>
      <c r="E264" s="116"/>
      <c r="F264" s="116"/>
      <c r="G264" s="116" t="str">
        <f>IF(ISBLANK(J264),"",VLOOKUP(J264,'BASE DATOS'!$A$2:C16101,3,FALSE))</f>
        <v/>
      </c>
      <c r="H264" s="116" t="str">
        <f>IF(ISBLANK(J264),"",VLOOKUP(J264,'BASE DATOS'!$A$2:D16101,4,FALSE))</f>
        <v/>
      </c>
      <c r="I264" s="116"/>
      <c r="J264" s="117"/>
      <c r="K264" s="113"/>
      <c r="L264" s="113"/>
      <c r="M264" s="11"/>
      <c r="N264" s="11"/>
    </row>
    <row r="265" spans="2:14" ht="25.5" customHeight="1" x14ac:dyDescent="0.4">
      <c r="B265" s="111"/>
      <c r="C265" s="116"/>
      <c r="D265" s="116"/>
      <c r="E265" s="116"/>
      <c r="F265" s="116"/>
      <c r="G265" s="116" t="str">
        <f>IF(ISBLANK(J265),"",VLOOKUP(J265,'BASE DATOS'!$A$2:C16102,3,FALSE))</f>
        <v/>
      </c>
      <c r="H265" s="116" t="str">
        <f>IF(ISBLANK(J265),"",VLOOKUP(J265,'BASE DATOS'!$A$2:D16102,4,FALSE))</f>
        <v/>
      </c>
      <c r="I265" s="116"/>
      <c r="J265" s="117"/>
      <c r="K265" s="113"/>
      <c r="L265" s="113"/>
      <c r="M265" s="11"/>
      <c r="N265" s="11"/>
    </row>
    <row r="266" spans="2:14" ht="25.5" customHeight="1" x14ac:dyDescent="0.4">
      <c r="B266" s="111"/>
      <c r="C266" s="116"/>
      <c r="D266" s="116"/>
      <c r="E266" s="116"/>
      <c r="F266" s="116"/>
      <c r="G266" s="116" t="str">
        <f>IF(ISBLANK(J266),"",VLOOKUP(J266,'BASE DATOS'!$A$2:C16103,3,FALSE))</f>
        <v/>
      </c>
      <c r="H266" s="116" t="str">
        <f>IF(ISBLANK(J266),"",VLOOKUP(J266,'BASE DATOS'!$A$2:D16103,4,FALSE))</f>
        <v/>
      </c>
      <c r="I266" s="116"/>
      <c r="J266" s="117"/>
      <c r="K266" s="113"/>
      <c r="L266" s="113"/>
      <c r="M266" s="11"/>
      <c r="N266" s="11"/>
    </row>
    <row r="267" spans="2:14" ht="25.5" customHeight="1" x14ac:dyDescent="0.4">
      <c r="B267" s="111"/>
      <c r="C267" s="116"/>
      <c r="D267" s="116"/>
      <c r="E267" s="116"/>
      <c r="F267" s="116"/>
      <c r="G267" s="116" t="str">
        <f>IF(ISBLANK(J267),"",VLOOKUP(J267,'BASE DATOS'!$A$2:C16104,3,FALSE))</f>
        <v/>
      </c>
      <c r="H267" s="116" t="str">
        <f>IF(ISBLANK(J267),"",VLOOKUP(J267,'BASE DATOS'!$A$2:D16104,4,FALSE))</f>
        <v/>
      </c>
      <c r="I267" s="116"/>
      <c r="J267" s="117"/>
      <c r="K267" s="113"/>
      <c r="L267" s="113"/>
      <c r="M267" s="11"/>
      <c r="N267" s="11"/>
    </row>
    <row r="268" spans="2:14" ht="25.5" customHeight="1" x14ac:dyDescent="0.4">
      <c r="B268" s="111"/>
      <c r="C268" s="116"/>
      <c r="D268" s="116"/>
      <c r="E268" s="116"/>
      <c r="F268" s="116"/>
      <c r="G268" s="116" t="str">
        <f>IF(ISBLANK(J268),"",VLOOKUP(J268,'BASE DATOS'!$A$2:C16105,3,FALSE))</f>
        <v/>
      </c>
      <c r="H268" s="116" t="str">
        <f>IF(ISBLANK(J268),"",VLOOKUP(J268,'BASE DATOS'!$A$2:D16105,4,FALSE))</f>
        <v/>
      </c>
      <c r="I268" s="116"/>
      <c r="J268" s="117"/>
      <c r="K268" s="113"/>
      <c r="L268" s="113"/>
      <c r="M268" s="11"/>
      <c r="N268" s="11"/>
    </row>
    <row r="269" spans="2:14" ht="25.5" customHeight="1" x14ac:dyDescent="0.4">
      <c r="B269" s="111"/>
      <c r="C269" s="116"/>
      <c r="D269" s="116"/>
      <c r="E269" s="116"/>
      <c r="F269" s="116"/>
      <c r="G269" s="116" t="str">
        <f>IF(ISBLANK(J269),"",VLOOKUP(J269,'BASE DATOS'!$A$2:C16106,3,FALSE))</f>
        <v/>
      </c>
      <c r="H269" s="116" t="str">
        <f>IF(ISBLANK(J269),"",VLOOKUP(J269,'BASE DATOS'!$A$2:D16106,4,FALSE))</f>
        <v/>
      </c>
      <c r="I269" s="116"/>
      <c r="J269" s="117"/>
      <c r="K269" s="113"/>
      <c r="L269" s="113"/>
      <c r="M269" s="11"/>
      <c r="N269" s="11"/>
    </row>
    <row r="270" spans="2:14" ht="25.5" customHeight="1" x14ac:dyDescent="0.4">
      <c r="B270" s="111"/>
      <c r="C270" s="116"/>
      <c r="D270" s="116"/>
      <c r="E270" s="116"/>
      <c r="F270" s="116"/>
      <c r="G270" s="116" t="str">
        <f>IF(ISBLANK(J270),"",VLOOKUP(J270,'BASE DATOS'!$A$2:C16107,3,FALSE))</f>
        <v/>
      </c>
      <c r="H270" s="116" t="str">
        <f>IF(ISBLANK(J270),"",VLOOKUP(J270,'BASE DATOS'!$A$2:D16107,4,FALSE))</f>
        <v/>
      </c>
      <c r="I270" s="116"/>
      <c r="J270" s="117"/>
      <c r="K270" s="113"/>
      <c r="L270" s="113"/>
      <c r="M270" s="11"/>
      <c r="N270" s="11"/>
    </row>
    <row r="271" spans="2:14" ht="25.5" customHeight="1" x14ac:dyDescent="0.4">
      <c r="B271" s="111"/>
      <c r="C271" s="116"/>
      <c r="D271" s="116"/>
      <c r="E271" s="116"/>
      <c r="F271" s="116"/>
      <c r="G271" s="116" t="str">
        <f>IF(ISBLANK(J271),"",VLOOKUP(J271,'BASE DATOS'!$A$2:C16108,3,FALSE))</f>
        <v/>
      </c>
      <c r="H271" s="116" t="str">
        <f>IF(ISBLANK(J271),"",VLOOKUP(J271,'BASE DATOS'!$A$2:D16108,4,FALSE))</f>
        <v/>
      </c>
      <c r="I271" s="116"/>
      <c r="J271" s="117"/>
      <c r="K271" s="113"/>
      <c r="L271" s="113"/>
      <c r="M271" s="11"/>
      <c r="N271" s="11"/>
    </row>
    <row r="272" spans="2:14" ht="25.5" customHeight="1" x14ac:dyDescent="0.4">
      <c r="B272" s="111"/>
      <c r="C272" s="116"/>
      <c r="D272" s="116"/>
      <c r="E272" s="116"/>
      <c r="F272" s="116"/>
      <c r="G272" s="116" t="str">
        <f>IF(ISBLANK(J272),"",VLOOKUP(J272,'BASE DATOS'!$A$2:C16109,3,FALSE))</f>
        <v/>
      </c>
      <c r="H272" s="116" t="str">
        <f>IF(ISBLANK(J272),"",VLOOKUP(J272,'BASE DATOS'!$A$2:D16109,4,FALSE))</f>
        <v/>
      </c>
      <c r="I272" s="116"/>
      <c r="J272" s="117"/>
      <c r="K272" s="113"/>
      <c r="L272" s="113"/>
      <c r="M272" s="11"/>
      <c r="N272" s="11"/>
    </row>
    <row r="273" spans="2:14" ht="25.5" customHeight="1" x14ac:dyDescent="0.4">
      <c r="B273" s="111"/>
      <c r="C273" s="116"/>
      <c r="D273" s="116"/>
      <c r="E273" s="116"/>
      <c r="F273" s="116"/>
      <c r="G273" s="116" t="str">
        <f>IF(ISBLANK(J273),"",VLOOKUP(J273,'BASE DATOS'!$A$2:C16110,3,FALSE))</f>
        <v/>
      </c>
      <c r="H273" s="116" t="str">
        <f>IF(ISBLANK(J273),"",VLOOKUP(J273,'BASE DATOS'!$A$2:D16110,4,FALSE))</f>
        <v/>
      </c>
      <c r="I273" s="116"/>
      <c r="J273" s="117"/>
      <c r="K273" s="113"/>
      <c r="L273" s="113"/>
      <c r="M273" s="11"/>
      <c r="N273" s="11"/>
    </row>
    <row r="274" spans="2:14" ht="25.5" customHeight="1" x14ac:dyDescent="0.4">
      <c r="B274" s="111"/>
      <c r="C274" s="116"/>
      <c r="D274" s="116"/>
      <c r="E274" s="116"/>
      <c r="F274" s="116"/>
      <c r="G274" s="116" t="str">
        <f>IF(ISBLANK(J274),"",VLOOKUP(J274,'BASE DATOS'!$A$2:C16111,3,FALSE))</f>
        <v/>
      </c>
      <c r="H274" s="116" t="str">
        <f>IF(ISBLANK(J274),"",VLOOKUP(J274,'BASE DATOS'!$A$2:D16111,4,FALSE))</f>
        <v/>
      </c>
      <c r="I274" s="116"/>
      <c r="J274" s="117"/>
      <c r="K274" s="113"/>
      <c r="L274" s="113"/>
      <c r="M274" s="11"/>
      <c r="N274" s="11"/>
    </row>
    <row r="275" spans="2:14" ht="25.5" customHeight="1" x14ac:dyDescent="0.4">
      <c r="B275" s="111"/>
      <c r="C275" s="116"/>
      <c r="D275" s="116"/>
      <c r="E275" s="116"/>
      <c r="F275" s="116"/>
      <c r="G275" s="116" t="str">
        <f>IF(ISBLANK(J275),"",VLOOKUP(J275,'BASE DATOS'!$A$2:C16112,3,FALSE))</f>
        <v/>
      </c>
      <c r="H275" s="116" t="str">
        <f>IF(ISBLANK(J275),"",VLOOKUP(J275,'BASE DATOS'!$A$2:D16112,4,FALSE))</f>
        <v/>
      </c>
      <c r="I275" s="116"/>
      <c r="J275" s="117"/>
      <c r="K275" s="113"/>
      <c r="L275" s="113"/>
      <c r="M275" s="11"/>
      <c r="N275" s="11"/>
    </row>
    <row r="276" spans="2:14" ht="25.5" customHeight="1" x14ac:dyDescent="0.4">
      <c r="B276" s="111"/>
      <c r="C276" s="116"/>
      <c r="D276" s="116"/>
      <c r="E276" s="116"/>
      <c r="F276" s="116"/>
      <c r="G276" s="116" t="str">
        <f>IF(ISBLANK(J276),"",VLOOKUP(J276,'BASE DATOS'!$A$2:C16113,3,FALSE))</f>
        <v/>
      </c>
      <c r="H276" s="116" t="str">
        <f>IF(ISBLANK(J276),"",VLOOKUP(J276,'BASE DATOS'!$A$2:D16113,4,FALSE))</f>
        <v/>
      </c>
      <c r="I276" s="116"/>
      <c r="J276" s="117"/>
      <c r="K276" s="113"/>
      <c r="L276" s="113"/>
      <c r="M276" s="11"/>
      <c r="N276" s="11"/>
    </row>
    <row r="277" spans="2:14" ht="25.5" customHeight="1" x14ac:dyDescent="0.4">
      <c r="B277" s="111"/>
      <c r="C277" s="116"/>
      <c r="D277" s="116"/>
      <c r="E277" s="116"/>
      <c r="F277" s="116"/>
      <c r="G277" s="116" t="str">
        <f>IF(ISBLANK(J277),"",VLOOKUP(J277,'BASE DATOS'!$A$2:C16114,3,FALSE))</f>
        <v/>
      </c>
      <c r="H277" s="116" t="str">
        <f>IF(ISBLANK(J277),"",VLOOKUP(J277,'BASE DATOS'!$A$2:D16114,4,FALSE))</f>
        <v/>
      </c>
      <c r="I277" s="116"/>
      <c r="J277" s="117"/>
      <c r="K277" s="113"/>
      <c r="L277" s="113"/>
      <c r="M277" s="11"/>
      <c r="N277" s="11"/>
    </row>
    <row r="278" spans="2:14" ht="25.5" customHeight="1" x14ac:dyDescent="0.4">
      <c r="B278" s="111"/>
      <c r="C278" s="116"/>
      <c r="D278" s="116"/>
      <c r="E278" s="116"/>
      <c r="F278" s="116"/>
      <c r="G278" s="116" t="str">
        <f>IF(ISBLANK(J278),"",VLOOKUP(J278,'BASE DATOS'!$A$2:C16115,3,FALSE))</f>
        <v/>
      </c>
      <c r="H278" s="116" t="str">
        <f>IF(ISBLANK(J278),"",VLOOKUP(J278,'BASE DATOS'!$A$2:D16115,4,FALSE))</f>
        <v/>
      </c>
      <c r="I278" s="116"/>
      <c r="J278" s="117"/>
      <c r="K278" s="113"/>
      <c r="L278" s="113"/>
      <c r="M278" s="11"/>
      <c r="N278" s="11"/>
    </row>
    <row r="279" spans="2:14" ht="25.5" customHeight="1" x14ac:dyDescent="0.4">
      <c r="B279" s="111"/>
      <c r="C279" s="116"/>
      <c r="D279" s="116"/>
      <c r="E279" s="116"/>
      <c r="F279" s="116"/>
      <c r="G279" s="116" t="str">
        <f>IF(ISBLANK(J279),"",VLOOKUP(J279,'BASE DATOS'!$A$2:C16116,3,FALSE))</f>
        <v/>
      </c>
      <c r="H279" s="116" t="str">
        <f>IF(ISBLANK(J279),"",VLOOKUP(J279,'BASE DATOS'!$A$2:D16116,4,FALSE))</f>
        <v/>
      </c>
      <c r="I279" s="116"/>
      <c r="J279" s="117"/>
      <c r="K279" s="113"/>
      <c r="L279" s="113"/>
      <c r="M279" s="11"/>
      <c r="N279" s="11"/>
    </row>
    <row r="280" spans="2:14" ht="25.5" customHeight="1" x14ac:dyDescent="0.4">
      <c r="B280" s="111"/>
      <c r="C280" s="116"/>
      <c r="D280" s="116"/>
      <c r="E280" s="116"/>
      <c r="F280" s="116"/>
      <c r="G280" s="116" t="str">
        <f>IF(ISBLANK(J280),"",VLOOKUP(J280,'BASE DATOS'!$A$2:C16117,3,FALSE))</f>
        <v/>
      </c>
      <c r="H280" s="116" t="str">
        <f>IF(ISBLANK(J280),"",VLOOKUP(J280,'BASE DATOS'!$A$2:D16117,4,FALSE))</f>
        <v/>
      </c>
      <c r="I280" s="116"/>
      <c r="J280" s="117"/>
      <c r="K280" s="113"/>
      <c r="L280" s="113"/>
      <c r="M280" s="11"/>
      <c r="N280" s="11"/>
    </row>
    <row r="281" spans="2:14" ht="25.5" customHeight="1" x14ac:dyDescent="0.4">
      <c r="B281" s="111"/>
      <c r="C281" s="116"/>
      <c r="D281" s="116"/>
      <c r="E281" s="116"/>
      <c r="F281" s="116"/>
      <c r="G281" s="116" t="str">
        <f>IF(ISBLANK(J281),"",VLOOKUP(J281,'BASE DATOS'!$A$2:C16118,3,FALSE))</f>
        <v/>
      </c>
      <c r="H281" s="116" t="str">
        <f>IF(ISBLANK(J281),"",VLOOKUP(J281,'BASE DATOS'!$A$2:D16118,4,FALSE))</f>
        <v/>
      </c>
      <c r="I281" s="116"/>
      <c r="J281" s="117"/>
      <c r="K281" s="113"/>
      <c r="L281" s="113"/>
      <c r="M281" s="11"/>
      <c r="N281" s="11"/>
    </row>
    <row r="282" spans="2:14" ht="25.5" customHeight="1" x14ac:dyDescent="0.4">
      <c r="B282" s="111"/>
      <c r="C282" s="116"/>
      <c r="D282" s="116"/>
      <c r="E282" s="116"/>
      <c r="F282" s="116"/>
      <c r="G282" s="116" t="str">
        <f>IF(ISBLANK(J282),"",VLOOKUP(J282,'BASE DATOS'!$A$2:C16119,3,FALSE))</f>
        <v/>
      </c>
      <c r="H282" s="116" t="str">
        <f>IF(ISBLANK(J282),"",VLOOKUP(J282,'BASE DATOS'!$A$2:D16119,4,FALSE))</f>
        <v/>
      </c>
      <c r="I282" s="116"/>
      <c r="J282" s="117"/>
      <c r="K282" s="113"/>
      <c r="L282" s="113"/>
      <c r="M282" s="11"/>
      <c r="N282" s="11"/>
    </row>
    <row r="283" spans="2:14" ht="25.5" customHeight="1" x14ac:dyDescent="0.4">
      <c r="B283" s="111"/>
      <c r="C283" s="116"/>
      <c r="D283" s="116"/>
      <c r="E283" s="116"/>
      <c r="F283" s="116"/>
      <c r="G283" s="116" t="str">
        <f>IF(ISBLANK(J283),"",VLOOKUP(J283,'BASE DATOS'!$A$2:C16120,3,FALSE))</f>
        <v/>
      </c>
      <c r="H283" s="116" t="str">
        <f>IF(ISBLANK(J283),"",VLOOKUP(J283,'BASE DATOS'!$A$2:D16120,4,FALSE))</f>
        <v/>
      </c>
      <c r="I283" s="116"/>
      <c r="J283" s="117"/>
      <c r="K283" s="113"/>
      <c r="L283" s="113"/>
      <c r="M283" s="11"/>
      <c r="N283" s="11"/>
    </row>
    <row r="284" spans="2:14" ht="25.5" customHeight="1" x14ac:dyDescent="0.4">
      <c r="B284" s="111"/>
      <c r="C284" s="116"/>
      <c r="D284" s="116"/>
      <c r="E284" s="116"/>
      <c r="F284" s="116"/>
      <c r="G284" s="116" t="str">
        <f>IF(ISBLANK(J284),"",VLOOKUP(J284,'BASE DATOS'!$A$2:C16121,3,FALSE))</f>
        <v/>
      </c>
      <c r="H284" s="116" t="str">
        <f>IF(ISBLANK(J284),"",VLOOKUP(J284,'BASE DATOS'!$A$2:D16121,4,FALSE))</f>
        <v/>
      </c>
      <c r="I284" s="116"/>
      <c r="J284" s="117"/>
      <c r="K284" s="113"/>
      <c r="L284" s="113"/>
      <c r="M284" s="11"/>
      <c r="N284" s="11"/>
    </row>
    <row r="285" spans="2:14" ht="25.5" customHeight="1" x14ac:dyDescent="0.4">
      <c r="B285" s="111"/>
      <c r="C285" s="116"/>
      <c r="D285" s="116"/>
      <c r="E285" s="116"/>
      <c r="F285" s="116"/>
      <c r="G285" s="116" t="str">
        <f>IF(ISBLANK(J285),"",VLOOKUP(J285,'BASE DATOS'!$A$2:C16122,3,FALSE))</f>
        <v/>
      </c>
      <c r="H285" s="116" t="str">
        <f>IF(ISBLANK(J285),"",VLOOKUP(J285,'BASE DATOS'!$A$2:D16122,4,FALSE))</f>
        <v/>
      </c>
      <c r="I285" s="116"/>
      <c r="J285" s="117"/>
      <c r="K285" s="113"/>
      <c r="L285" s="113"/>
      <c r="M285" s="11"/>
      <c r="N285" s="11"/>
    </row>
    <row r="286" spans="2:14" ht="25.5" customHeight="1" x14ac:dyDescent="0.4">
      <c r="B286" s="111"/>
      <c r="C286" s="116"/>
      <c r="D286" s="116"/>
      <c r="E286" s="116"/>
      <c r="F286" s="116"/>
      <c r="G286" s="116" t="str">
        <f>IF(ISBLANK(J286),"",VLOOKUP(J286,'BASE DATOS'!$A$2:C16123,3,FALSE))</f>
        <v/>
      </c>
      <c r="H286" s="116" t="str">
        <f>IF(ISBLANK(J286),"",VLOOKUP(J286,'BASE DATOS'!$A$2:D16123,4,FALSE))</f>
        <v/>
      </c>
      <c r="I286" s="116"/>
      <c r="J286" s="117"/>
      <c r="K286" s="113"/>
      <c r="L286" s="113"/>
      <c r="M286" s="11"/>
      <c r="N286" s="11"/>
    </row>
    <row r="287" spans="2:14" ht="25.5" customHeight="1" x14ac:dyDescent="0.4">
      <c r="B287" s="111"/>
      <c r="C287" s="116"/>
      <c r="D287" s="116"/>
      <c r="E287" s="116"/>
      <c r="F287" s="116"/>
      <c r="G287" s="116" t="str">
        <f>IF(ISBLANK(J287),"",VLOOKUP(J287,'BASE DATOS'!$A$2:C16124,3,FALSE))</f>
        <v/>
      </c>
      <c r="H287" s="116" t="str">
        <f>IF(ISBLANK(J287),"",VLOOKUP(J287,'BASE DATOS'!$A$2:D16124,4,FALSE))</f>
        <v/>
      </c>
      <c r="I287" s="116"/>
      <c r="J287" s="117"/>
      <c r="K287" s="113"/>
      <c r="L287" s="113"/>
      <c r="M287" s="11"/>
      <c r="N287" s="11"/>
    </row>
    <row r="288" spans="2:14" ht="25.5" customHeight="1" x14ac:dyDescent="0.4">
      <c r="B288" s="111"/>
      <c r="C288" s="116"/>
      <c r="D288" s="116"/>
      <c r="E288" s="116"/>
      <c r="F288" s="116"/>
      <c r="G288" s="116" t="str">
        <f>IF(ISBLANK(J288),"",VLOOKUP(J288,'BASE DATOS'!$A$2:C16125,3,FALSE))</f>
        <v/>
      </c>
      <c r="H288" s="116" t="str">
        <f>IF(ISBLANK(J288),"",VLOOKUP(J288,'BASE DATOS'!$A$2:D16125,4,FALSE))</f>
        <v/>
      </c>
      <c r="I288" s="116"/>
      <c r="J288" s="117"/>
      <c r="K288" s="113"/>
      <c r="L288" s="113"/>
      <c r="M288" s="11"/>
      <c r="N288" s="11"/>
    </row>
    <row r="289" spans="2:14" ht="25.5" customHeight="1" x14ac:dyDescent="0.4">
      <c r="B289" s="111"/>
      <c r="C289" s="116"/>
      <c r="D289" s="116"/>
      <c r="E289" s="116"/>
      <c r="F289" s="116"/>
      <c r="G289" s="116" t="str">
        <f>IF(ISBLANK(J289),"",VLOOKUP(J289,'BASE DATOS'!$A$2:C16126,3,FALSE))</f>
        <v/>
      </c>
      <c r="H289" s="116" t="str">
        <f>IF(ISBLANK(J289),"",VLOOKUP(J289,'BASE DATOS'!$A$2:D16126,4,FALSE))</f>
        <v/>
      </c>
      <c r="I289" s="116"/>
      <c r="J289" s="117"/>
      <c r="K289" s="113"/>
      <c r="L289" s="113"/>
      <c r="M289" s="11"/>
      <c r="N289" s="11"/>
    </row>
    <row r="290" spans="2:14" ht="25.5" customHeight="1" x14ac:dyDescent="0.4">
      <c r="B290" s="111"/>
      <c r="C290" s="116"/>
      <c r="D290" s="116"/>
      <c r="E290" s="116"/>
      <c r="F290" s="116"/>
      <c r="G290" s="116" t="str">
        <f>IF(ISBLANK(J290),"",VLOOKUP(J290,'BASE DATOS'!$A$2:C16127,3,FALSE))</f>
        <v/>
      </c>
      <c r="H290" s="116" t="str">
        <f>IF(ISBLANK(J290),"",VLOOKUP(J290,'BASE DATOS'!$A$2:D16127,4,FALSE))</f>
        <v/>
      </c>
      <c r="I290" s="116"/>
      <c r="J290" s="117"/>
      <c r="K290" s="113"/>
      <c r="L290" s="113"/>
      <c r="M290" s="11"/>
      <c r="N290" s="11"/>
    </row>
    <row r="291" spans="2:14" ht="25.5" customHeight="1" x14ac:dyDescent="0.4">
      <c r="B291" s="111"/>
      <c r="C291" s="116"/>
      <c r="D291" s="116"/>
      <c r="E291" s="116"/>
      <c r="F291" s="116"/>
      <c r="G291" s="116" t="str">
        <f>IF(ISBLANK(J291),"",VLOOKUP(J291,'BASE DATOS'!$A$2:C16128,3,FALSE))</f>
        <v/>
      </c>
      <c r="H291" s="116" t="str">
        <f>IF(ISBLANK(J291),"",VLOOKUP(J291,'BASE DATOS'!$A$2:D16128,4,FALSE))</f>
        <v/>
      </c>
      <c r="I291" s="116"/>
      <c r="J291" s="117"/>
      <c r="K291" s="113"/>
      <c r="L291" s="113"/>
      <c r="M291" s="11"/>
      <c r="N291" s="11"/>
    </row>
    <row r="292" spans="2:14" ht="25.5" customHeight="1" x14ac:dyDescent="0.4">
      <c r="B292" s="111"/>
      <c r="C292" s="116"/>
      <c r="D292" s="116"/>
      <c r="E292" s="116"/>
      <c r="F292" s="116"/>
      <c r="G292" s="116" t="str">
        <f>IF(ISBLANK(J292),"",VLOOKUP(J292,'BASE DATOS'!$A$2:C16129,3,FALSE))</f>
        <v/>
      </c>
      <c r="H292" s="116" t="str">
        <f>IF(ISBLANK(J292),"",VLOOKUP(J292,'BASE DATOS'!$A$2:D16129,4,FALSE))</f>
        <v/>
      </c>
      <c r="I292" s="116"/>
      <c r="J292" s="117"/>
      <c r="K292" s="113"/>
      <c r="L292" s="113"/>
      <c r="M292" s="11"/>
      <c r="N292" s="11"/>
    </row>
    <row r="293" spans="2:14" ht="25.5" customHeight="1" x14ac:dyDescent="0.4">
      <c r="B293" s="111"/>
      <c r="C293" s="116"/>
      <c r="D293" s="116"/>
      <c r="E293" s="116"/>
      <c r="F293" s="116"/>
      <c r="G293" s="116" t="str">
        <f>IF(ISBLANK(J293),"",VLOOKUP(J293,'BASE DATOS'!$A$2:C16130,3,FALSE))</f>
        <v/>
      </c>
      <c r="H293" s="116" t="str">
        <f>IF(ISBLANK(J293),"",VLOOKUP(J293,'BASE DATOS'!$A$2:D16130,4,FALSE))</f>
        <v/>
      </c>
      <c r="I293" s="116"/>
      <c r="J293" s="117"/>
      <c r="K293" s="113"/>
      <c r="L293" s="113"/>
      <c r="M293" s="11"/>
      <c r="N293" s="11"/>
    </row>
    <row r="294" spans="2:14" ht="25.5" customHeight="1" x14ac:dyDescent="0.4">
      <c r="B294" s="111"/>
      <c r="C294" s="116"/>
      <c r="D294" s="116"/>
      <c r="E294" s="116"/>
      <c r="F294" s="116"/>
      <c r="G294" s="116" t="str">
        <f>IF(ISBLANK(J294),"",VLOOKUP(J294,'BASE DATOS'!$A$2:C16131,3,FALSE))</f>
        <v/>
      </c>
      <c r="H294" s="116" t="str">
        <f>IF(ISBLANK(J294),"",VLOOKUP(J294,'BASE DATOS'!$A$2:D16131,4,FALSE))</f>
        <v/>
      </c>
      <c r="I294" s="116"/>
      <c r="J294" s="117"/>
      <c r="K294" s="113"/>
      <c r="L294" s="113"/>
      <c r="M294" s="11"/>
      <c r="N294" s="11"/>
    </row>
    <row r="295" spans="2:14" ht="25.5" customHeight="1" x14ac:dyDescent="0.4">
      <c r="B295" s="111"/>
      <c r="C295" s="116"/>
      <c r="D295" s="116"/>
      <c r="E295" s="116"/>
      <c r="F295" s="116"/>
      <c r="G295" s="116" t="str">
        <f>IF(ISBLANK(J295),"",VLOOKUP(J295,'BASE DATOS'!$A$2:C16132,3,FALSE))</f>
        <v/>
      </c>
      <c r="H295" s="116" t="str">
        <f>IF(ISBLANK(J295),"",VLOOKUP(J295,'BASE DATOS'!$A$2:D16132,4,FALSE))</f>
        <v/>
      </c>
      <c r="I295" s="116"/>
      <c r="J295" s="117"/>
      <c r="K295" s="113"/>
      <c r="L295" s="113"/>
      <c r="M295" s="11"/>
      <c r="N295" s="11"/>
    </row>
    <row r="296" spans="2:14" ht="25.5" customHeight="1" x14ac:dyDescent="0.4">
      <c r="B296" s="111"/>
      <c r="C296" s="116"/>
      <c r="D296" s="116"/>
      <c r="E296" s="116"/>
      <c r="F296" s="116"/>
      <c r="G296" s="116" t="str">
        <f>IF(ISBLANK(J296),"",VLOOKUP(J296,'BASE DATOS'!$A$2:C16133,3,FALSE))</f>
        <v/>
      </c>
      <c r="H296" s="116" t="str">
        <f>IF(ISBLANK(J296),"",VLOOKUP(J296,'BASE DATOS'!$A$2:D16133,4,FALSE))</f>
        <v/>
      </c>
      <c r="I296" s="116"/>
      <c r="J296" s="117"/>
      <c r="K296" s="113"/>
      <c r="L296" s="113"/>
      <c r="M296" s="11"/>
      <c r="N296" s="11"/>
    </row>
    <row r="297" spans="2:14" ht="25.5" customHeight="1" x14ac:dyDescent="0.4">
      <c r="B297" s="111"/>
      <c r="C297" s="116"/>
      <c r="D297" s="116"/>
      <c r="E297" s="116"/>
      <c r="F297" s="116"/>
      <c r="G297" s="116" t="str">
        <f>IF(ISBLANK(J297),"",VLOOKUP(J297,'BASE DATOS'!$A$2:C16134,3,FALSE))</f>
        <v/>
      </c>
      <c r="H297" s="116" t="str">
        <f>IF(ISBLANK(J297),"",VLOOKUP(J297,'BASE DATOS'!$A$2:D16134,4,FALSE))</f>
        <v/>
      </c>
      <c r="I297" s="116"/>
      <c r="J297" s="117"/>
      <c r="K297" s="113"/>
      <c r="L297" s="113"/>
      <c r="M297" s="11"/>
      <c r="N297" s="11"/>
    </row>
    <row r="298" spans="2:14" ht="25.5" customHeight="1" x14ac:dyDescent="0.4">
      <c r="B298" s="111"/>
      <c r="C298" s="116"/>
      <c r="D298" s="116"/>
      <c r="E298" s="116"/>
      <c r="F298" s="116"/>
      <c r="G298" s="116" t="str">
        <f>IF(ISBLANK(J298),"",VLOOKUP(J298,'BASE DATOS'!$A$2:C16135,3,FALSE))</f>
        <v/>
      </c>
      <c r="H298" s="116" t="str">
        <f>IF(ISBLANK(J298),"",VLOOKUP(J298,'BASE DATOS'!$A$2:D16135,4,FALSE))</f>
        <v/>
      </c>
      <c r="I298" s="116"/>
      <c r="J298" s="117"/>
      <c r="K298" s="113"/>
      <c r="L298" s="113"/>
      <c r="M298" s="11"/>
      <c r="N298" s="11"/>
    </row>
    <row r="299" spans="2:14" ht="25.5" customHeight="1" x14ac:dyDescent="0.4">
      <c r="B299" s="111"/>
      <c r="C299" s="116"/>
      <c r="D299" s="116"/>
      <c r="E299" s="116"/>
      <c r="F299" s="116"/>
      <c r="G299" s="116" t="str">
        <f>IF(ISBLANK(J299),"",VLOOKUP(J299,'BASE DATOS'!$A$2:C16136,3,FALSE))</f>
        <v/>
      </c>
      <c r="H299" s="116" t="str">
        <f>IF(ISBLANK(J299),"",VLOOKUP(J299,'BASE DATOS'!$A$2:D16136,4,FALSE))</f>
        <v/>
      </c>
      <c r="I299" s="116"/>
      <c r="J299" s="117"/>
      <c r="K299" s="113"/>
      <c r="L299" s="113"/>
      <c r="M299" s="11"/>
      <c r="N299" s="11"/>
    </row>
    <row r="300" spans="2:14" ht="25.5" customHeight="1" x14ac:dyDescent="0.4">
      <c r="B300" s="111"/>
      <c r="C300" s="116"/>
      <c r="D300" s="116"/>
      <c r="E300" s="116"/>
      <c r="F300" s="116"/>
      <c r="G300" s="116" t="str">
        <f>IF(ISBLANK(J300),"",VLOOKUP(J300,'BASE DATOS'!$A$2:C16137,3,FALSE))</f>
        <v/>
      </c>
      <c r="H300" s="116" t="str">
        <f>IF(ISBLANK(J300),"",VLOOKUP(J300,'BASE DATOS'!$A$2:D16137,4,FALSE))</f>
        <v/>
      </c>
      <c r="I300" s="116"/>
      <c r="J300" s="117"/>
      <c r="K300" s="113"/>
      <c r="L300" s="113"/>
      <c r="M300" s="11"/>
      <c r="N300" s="11"/>
    </row>
    <row r="301" spans="2:14" ht="25.5" customHeight="1" x14ac:dyDescent="0.4">
      <c r="B301" s="111"/>
      <c r="C301" s="116"/>
      <c r="D301" s="116"/>
      <c r="E301" s="116"/>
      <c r="F301" s="116"/>
      <c r="G301" s="116" t="str">
        <f>IF(ISBLANK(J301),"",VLOOKUP(J301,'BASE DATOS'!$A$2:C16138,3,FALSE))</f>
        <v/>
      </c>
      <c r="H301" s="116" t="str">
        <f>IF(ISBLANK(J301),"",VLOOKUP(J301,'BASE DATOS'!$A$2:D16138,4,FALSE))</f>
        <v/>
      </c>
      <c r="I301" s="116"/>
      <c r="J301" s="117"/>
      <c r="K301" s="113"/>
      <c r="L301" s="113"/>
      <c r="M301" s="11"/>
      <c r="N301" s="11"/>
    </row>
    <row r="302" spans="2:14" ht="25.5" customHeight="1" x14ac:dyDescent="0.4">
      <c r="B302" s="111"/>
      <c r="C302" s="116"/>
      <c r="D302" s="116"/>
      <c r="E302" s="116"/>
      <c r="F302" s="116"/>
      <c r="G302" s="116" t="str">
        <f>IF(ISBLANK(J302),"",VLOOKUP(J302,'BASE DATOS'!$A$2:C16139,3,FALSE))</f>
        <v/>
      </c>
      <c r="H302" s="116" t="str">
        <f>IF(ISBLANK(J302),"",VLOOKUP(J302,'BASE DATOS'!$A$2:D16139,4,FALSE))</f>
        <v/>
      </c>
      <c r="I302" s="116"/>
      <c r="J302" s="117"/>
      <c r="K302" s="113"/>
      <c r="L302" s="113"/>
      <c r="M302" s="11"/>
      <c r="N302" s="11"/>
    </row>
    <row r="303" spans="2:14" ht="25.5" customHeight="1" x14ac:dyDescent="0.4">
      <c r="B303" s="111"/>
      <c r="C303" s="116"/>
      <c r="D303" s="116"/>
      <c r="E303" s="116"/>
      <c r="F303" s="116"/>
      <c r="G303" s="116" t="str">
        <f>IF(ISBLANK(J303),"",VLOOKUP(J303,'BASE DATOS'!$A$2:C16140,3,FALSE))</f>
        <v/>
      </c>
      <c r="H303" s="116" t="str">
        <f>IF(ISBLANK(J303),"",VLOOKUP(J303,'BASE DATOS'!$A$2:D16140,4,FALSE))</f>
        <v/>
      </c>
      <c r="I303" s="116"/>
      <c r="J303" s="117"/>
      <c r="K303" s="113"/>
      <c r="L303" s="113"/>
      <c r="M303" s="11"/>
      <c r="N303" s="11"/>
    </row>
    <row r="304" spans="2:14" ht="25.5" customHeight="1" x14ac:dyDescent="0.4">
      <c r="B304" s="111"/>
      <c r="C304" s="116"/>
      <c r="D304" s="116"/>
      <c r="E304" s="116"/>
      <c r="F304" s="116"/>
      <c r="G304" s="116" t="str">
        <f>IF(ISBLANK(J304),"",VLOOKUP(J304,'BASE DATOS'!$A$2:C16141,3,FALSE))</f>
        <v/>
      </c>
      <c r="H304" s="116" t="str">
        <f>IF(ISBLANK(J304),"",VLOOKUP(J304,'BASE DATOS'!$A$2:D16141,4,FALSE))</f>
        <v/>
      </c>
      <c r="I304" s="116"/>
      <c r="J304" s="117"/>
      <c r="K304" s="113"/>
      <c r="L304" s="113"/>
      <c r="M304" s="11"/>
      <c r="N304" s="11"/>
    </row>
    <row r="305" spans="2:14" ht="25.5" customHeight="1" x14ac:dyDescent="0.4">
      <c r="B305" s="111"/>
      <c r="C305" s="116"/>
      <c r="D305" s="116"/>
      <c r="E305" s="116"/>
      <c r="F305" s="116"/>
      <c r="G305" s="116" t="str">
        <f>IF(ISBLANK(J305),"",VLOOKUP(J305,'BASE DATOS'!$A$2:C16142,3,FALSE))</f>
        <v/>
      </c>
      <c r="H305" s="116" t="str">
        <f>IF(ISBLANK(J305),"",VLOOKUP(J305,'BASE DATOS'!$A$2:D16142,4,FALSE))</f>
        <v/>
      </c>
      <c r="I305" s="116"/>
      <c r="J305" s="117"/>
      <c r="K305" s="113"/>
      <c r="L305" s="113"/>
      <c r="M305" s="11"/>
      <c r="N305" s="11"/>
    </row>
    <row r="306" spans="2:14" ht="25.5" customHeight="1" x14ac:dyDescent="0.4">
      <c r="B306" s="111"/>
      <c r="C306" s="116"/>
      <c r="D306" s="116"/>
      <c r="E306" s="116"/>
      <c r="F306" s="116"/>
      <c r="G306" s="116" t="str">
        <f>IF(ISBLANK(J306),"",VLOOKUP(J306,'BASE DATOS'!$A$2:C16143,3,FALSE))</f>
        <v/>
      </c>
      <c r="H306" s="116" t="str">
        <f>IF(ISBLANK(J306),"",VLOOKUP(J306,'BASE DATOS'!$A$2:D16143,4,FALSE))</f>
        <v/>
      </c>
      <c r="I306" s="116"/>
      <c r="J306" s="117"/>
      <c r="K306" s="113"/>
      <c r="L306" s="113"/>
      <c r="M306" s="11"/>
      <c r="N306" s="11"/>
    </row>
    <row r="307" spans="2:14" ht="25.5" customHeight="1" x14ac:dyDescent="0.4">
      <c r="B307" s="111"/>
      <c r="C307" s="116"/>
      <c r="D307" s="116"/>
      <c r="E307" s="116"/>
      <c r="F307" s="116"/>
      <c r="G307" s="116" t="str">
        <f>IF(ISBLANK(J307),"",VLOOKUP(J307,'BASE DATOS'!$A$2:C16144,3,FALSE))</f>
        <v/>
      </c>
      <c r="H307" s="116" t="str">
        <f>IF(ISBLANK(J307),"",VLOOKUP(J307,'BASE DATOS'!$A$2:D16144,4,FALSE))</f>
        <v/>
      </c>
      <c r="I307" s="116"/>
      <c r="J307" s="117"/>
      <c r="K307" s="113"/>
      <c r="L307" s="113"/>
      <c r="M307" s="11"/>
      <c r="N307" s="11"/>
    </row>
    <row r="308" spans="2:14" ht="25.5" customHeight="1" x14ac:dyDescent="0.4">
      <c r="B308" s="111"/>
      <c r="C308" s="116"/>
      <c r="D308" s="116"/>
      <c r="E308" s="116"/>
      <c r="F308" s="116"/>
      <c r="G308" s="116" t="str">
        <f>IF(ISBLANK(J308),"",VLOOKUP(J308,'BASE DATOS'!$A$2:C16145,3,FALSE))</f>
        <v/>
      </c>
      <c r="H308" s="116" t="str">
        <f>IF(ISBLANK(J308),"",VLOOKUP(J308,'BASE DATOS'!$A$2:D16145,4,FALSE))</f>
        <v/>
      </c>
      <c r="I308" s="116"/>
      <c r="J308" s="117"/>
      <c r="K308" s="113"/>
      <c r="L308" s="113"/>
      <c r="M308" s="11"/>
      <c r="N308" s="11"/>
    </row>
    <row r="309" spans="2:14" ht="25.5" customHeight="1" x14ac:dyDescent="0.4">
      <c r="B309" s="111"/>
      <c r="C309" s="116"/>
      <c r="D309" s="116"/>
      <c r="E309" s="116"/>
      <c r="F309" s="116"/>
      <c r="G309" s="116" t="str">
        <f>IF(ISBLANK(J309),"",VLOOKUP(J309,'BASE DATOS'!$A$2:C16146,3,FALSE))</f>
        <v/>
      </c>
      <c r="H309" s="116" t="str">
        <f>IF(ISBLANK(J309),"",VLOOKUP(J309,'BASE DATOS'!$A$2:D16146,4,FALSE))</f>
        <v/>
      </c>
      <c r="I309" s="116"/>
      <c r="J309" s="117"/>
      <c r="K309" s="113"/>
      <c r="L309" s="113"/>
      <c r="M309" s="11"/>
      <c r="N309" s="11"/>
    </row>
    <row r="310" spans="2:14" ht="25.5" customHeight="1" x14ac:dyDescent="0.4">
      <c r="B310" s="111"/>
      <c r="C310" s="116"/>
      <c r="D310" s="116"/>
      <c r="E310" s="116"/>
      <c r="F310" s="116"/>
      <c r="G310" s="116" t="str">
        <f>IF(ISBLANK(J310),"",VLOOKUP(J310,'BASE DATOS'!$A$2:C16147,3,FALSE))</f>
        <v/>
      </c>
      <c r="H310" s="116" t="str">
        <f>IF(ISBLANK(J310),"",VLOOKUP(J310,'BASE DATOS'!$A$2:D16147,4,FALSE))</f>
        <v/>
      </c>
      <c r="I310" s="116"/>
      <c r="J310" s="117"/>
      <c r="K310" s="113"/>
      <c r="L310" s="113"/>
      <c r="M310" s="11"/>
      <c r="N310" s="11"/>
    </row>
    <row r="311" spans="2:14" ht="25.5" customHeight="1" x14ac:dyDescent="0.4">
      <c r="B311" s="111"/>
      <c r="C311" s="116"/>
      <c r="D311" s="116"/>
      <c r="E311" s="116"/>
      <c r="F311" s="116"/>
      <c r="G311" s="116" t="str">
        <f>IF(ISBLANK(J311),"",VLOOKUP(J311,'BASE DATOS'!$A$2:C16148,3,FALSE))</f>
        <v/>
      </c>
      <c r="H311" s="116" t="str">
        <f>IF(ISBLANK(J311),"",VLOOKUP(J311,'BASE DATOS'!$A$2:D16148,4,FALSE))</f>
        <v/>
      </c>
      <c r="I311" s="116"/>
      <c r="J311" s="117"/>
      <c r="K311" s="113"/>
      <c r="L311" s="113"/>
      <c r="M311" s="11"/>
      <c r="N311" s="11"/>
    </row>
    <row r="312" spans="2:14" ht="25.5" customHeight="1" x14ac:dyDescent="0.4">
      <c r="B312" s="111"/>
      <c r="C312" s="116"/>
      <c r="D312" s="116"/>
      <c r="E312" s="116"/>
      <c r="F312" s="116"/>
      <c r="G312" s="116" t="str">
        <f>IF(ISBLANK(J312),"",VLOOKUP(J312,'BASE DATOS'!$A$2:C16149,3,FALSE))</f>
        <v/>
      </c>
      <c r="H312" s="116" t="str">
        <f>IF(ISBLANK(J312),"",VLOOKUP(J312,'BASE DATOS'!$A$2:D16149,4,FALSE))</f>
        <v/>
      </c>
      <c r="I312" s="116"/>
      <c r="J312" s="117"/>
      <c r="K312" s="113"/>
      <c r="L312" s="113"/>
      <c r="M312" s="11"/>
      <c r="N312" s="11"/>
    </row>
    <row r="313" spans="2:14" ht="25.5" customHeight="1" x14ac:dyDescent="0.4">
      <c r="B313" s="111"/>
      <c r="C313" s="116"/>
      <c r="D313" s="116"/>
      <c r="E313" s="116"/>
      <c r="F313" s="116"/>
      <c r="G313" s="116" t="str">
        <f>IF(ISBLANK(J313),"",VLOOKUP(J313,'BASE DATOS'!$A$2:C16150,3,FALSE))</f>
        <v/>
      </c>
      <c r="H313" s="116" t="str">
        <f>IF(ISBLANK(J313),"",VLOOKUP(J313,'BASE DATOS'!$A$2:D16150,4,FALSE))</f>
        <v/>
      </c>
      <c r="I313" s="116"/>
      <c r="J313" s="117"/>
      <c r="K313" s="113"/>
      <c r="L313" s="113"/>
      <c r="M313" s="11"/>
      <c r="N313" s="11"/>
    </row>
    <row r="314" spans="2:14" ht="25.5" customHeight="1" x14ac:dyDescent="0.4">
      <c r="B314" s="111"/>
      <c r="C314" s="116"/>
      <c r="D314" s="116"/>
      <c r="E314" s="116"/>
      <c r="F314" s="116"/>
      <c r="G314" s="116" t="str">
        <f>IF(ISBLANK(J314),"",VLOOKUP(J314,'BASE DATOS'!$A$2:C16151,3,FALSE))</f>
        <v/>
      </c>
      <c r="H314" s="116" t="str">
        <f>IF(ISBLANK(J314),"",VLOOKUP(J314,'BASE DATOS'!$A$2:D16151,4,FALSE))</f>
        <v/>
      </c>
      <c r="I314" s="116"/>
      <c r="J314" s="117"/>
      <c r="K314" s="113"/>
      <c r="L314" s="113"/>
      <c r="M314" s="11"/>
      <c r="N314" s="11"/>
    </row>
    <row r="315" spans="2:14" ht="25.5" customHeight="1" x14ac:dyDescent="0.4">
      <c r="B315" s="111"/>
      <c r="C315" s="116"/>
      <c r="D315" s="116"/>
      <c r="E315" s="116"/>
      <c r="F315" s="116"/>
      <c r="G315" s="116" t="str">
        <f>IF(ISBLANK(J315),"",VLOOKUP(J315,'BASE DATOS'!$A$2:C16152,3,FALSE))</f>
        <v/>
      </c>
      <c r="H315" s="116" t="str">
        <f>IF(ISBLANK(J315),"",VLOOKUP(J315,'BASE DATOS'!$A$2:D16152,4,FALSE))</f>
        <v/>
      </c>
      <c r="I315" s="116"/>
      <c r="J315" s="117"/>
      <c r="K315" s="113"/>
      <c r="L315" s="113"/>
      <c r="M315" s="11"/>
      <c r="N315" s="11"/>
    </row>
    <row r="316" spans="2:14" ht="25.5" customHeight="1" x14ac:dyDescent="0.4">
      <c r="B316" s="111"/>
      <c r="C316" s="116"/>
      <c r="D316" s="116"/>
      <c r="E316" s="116"/>
      <c r="F316" s="116"/>
      <c r="G316" s="116" t="str">
        <f>IF(ISBLANK(J316),"",VLOOKUP(J316,'BASE DATOS'!$A$2:C16153,3,FALSE))</f>
        <v/>
      </c>
      <c r="H316" s="116" t="str">
        <f>IF(ISBLANK(J316),"",VLOOKUP(J316,'BASE DATOS'!$A$2:D16153,4,FALSE))</f>
        <v/>
      </c>
      <c r="I316" s="116"/>
      <c r="J316" s="117"/>
      <c r="K316" s="113"/>
      <c r="L316" s="113"/>
      <c r="M316" s="11"/>
      <c r="N316" s="11"/>
    </row>
    <row r="317" spans="2:14" ht="25.5" customHeight="1" x14ac:dyDescent="0.4">
      <c r="B317" s="111"/>
      <c r="C317" s="116"/>
      <c r="D317" s="116"/>
      <c r="E317" s="116"/>
      <c r="F317" s="116"/>
      <c r="G317" s="116" t="str">
        <f>IF(ISBLANK(J317),"",VLOOKUP(J317,'BASE DATOS'!$A$2:C16154,3,FALSE))</f>
        <v/>
      </c>
      <c r="H317" s="116" t="str">
        <f>IF(ISBLANK(J317),"",VLOOKUP(J317,'BASE DATOS'!$A$2:D16154,4,FALSE))</f>
        <v/>
      </c>
      <c r="I317" s="116"/>
      <c r="J317" s="117"/>
      <c r="K317" s="113"/>
      <c r="L317" s="113"/>
      <c r="M317" s="11"/>
      <c r="N317" s="11"/>
    </row>
    <row r="318" spans="2:14" ht="25.5" customHeight="1" x14ac:dyDescent="0.4">
      <c r="B318" s="111"/>
      <c r="C318" s="116"/>
      <c r="D318" s="116"/>
      <c r="E318" s="116"/>
      <c r="F318" s="116"/>
      <c r="G318" s="116" t="str">
        <f>IF(ISBLANK(J318),"",VLOOKUP(J318,'BASE DATOS'!$A$2:C16155,3,FALSE))</f>
        <v/>
      </c>
      <c r="H318" s="116" t="str">
        <f>IF(ISBLANK(J318),"",VLOOKUP(J318,'BASE DATOS'!$A$2:D16155,4,FALSE))</f>
        <v/>
      </c>
      <c r="I318" s="116"/>
      <c r="J318" s="117"/>
      <c r="K318" s="113"/>
      <c r="L318" s="113"/>
      <c r="M318" s="11"/>
      <c r="N318" s="11"/>
    </row>
    <row r="319" spans="2:14" ht="25.5" customHeight="1" x14ac:dyDescent="0.4">
      <c r="B319" s="111"/>
      <c r="C319" s="116"/>
      <c r="D319" s="116"/>
      <c r="E319" s="116"/>
      <c r="F319" s="116"/>
      <c r="G319" s="116" t="str">
        <f>IF(ISBLANK(J319),"",VLOOKUP(J319,'BASE DATOS'!$A$2:C16156,3,FALSE))</f>
        <v/>
      </c>
      <c r="H319" s="116" t="str">
        <f>IF(ISBLANK(J319),"",VLOOKUP(J319,'BASE DATOS'!$A$2:D16156,4,FALSE))</f>
        <v/>
      </c>
      <c r="I319" s="116"/>
      <c r="J319" s="117"/>
      <c r="K319" s="113"/>
      <c r="L319" s="113"/>
      <c r="M319" s="11"/>
      <c r="N319" s="11"/>
    </row>
    <row r="320" spans="2:14" ht="25.5" customHeight="1" x14ac:dyDescent="0.4">
      <c r="B320" s="111"/>
      <c r="C320" s="116"/>
      <c r="D320" s="116"/>
      <c r="E320" s="116"/>
      <c r="F320" s="116"/>
      <c r="G320" s="116" t="str">
        <f>IF(ISBLANK(J320),"",VLOOKUP(J320,'BASE DATOS'!$A$2:C16157,3,FALSE))</f>
        <v/>
      </c>
      <c r="H320" s="116" t="str">
        <f>IF(ISBLANK(J320),"",VLOOKUP(J320,'BASE DATOS'!$A$2:D16157,4,FALSE))</f>
        <v/>
      </c>
      <c r="I320" s="116"/>
      <c r="J320" s="117"/>
      <c r="K320" s="113"/>
      <c r="L320" s="113"/>
      <c r="M320" s="11"/>
      <c r="N320" s="11"/>
    </row>
    <row r="321" spans="2:14" ht="25.5" customHeight="1" x14ac:dyDescent="0.4">
      <c r="B321" s="111"/>
      <c r="C321" s="116"/>
      <c r="D321" s="116"/>
      <c r="E321" s="116"/>
      <c r="F321" s="116"/>
      <c r="G321" s="116" t="str">
        <f>IF(ISBLANK(J321),"",VLOOKUP(J321,'BASE DATOS'!$A$2:C16158,3,FALSE))</f>
        <v/>
      </c>
      <c r="H321" s="116" t="str">
        <f>IF(ISBLANK(J321),"",VLOOKUP(J321,'BASE DATOS'!$A$2:D16158,4,FALSE))</f>
        <v/>
      </c>
      <c r="I321" s="116"/>
      <c r="J321" s="117"/>
      <c r="K321" s="113"/>
      <c r="L321" s="113"/>
      <c r="M321" s="11"/>
      <c r="N321" s="11"/>
    </row>
    <row r="322" spans="2:14" ht="25.5" customHeight="1" x14ac:dyDescent="0.4">
      <c r="B322" s="111"/>
      <c r="C322" s="116"/>
      <c r="D322" s="116"/>
      <c r="E322" s="116"/>
      <c r="F322" s="116"/>
      <c r="G322" s="116" t="str">
        <f>IF(ISBLANK(J322),"",VLOOKUP(J322,'BASE DATOS'!$A$2:C16159,3,FALSE))</f>
        <v/>
      </c>
      <c r="H322" s="116" t="str">
        <f>IF(ISBLANK(J322),"",VLOOKUP(J322,'BASE DATOS'!$A$2:D16159,4,FALSE))</f>
        <v/>
      </c>
      <c r="I322" s="116"/>
      <c r="J322" s="117"/>
      <c r="K322" s="113"/>
      <c r="L322" s="113"/>
      <c r="M322" s="11"/>
      <c r="N322" s="11"/>
    </row>
    <row r="323" spans="2:14" ht="25.5" customHeight="1" x14ac:dyDescent="0.4">
      <c r="B323" s="111"/>
      <c r="C323" s="116"/>
      <c r="D323" s="116"/>
      <c r="E323" s="116"/>
      <c r="F323" s="116"/>
      <c r="G323" s="116" t="str">
        <f>IF(ISBLANK(J323),"",VLOOKUP(J323,'BASE DATOS'!$A$2:C16160,3,FALSE))</f>
        <v/>
      </c>
      <c r="H323" s="116" t="str">
        <f>IF(ISBLANK(J323),"",VLOOKUP(J323,'BASE DATOS'!$A$2:D16160,4,FALSE))</f>
        <v/>
      </c>
      <c r="I323" s="116"/>
      <c r="J323" s="117"/>
      <c r="K323" s="113"/>
      <c r="L323" s="113"/>
      <c r="M323" s="11"/>
      <c r="N323" s="11"/>
    </row>
    <row r="324" spans="2:14" ht="25.5" customHeight="1" x14ac:dyDescent="0.4">
      <c r="B324" s="111"/>
      <c r="C324" s="116"/>
      <c r="D324" s="116"/>
      <c r="E324" s="116"/>
      <c r="F324" s="116"/>
      <c r="G324" s="116" t="str">
        <f>IF(ISBLANK(J324),"",VLOOKUP(J324,'BASE DATOS'!$A$2:C16161,3,FALSE))</f>
        <v/>
      </c>
      <c r="H324" s="116" t="str">
        <f>IF(ISBLANK(J324),"",VLOOKUP(J324,'BASE DATOS'!$A$2:D16161,4,FALSE))</f>
        <v/>
      </c>
      <c r="I324" s="116"/>
      <c r="J324" s="117"/>
      <c r="K324" s="113"/>
      <c r="L324" s="113"/>
      <c r="M324" s="11"/>
      <c r="N324" s="11"/>
    </row>
    <row r="325" spans="2:14" ht="25.5" customHeight="1" x14ac:dyDescent="0.4">
      <c r="B325" s="111"/>
      <c r="C325" s="116"/>
      <c r="D325" s="116"/>
      <c r="E325" s="116"/>
      <c r="F325" s="116"/>
      <c r="G325" s="116" t="str">
        <f>IF(ISBLANK(J325),"",VLOOKUP(J325,'BASE DATOS'!$A$2:C16162,3,FALSE))</f>
        <v/>
      </c>
      <c r="H325" s="116" t="str">
        <f>IF(ISBLANK(J325),"",VLOOKUP(J325,'BASE DATOS'!$A$2:D16162,4,FALSE))</f>
        <v/>
      </c>
      <c r="I325" s="116"/>
      <c r="J325" s="117"/>
      <c r="K325" s="113"/>
      <c r="L325" s="113"/>
      <c r="M325" s="11"/>
      <c r="N325" s="11"/>
    </row>
    <row r="326" spans="2:14" ht="25.5" customHeight="1" x14ac:dyDescent="0.4">
      <c r="B326" s="111"/>
      <c r="C326" s="116"/>
      <c r="D326" s="116"/>
      <c r="E326" s="116"/>
      <c r="F326" s="116"/>
      <c r="G326" s="116" t="str">
        <f>IF(ISBLANK(J326),"",VLOOKUP(J326,'BASE DATOS'!$A$2:C16163,3,FALSE))</f>
        <v/>
      </c>
      <c r="H326" s="116" t="str">
        <f>IF(ISBLANK(J326),"",VLOOKUP(J326,'BASE DATOS'!$A$2:D16163,4,FALSE))</f>
        <v/>
      </c>
      <c r="I326" s="116"/>
      <c r="J326" s="117"/>
      <c r="K326" s="113"/>
      <c r="L326" s="113"/>
      <c r="M326" s="11"/>
      <c r="N326" s="11"/>
    </row>
    <row r="327" spans="2:14" ht="25.5" customHeight="1" x14ac:dyDescent="0.4">
      <c r="B327" s="111"/>
      <c r="C327" s="116"/>
      <c r="D327" s="116"/>
      <c r="E327" s="116"/>
      <c r="F327" s="116"/>
      <c r="G327" s="116" t="str">
        <f>IF(ISBLANK(J327),"",VLOOKUP(J327,'BASE DATOS'!$A$2:C16164,3,FALSE))</f>
        <v/>
      </c>
      <c r="H327" s="116" t="str">
        <f>IF(ISBLANK(J327),"",VLOOKUP(J327,'BASE DATOS'!$A$2:D16164,4,FALSE))</f>
        <v/>
      </c>
      <c r="I327" s="116"/>
      <c r="J327" s="117"/>
      <c r="K327" s="113"/>
      <c r="L327" s="113"/>
      <c r="M327" s="11"/>
      <c r="N327" s="11"/>
    </row>
    <row r="328" spans="2:14" ht="25.5" customHeight="1" x14ac:dyDescent="0.4">
      <c r="B328" s="111"/>
      <c r="C328" s="116"/>
      <c r="D328" s="116"/>
      <c r="E328" s="116"/>
      <c r="F328" s="116"/>
      <c r="G328" s="116" t="str">
        <f>IF(ISBLANK(J328),"",VLOOKUP(J328,'BASE DATOS'!$A$2:C16165,3,FALSE))</f>
        <v/>
      </c>
      <c r="H328" s="116" t="str">
        <f>IF(ISBLANK(J328),"",VLOOKUP(J328,'BASE DATOS'!$A$2:D16165,4,FALSE))</f>
        <v/>
      </c>
      <c r="I328" s="116"/>
      <c r="J328" s="117"/>
      <c r="K328" s="113"/>
      <c r="L328" s="113"/>
      <c r="M328" s="11"/>
      <c r="N328" s="11"/>
    </row>
    <row r="329" spans="2:14" ht="25.5" customHeight="1" x14ac:dyDescent="0.4">
      <c r="B329" s="111"/>
      <c r="C329" s="116"/>
      <c r="D329" s="116"/>
      <c r="E329" s="116"/>
      <c r="F329" s="116"/>
      <c r="G329" s="116" t="str">
        <f>IF(ISBLANK(J329),"",VLOOKUP(J329,'BASE DATOS'!$A$2:C16166,3,FALSE))</f>
        <v/>
      </c>
      <c r="H329" s="116" t="str">
        <f>IF(ISBLANK(J329),"",VLOOKUP(J329,'BASE DATOS'!$A$2:D16166,4,FALSE))</f>
        <v/>
      </c>
      <c r="I329" s="116"/>
      <c r="J329" s="117"/>
      <c r="K329" s="113"/>
      <c r="L329" s="113"/>
      <c r="M329" s="11"/>
      <c r="N329" s="11"/>
    </row>
    <row r="330" spans="2:14" ht="25.5" customHeight="1" x14ac:dyDescent="0.4">
      <c r="B330" s="111"/>
      <c r="C330" s="116"/>
      <c r="D330" s="116"/>
      <c r="E330" s="116"/>
      <c r="F330" s="116"/>
      <c r="G330" s="116" t="str">
        <f>IF(ISBLANK(J330),"",VLOOKUP(J330,'BASE DATOS'!$A$2:C16167,3,FALSE))</f>
        <v/>
      </c>
      <c r="H330" s="116" t="str">
        <f>IF(ISBLANK(J330),"",VLOOKUP(J330,'BASE DATOS'!$A$2:D16167,4,FALSE))</f>
        <v/>
      </c>
      <c r="I330" s="116"/>
      <c r="J330" s="117"/>
      <c r="K330" s="113"/>
      <c r="L330" s="113"/>
      <c r="M330" s="11"/>
      <c r="N330" s="11"/>
    </row>
    <row r="331" spans="2:14" ht="25.5" customHeight="1" x14ac:dyDescent="0.4">
      <c r="B331" s="111"/>
      <c r="C331" s="116"/>
      <c r="D331" s="116"/>
      <c r="E331" s="116"/>
      <c r="F331" s="116"/>
      <c r="G331" s="116" t="str">
        <f>IF(ISBLANK(J331),"",VLOOKUP(J331,'BASE DATOS'!$A$2:C16168,3,FALSE))</f>
        <v/>
      </c>
      <c r="H331" s="116" t="str">
        <f>IF(ISBLANK(J331),"",VLOOKUP(J331,'BASE DATOS'!$A$2:D16168,4,FALSE))</f>
        <v/>
      </c>
      <c r="I331" s="116"/>
      <c r="J331" s="117"/>
      <c r="K331" s="113"/>
      <c r="L331" s="113"/>
      <c r="M331" s="11"/>
      <c r="N331" s="11"/>
    </row>
    <row r="332" spans="2:14" ht="25.5" customHeight="1" x14ac:dyDescent="0.4">
      <c r="B332" s="111"/>
      <c r="C332" s="116"/>
      <c r="D332" s="116"/>
      <c r="E332" s="116"/>
      <c r="F332" s="116"/>
      <c r="G332" s="116" t="str">
        <f>IF(ISBLANK(J332),"",VLOOKUP(J332,'BASE DATOS'!$A$2:C16169,3,FALSE))</f>
        <v/>
      </c>
      <c r="H332" s="116" t="str">
        <f>IF(ISBLANK(J332),"",VLOOKUP(J332,'BASE DATOS'!$A$2:D16169,4,FALSE))</f>
        <v/>
      </c>
      <c r="I332" s="116"/>
      <c r="J332" s="117"/>
      <c r="K332" s="113"/>
      <c r="L332" s="113"/>
      <c r="M332" s="11"/>
      <c r="N332" s="11"/>
    </row>
    <row r="333" spans="2:14" ht="25.5" customHeight="1" x14ac:dyDescent="0.4">
      <c r="B333" s="111"/>
      <c r="C333" s="116"/>
      <c r="D333" s="116"/>
      <c r="E333" s="116"/>
      <c r="F333" s="116"/>
      <c r="G333" s="116" t="str">
        <f>IF(ISBLANK(J333),"",VLOOKUP(J333,'BASE DATOS'!$A$2:C16170,3,FALSE))</f>
        <v/>
      </c>
      <c r="H333" s="116" t="str">
        <f>IF(ISBLANK(J333),"",VLOOKUP(J333,'BASE DATOS'!$A$2:D16170,4,FALSE))</f>
        <v/>
      </c>
      <c r="I333" s="116"/>
      <c r="J333" s="117"/>
      <c r="K333" s="113"/>
      <c r="L333" s="113"/>
      <c r="M333" s="11"/>
      <c r="N333" s="11"/>
    </row>
    <row r="334" spans="2:14" ht="25.5" customHeight="1" x14ac:dyDescent="0.4">
      <c r="B334" s="111"/>
      <c r="C334" s="116"/>
      <c r="D334" s="116"/>
      <c r="E334" s="116"/>
      <c r="F334" s="116"/>
      <c r="G334" s="116" t="str">
        <f>IF(ISBLANK(J334),"",VLOOKUP(J334,'BASE DATOS'!$A$2:C16171,3,FALSE))</f>
        <v/>
      </c>
      <c r="H334" s="116" t="str">
        <f>IF(ISBLANK(J334),"",VLOOKUP(J334,'BASE DATOS'!$A$2:D16171,4,FALSE))</f>
        <v/>
      </c>
      <c r="I334" s="116"/>
      <c r="J334" s="117"/>
      <c r="K334" s="113"/>
      <c r="L334" s="113"/>
      <c r="M334" s="11"/>
      <c r="N334" s="11"/>
    </row>
    <row r="335" spans="2:14" ht="25.5" customHeight="1" x14ac:dyDescent="0.4">
      <c r="B335" s="111"/>
      <c r="C335" s="116"/>
      <c r="D335" s="116"/>
      <c r="E335" s="116"/>
      <c r="F335" s="116"/>
      <c r="G335" s="116" t="str">
        <f>IF(ISBLANK(J335),"",VLOOKUP(J335,'BASE DATOS'!$A$2:C16172,3,FALSE))</f>
        <v/>
      </c>
      <c r="H335" s="116" t="str">
        <f>IF(ISBLANK(J335),"",VLOOKUP(J335,'BASE DATOS'!$A$2:D16172,4,FALSE))</f>
        <v/>
      </c>
      <c r="I335" s="116"/>
      <c r="J335" s="117"/>
      <c r="K335" s="113"/>
      <c r="L335" s="113"/>
      <c r="M335" s="11"/>
      <c r="N335" s="11"/>
    </row>
    <row r="336" spans="2:14" ht="25.5" customHeight="1" x14ac:dyDescent="0.4">
      <c r="B336" s="111"/>
      <c r="C336" s="116"/>
      <c r="D336" s="116"/>
      <c r="E336" s="116"/>
      <c r="F336" s="116"/>
      <c r="G336" s="116" t="str">
        <f>IF(ISBLANK(J336),"",VLOOKUP(J336,'BASE DATOS'!$A$2:C16173,3,FALSE))</f>
        <v/>
      </c>
      <c r="H336" s="116" t="str">
        <f>IF(ISBLANK(J336),"",VLOOKUP(J336,'BASE DATOS'!$A$2:D16173,4,FALSE))</f>
        <v/>
      </c>
      <c r="I336" s="116"/>
      <c r="J336" s="117"/>
      <c r="K336" s="113"/>
      <c r="L336" s="113"/>
      <c r="M336" s="11"/>
      <c r="N336" s="11"/>
    </row>
    <row r="337" spans="2:14" ht="25.5" customHeight="1" x14ac:dyDescent="0.4">
      <c r="B337" s="111"/>
      <c r="C337" s="116"/>
      <c r="D337" s="116"/>
      <c r="E337" s="116"/>
      <c r="F337" s="116"/>
      <c r="G337" s="116" t="str">
        <f>IF(ISBLANK(J337),"",VLOOKUP(J337,'BASE DATOS'!$A$2:C16174,3,FALSE))</f>
        <v/>
      </c>
      <c r="H337" s="116" t="str">
        <f>IF(ISBLANK(J337),"",VLOOKUP(J337,'BASE DATOS'!$A$2:D16174,4,FALSE))</f>
        <v/>
      </c>
      <c r="I337" s="116"/>
      <c r="J337" s="117"/>
      <c r="K337" s="113"/>
      <c r="L337" s="113"/>
      <c r="M337" s="11"/>
      <c r="N337" s="11"/>
    </row>
    <row r="338" spans="2:14" ht="25.5" customHeight="1" x14ac:dyDescent="0.4">
      <c r="B338" s="111"/>
      <c r="C338" s="116"/>
      <c r="D338" s="116"/>
      <c r="E338" s="116"/>
      <c r="F338" s="116"/>
      <c r="G338" s="116" t="str">
        <f>IF(ISBLANK(J338),"",VLOOKUP(J338,'BASE DATOS'!$A$2:C16175,3,FALSE))</f>
        <v/>
      </c>
      <c r="H338" s="116" t="str">
        <f>IF(ISBLANK(J338),"",VLOOKUP(J338,'BASE DATOS'!$A$2:D16175,4,FALSE))</f>
        <v/>
      </c>
      <c r="I338" s="116"/>
      <c r="J338" s="117"/>
      <c r="K338" s="113"/>
      <c r="L338" s="113"/>
      <c r="M338" s="11"/>
      <c r="N338" s="11"/>
    </row>
    <row r="339" spans="2:14" ht="25.5" customHeight="1" x14ac:dyDescent="0.4">
      <c r="B339" s="111"/>
      <c r="C339" s="116"/>
      <c r="D339" s="116"/>
      <c r="E339" s="116"/>
      <c r="F339" s="116"/>
      <c r="G339" s="116" t="str">
        <f>IF(ISBLANK(J339),"",VLOOKUP(J339,'BASE DATOS'!$A$2:C16176,3,FALSE))</f>
        <v/>
      </c>
      <c r="H339" s="116" t="str">
        <f>IF(ISBLANK(J339),"",VLOOKUP(J339,'BASE DATOS'!$A$2:D16176,4,FALSE))</f>
        <v/>
      </c>
      <c r="I339" s="116"/>
      <c r="J339" s="117"/>
      <c r="K339" s="113"/>
      <c r="L339" s="113"/>
      <c r="M339" s="11"/>
      <c r="N339" s="11"/>
    </row>
    <row r="340" spans="2:14" ht="25.5" customHeight="1" x14ac:dyDescent="0.4">
      <c r="B340" s="111"/>
      <c r="C340" s="116"/>
      <c r="D340" s="116"/>
      <c r="E340" s="116"/>
      <c r="F340" s="116"/>
      <c r="G340" s="116" t="str">
        <f>IF(ISBLANK(J340),"",VLOOKUP(J340,'BASE DATOS'!$A$2:C16177,3,FALSE))</f>
        <v/>
      </c>
      <c r="H340" s="116" t="str">
        <f>IF(ISBLANK(J340),"",VLOOKUP(J340,'BASE DATOS'!$A$2:D16177,4,FALSE))</f>
        <v/>
      </c>
      <c r="I340" s="116"/>
      <c r="J340" s="117"/>
      <c r="K340" s="113"/>
      <c r="L340" s="113"/>
      <c r="M340" s="11"/>
      <c r="N340" s="11"/>
    </row>
    <row r="341" spans="2:14" ht="25.5" customHeight="1" x14ac:dyDescent="0.4">
      <c r="B341" s="111"/>
      <c r="C341" s="116"/>
      <c r="D341" s="116"/>
      <c r="E341" s="116"/>
      <c r="F341" s="116"/>
      <c r="G341" s="116" t="str">
        <f>IF(ISBLANK(J341),"",VLOOKUP(J341,'BASE DATOS'!$A$2:C16178,3,FALSE))</f>
        <v/>
      </c>
      <c r="H341" s="116" t="str">
        <f>IF(ISBLANK(J341),"",VLOOKUP(J341,'BASE DATOS'!$A$2:D16178,4,FALSE))</f>
        <v/>
      </c>
      <c r="I341" s="116"/>
      <c r="J341" s="117"/>
      <c r="K341" s="113"/>
      <c r="L341" s="113"/>
      <c r="M341" s="11"/>
      <c r="N341" s="11"/>
    </row>
    <row r="342" spans="2:14" ht="25.5" customHeight="1" x14ac:dyDescent="0.4">
      <c r="B342" s="111"/>
      <c r="C342" s="116"/>
      <c r="D342" s="116"/>
      <c r="E342" s="116"/>
      <c r="F342" s="116"/>
      <c r="G342" s="116" t="str">
        <f>IF(ISBLANK(J342),"",VLOOKUP(J342,'BASE DATOS'!$A$2:C16179,3,FALSE))</f>
        <v/>
      </c>
      <c r="H342" s="116" t="str">
        <f>IF(ISBLANK(J342),"",VLOOKUP(J342,'BASE DATOS'!$A$2:D16179,4,FALSE))</f>
        <v/>
      </c>
      <c r="I342" s="116"/>
      <c r="J342" s="117"/>
      <c r="K342" s="113"/>
      <c r="L342" s="113"/>
      <c r="M342" s="11"/>
      <c r="N342" s="11"/>
    </row>
    <row r="343" spans="2:14" ht="25.5" customHeight="1" x14ac:dyDescent="0.4">
      <c r="B343" s="111"/>
      <c r="C343" s="116"/>
      <c r="D343" s="116"/>
      <c r="E343" s="116"/>
      <c r="F343" s="116"/>
      <c r="G343" s="116" t="str">
        <f>IF(ISBLANK(J343),"",VLOOKUP(J343,'BASE DATOS'!$A$2:C16180,3,FALSE))</f>
        <v/>
      </c>
      <c r="H343" s="116" t="str">
        <f>IF(ISBLANK(J343),"",VLOOKUP(J343,'BASE DATOS'!$A$2:D16180,4,FALSE))</f>
        <v/>
      </c>
      <c r="I343" s="116"/>
      <c r="J343" s="117"/>
      <c r="K343" s="113"/>
      <c r="L343" s="113"/>
      <c r="M343" s="11"/>
      <c r="N343" s="11"/>
    </row>
    <row r="344" spans="2:14" ht="25.5" customHeight="1" x14ac:dyDescent="0.4">
      <c r="B344" s="111"/>
      <c r="C344" s="116"/>
      <c r="D344" s="116"/>
      <c r="E344" s="116"/>
      <c r="F344" s="116"/>
      <c r="G344" s="116" t="str">
        <f>IF(ISBLANK(J344),"",VLOOKUP(J344,'BASE DATOS'!$A$2:C16181,3,FALSE))</f>
        <v/>
      </c>
      <c r="H344" s="116" t="str">
        <f>IF(ISBLANK(J344),"",VLOOKUP(J344,'BASE DATOS'!$A$2:D16181,4,FALSE))</f>
        <v/>
      </c>
      <c r="I344" s="116"/>
      <c r="J344" s="117"/>
      <c r="K344" s="113"/>
      <c r="L344" s="113"/>
      <c r="M344" s="11"/>
      <c r="N344" s="11"/>
    </row>
    <row r="345" spans="2:14" ht="25.5" customHeight="1" thickBot="1" x14ac:dyDescent="0.45">
      <c r="B345" s="118"/>
      <c r="C345" s="119"/>
      <c r="D345" s="119"/>
      <c r="E345" s="119"/>
      <c r="F345" s="119"/>
      <c r="G345" s="119" t="str">
        <f>IF(ISBLANK(J345),"",VLOOKUP(J345,'BASE DATOS'!$A$2:C16182,3,FALSE))</f>
        <v/>
      </c>
      <c r="H345" s="119" t="str">
        <f>IF(ISBLANK(J345),"",VLOOKUP(J345,'BASE DATOS'!$A$2:D16182,4,FALSE))</f>
        <v/>
      </c>
      <c r="I345" s="119"/>
      <c r="J345" s="120"/>
      <c r="K345" s="121"/>
      <c r="L345" s="121"/>
      <c r="M345" s="11"/>
      <c r="N345" s="11"/>
    </row>
    <row r="346" spans="2:14" ht="25.5" customHeight="1" thickTop="1" x14ac:dyDescent="0.4">
      <c r="B346" s="103"/>
      <c r="C346" s="104"/>
      <c r="D346" s="104"/>
      <c r="E346" s="104"/>
      <c r="F346" s="104"/>
      <c r="G346" s="104" t="str">
        <f>IF(ISBLANK(J346),"",VLOOKUP(J346,'BASE DATOS'!$A$2:C16183,3,FALSE))</f>
        <v/>
      </c>
      <c r="H346" s="104" t="str">
        <f>IF(ISBLANK(J346),"",VLOOKUP(J346,'BASE DATOS'!$A$2:D16183,4,FALSE))</f>
        <v/>
      </c>
      <c r="I346" s="104"/>
      <c r="J346" s="105"/>
      <c r="K346" s="106"/>
      <c r="L346" s="106"/>
      <c r="M346" s="11"/>
      <c r="N346" s="11"/>
    </row>
    <row r="347" spans="2:14" ht="25.5" customHeight="1" x14ac:dyDescent="0.4">
      <c r="B347" s="85"/>
      <c r="C347" s="84"/>
      <c r="D347" s="84"/>
      <c r="E347" s="84"/>
      <c r="F347" s="84"/>
      <c r="G347" s="84" t="str">
        <f>IF(ISBLANK(J347),"",VLOOKUP(J347,'BASE DATOS'!$A$2:C16184,3,FALSE))</f>
        <v/>
      </c>
      <c r="H347" s="84" t="str">
        <f>IF(ISBLANK(J347),"",VLOOKUP(J347,'BASE DATOS'!$A$2:D16184,4,FALSE))</f>
        <v/>
      </c>
      <c r="I347" s="84"/>
      <c r="J347" s="88"/>
      <c r="K347" s="87"/>
      <c r="L347" s="87"/>
      <c r="M347" s="11"/>
      <c r="N347" s="11"/>
    </row>
    <row r="348" spans="2:14" ht="25.5" customHeight="1" x14ac:dyDescent="0.4">
      <c r="B348" s="85"/>
      <c r="C348" s="84"/>
      <c r="D348" s="84"/>
      <c r="E348" s="84"/>
      <c r="F348" s="84"/>
      <c r="G348" s="84" t="str">
        <f>IF(ISBLANK(J348),"",VLOOKUP(J348,'BASE DATOS'!$A$2:C16185,3,FALSE))</f>
        <v/>
      </c>
      <c r="H348" s="84" t="str">
        <f>IF(ISBLANK(J348),"",VLOOKUP(J348,'BASE DATOS'!$A$2:D16185,4,FALSE))</f>
        <v/>
      </c>
      <c r="I348" s="84"/>
      <c r="J348" s="88"/>
      <c r="K348" s="87"/>
      <c r="L348" s="87"/>
      <c r="M348" s="11"/>
      <c r="N348" s="11"/>
    </row>
    <row r="349" spans="2:14" ht="25.5" customHeight="1" x14ac:dyDescent="0.4">
      <c r="B349" s="85"/>
      <c r="C349" s="84"/>
      <c r="D349" s="84"/>
      <c r="E349" s="84"/>
      <c r="F349" s="84"/>
      <c r="G349" s="84" t="str">
        <f>IF(ISBLANK(J349),"",VLOOKUP(J349,'BASE DATOS'!$A$2:C16186,3,FALSE))</f>
        <v/>
      </c>
      <c r="H349" s="84" t="str">
        <f>IF(ISBLANK(J349),"",VLOOKUP(J349,'BASE DATOS'!$A$2:D16186,4,FALSE))</f>
        <v/>
      </c>
      <c r="I349" s="84"/>
      <c r="J349" s="88"/>
      <c r="K349" s="87"/>
      <c r="L349" s="87"/>
      <c r="M349" s="11"/>
      <c r="N349" s="11"/>
    </row>
    <row r="350" spans="2:14" ht="25.5" customHeight="1" x14ac:dyDescent="0.4">
      <c r="B350" s="85"/>
      <c r="C350" s="84"/>
      <c r="D350" s="84"/>
      <c r="E350" s="84"/>
      <c r="F350" s="84"/>
      <c r="G350" s="84" t="str">
        <f>IF(ISBLANK(J350),"",VLOOKUP(J350,'BASE DATOS'!$A$2:C16187,3,FALSE))</f>
        <v/>
      </c>
      <c r="H350" s="84" t="str">
        <f>IF(ISBLANK(J350),"",VLOOKUP(J350,'BASE DATOS'!$A$2:D16187,4,FALSE))</f>
        <v/>
      </c>
      <c r="I350" s="84"/>
      <c r="J350" s="88"/>
      <c r="K350" s="87"/>
      <c r="L350" s="87"/>
      <c r="M350" s="11"/>
      <c r="N350" s="11"/>
    </row>
    <row r="351" spans="2:14" ht="25.5" customHeight="1" x14ac:dyDescent="0.4">
      <c r="B351" s="85"/>
      <c r="C351" s="84"/>
      <c r="D351" s="84"/>
      <c r="E351" s="84"/>
      <c r="F351" s="84"/>
      <c r="G351" s="84" t="str">
        <f>IF(ISBLANK(J351),"",VLOOKUP(J351,'BASE DATOS'!$A$2:C16188,3,FALSE))</f>
        <v/>
      </c>
      <c r="H351" s="84" t="str">
        <f>IF(ISBLANK(J351),"",VLOOKUP(J351,'BASE DATOS'!$A$2:D16188,4,FALSE))</f>
        <v/>
      </c>
      <c r="I351" s="84"/>
      <c r="J351" s="88"/>
      <c r="K351" s="87"/>
      <c r="L351" s="87"/>
      <c r="M351" s="11"/>
      <c r="N351" s="11"/>
    </row>
    <row r="352" spans="2:14" ht="25.5" customHeight="1" x14ac:dyDescent="0.4">
      <c r="B352" s="85"/>
      <c r="C352" s="84"/>
      <c r="D352" s="84"/>
      <c r="E352" s="84"/>
      <c r="F352" s="84"/>
      <c r="G352" s="84" t="str">
        <f>IF(ISBLANK(J352),"",VLOOKUP(J352,'BASE DATOS'!$A$2:C16189,3,FALSE))</f>
        <v/>
      </c>
      <c r="H352" s="84" t="str">
        <f>IF(ISBLANK(J352),"",VLOOKUP(J352,'BASE DATOS'!$A$2:D16189,4,FALSE))</f>
        <v/>
      </c>
      <c r="I352" s="84"/>
      <c r="J352" s="88"/>
      <c r="K352" s="87"/>
      <c r="L352" s="87"/>
      <c r="M352" s="11"/>
      <c r="N352" s="11"/>
    </row>
    <row r="353" spans="2:14" ht="25.5" customHeight="1" x14ac:dyDescent="0.4">
      <c r="B353" s="85"/>
      <c r="C353" s="84"/>
      <c r="D353" s="84"/>
      <c r="E353" s="84"/>
      <c r="F353" s="84"/>
      <c r="G353" s="84" t="str">
        <f>IF(ISBLANK(J353),"",VLOOKUP(J353,'BASE DATOS'!$A$2:C16190,3,FALSE))</f>
        <v/>
      </c>
      <c r="H353" s="84" t="str">
        <f>IF(ISBLANK(J353),"",VLOOKUP(J353,'BASE DATOS'!$A$2:D16190,4,FALSE))</f>
        <v/>
      </c>
      <c r="I353" s="84"/>
      <c r="J353" s="88"/>
      <c r="K353" s="87"/>
      <c r="L353" s="87"/>
      <c r="M353" s="11"/>
      <c r="N353" s="11"/>
    </row>
    <row r="354" spans="2:14" ht="25.5" customHeight="1" x14ac:dyDescent="0.4">
      <c r="B354" s="85"/>
      <c r="C354" s="84"/>
      <c r="D354" s="84"/>
      <c r="E354" s="84"/>
      <c r="F354" s="84"/>
      <c r="G354" s="84" t="str">
        <f>IF(ISBLANK(J354),"",VLOOKUP(J354,'BASE DATOS'!$A$2:C16191,3,FALSE))</f>
        <v/>
      </c>
      <c r="H354" s="84" t="str">
        <f>IF(ISBLANK(J354),"",VLOOKUP(J354,'BASE DATOS'!$A$2:D16191,4,FALSE))</f>
        <v/>
      </c>
      <c r="I354" s="84"/>
      <c r="J354" s="88"/>
      <c r="K354" s="87"/>
      <c r="L354" s="87"/>
      <c r="M354" s="11"/>
      <c r="N354" s="11"/>
    </row>
    <row r="355" spans="2:14" ht="25.5" customHeight="1" x14ac:dyDescent="0.4">
      <c r="B355" s="85"/>
      <c r="C355" s="84"/>
      <c r="D355" s="84"/>
      <c r="E355" s="84"/>
      <c r="F355" s="84"/>
      <c r="G355" s="84" t="str">
        <f>IF(ISBLANK(J355),"",VLOOKUP(J355,'BASE DATOS'!$A$2:C16192,3,FALSE))</f>
        <v/>
      </c>
      <c r="H355" s="84" t="str">
        <f>IF(ISBLANK(J355),"",VLOOKUP(J355,'BASE DATOS'!$A$2:D16192,4,FALSE))</f>
        <v/>
      </c>
      <c r="I355" s="84"/>
      <c r="J355" s="88"/>
      <c r="K355" s="87"/>
      <c r="L355" s="87"/>
      <c r="M355" s="11"/>
      <c r="N355" s="11"/>
    </row>
    <row r="356" spans="2:14" ht="25.5" customHeight="1" x14ac:dyDescent="0.4">
      <c r="B356" s="85"/>
      <c r="C356" s="84"/>
      <c r="D356" s="84"/>
      <c r="E356" s="84"/>
      <c r="F356" s="84"/>
      <c r="G356" s="84" t="str">
        <f>IF(ISBLANK(J356),"",VLOOKUP(J356,'BASE DATOS'!$A$2:C16193,3,FALSE))</f>
        <v/>
      </c>
      <c r="H356" s="84" t="str">
        <f>IF(ISBLANK(J356),"",VLOOKUP(J356,'BASE DATOS'!$A$2:D16193,4,FALSE))</f>
        <v/>
      </c>
      <c r="I356" s="84"/>
      <c r="J356" s="88"/>
      <c r="K356" s="87"/>
      <c r="L356" s="87"/>
      <c r="M356" s="11"/>
      <c r="N356" s="11"/>
    </row>
    <row r="357" spans="2:14" ht="25.5" customHeight="1" x14ac:dyDescent="0.4">
      <c r="B357" s="85"/>
      <c r="C357" s="84"/>
      <c r="D357" s="84"/>
      <c r="E357" s="84"/>
      <c r="F357" s="84"/>
      <c r="G357" s="84" t="str">
        <f>IF(ISBLANK(J357),"",VLOOKUP(J357,'BASE DATOS'!$A$2:C16194,3,FALSE))</f>
        <v/>
      </c>
      <c r="H357" s="84" t="str">
        <f>IF(ISBLANK(J357),"",VLOOKUP(J357,'BASE DATOS'!$A$2:D16194,4,FALSE))</f>
        <v/>
      </c>
      <c r="I357" s="84"/>
      <c r="J357" s="88"/>
      <c r="K357" s="87"/>
      <c r="L357" s="87"/>
      <c r="M357" s="11"/>
      <c r="N357" s="11"/>
    </row>
    <row r="358" spans="2:14" ht="25.5" customHeight="1" x14ac:dyDescent="0.4">
      <c r="B358" s="85"/>
      <c r="C358" s="84"/>
      <c r="D358" s="84"/>
      <c r="E358" s="84"/>
      <c r="F358" s="84"/>
      <c r="G358" s="84" t="str">
        <f>IF(ISBLANK(J358),"",VLOOKUP(J358,'BASE DATOS'!$A$2:C16195,3,FALSE))</f>
        <v/>
      </c>
      <c r="H358" s="84" t="str">
        <f>IF(ISBLANK(J358),"",VLOOKUP(J358,'BASE DATOS'!$A$2:D16195,4,FALSE))</f>
        <v/>
      </c>
      <c r="I358" s="84"/>
      <c r="J358" s="88"/>
      <c r="K358" s="87"/>
      <c r="L358" s="87"/>
      <c r="M358" s="11"/>
      <c r="N358" s="11"/>
    </row>
    <row r="359" spans="2:14" ht="25.5" customHeight="1" x14ac:dyDescent="0.4">
      <c r="B359" s="85"/>
      <c r="C359" s="84"/>
      <c r="D359" s="84"/>
      <c r="E359" s="84"/>
      <c r="F359" s="84"/>
      <c r="G359" s="84" t="str">
        <f>IF(ISBLANK(J359),"",VLOOKUP(J359,'BASE DATOS'!$A$2:C16196,3,FALSE))</f>
        <v/>
      </c>
      <c r="H359" s="84" t="str">
        <f>IF(ISBLANK(J359),"",VLOOKUP(J359,'BASE DATOS'!$A$2:D16196,4,FALSE))</f>
        <v/>
      </c>
      <c r="I359" s="84"/>
      <c r="J359" s="88"/>
      <c r="K359" s="87"/>
      <c r="L359" s="87"/>
      <c r="M359" s="11"/>
      <c r="N359" s="11"/>
    </row>
    <row r="360" spans="2:14" ht="25.5" customHeight="1" x14ac:dyDescent="0.4">
      <c r="B360" s="85"/>
      <c r="C360" s="84"/>
      <c r="D360" s="84"/>
      <c r="E360" s="84"/>
      <c r="F360" s="84"/>
      <c r="G360" s="84" t="str">
        <f>IF(ISBLANK(J360),"",VLOOKUP(J360,'BASE DATOS'!$A$2:C16197,3,FALSE))</f>
        <v/>
      </c>
      <c r="H360" s="84" t="str">
        <f>IF(ISBLANK(J360),"",VLOOKUP(J360,'BASE DATOS'!$A$2:D16197,4,FALSE))</f>
        <v/>
      </c>
      <c r="I360" s="84"/>
      <c r="J360" s="88"/>
      <c r="K360" s="87"/>
      <c r="L360" s="87"/>
      <c r="M360" s="11"/>
      <c r="N360" s="11"/>
    </row>
    <row r="361" spans="2:14" ht="25.5" customHeight="1" x14ac:dyDescent="0.4">
      <c r="B361" s="85"/>
      <c r="C361" s="84"/>
      <c r="D361" s="84"/>
      <c r="E361" s="84"/>
      <c r="F361" s="84"/>
      <c r="G361" s="84" t="str">
        <f>IF(ISBLANK(J361),"",VLOOKUP(J361,'BASE DATOS'!$A$2:C16198,3,FALSE))</f>
        <v/>
      </c>
      <c r="H361" s="84" t="str">
        <f>IF(ISBLANK(J361),"",VLOOKUP(J361,'BASE DATOS'!$A$2:D16198,4,FALSE))</f>
        <v/>
      </c>
      <c r="I361" s="84"/>
      <c r="J361" s="88"/>
      <c r="K361" s="87"/>
      <c r="L361" s="87"/>
      <c r="M361" s="11"/>
      <c r="N361" s="11"/>
    </row>
    <row r="362" spans="2:14" ht="25.5" customHeight="1" x14ac:dyDescent="0.4">
      <c r="B362" s="85"/>
      <c r="C362" s="84"/>
      <c r="D362" s="84"/>
      <c r="E362" s="84"/>
      <c r="F362" s="84"/>
      <c r="G362" s="84" t="str">
        <f>IF(ISBLANK(J362),"",VLOOKUP(J362,'BASE DATOS'!$A$2:C16199,3,FALSE))</f>
        <v/>
      </c>
      <c r="H362" s="84" t="str">
        <f>IF(ISBLANK(J362),"",VLOOKUP(J362,'BASE DATOS'!$A$2:D16199,4,FALSE))</f>
        <v/>
      </c>
      <c r="I362" s="84"/>
      <c r="J362" s="88"/>
      <c r="K362" s="87"/>
      <c r="L362" s="87"/>
      <c r="M362" s="11"/>
      <c r="N362" s="11"/>
    </row>
    <row r="363" spans="2:14" ht="25.5" customHeight="1" x14ac:dyDescent="0.4">
      <c r="B363" s="85"/>
      <c r="C363" s="84"/>
      <c r="D363" s="84"/>
      <c r="E363" s="84"/>
      <c r="F363" s="84"/>
      <c r="G363" s="84" t="str">
        <f>IF(ISBLANK(J363),"",VLOOKUP(J363,'BASE DATOS'!$A$2:C16200,3,FALSE))</f>
        <v/>
      </c>
      <c r="H363" s="84" t="str">
        <f>IF(ISBLANK(J363),"",VLOOKUP(J363,'BASE DATOS'!$A$2:D16200,4,FALSE))</f>
        <v/>
      </c>
      <c r="I363" s="84"/>
      <c r="J363" s="88"/>
      <c r="K363" s="87"/>
      <c r="L363" s="87"/>
      <c r="M363" s="11"/>
      <c r="N363" s="11"/>
    </row>
    <row r="364" spans="2:14" ht="25.5" customHeight="1" x14ac:dyDescent="0.4">
      <c r="B364" s="85"/>
      <c r="C364" s="84"/>
      <c r="D364" s="84"/>
      <c r="E364" s="84"/>
      <c r="F364" s="84"/>
      <c r="G364" s="84" t="str">
        <f>IF(ISBLANK(J364),"",VLOOKUP(J364,'BASE DATOS'!$A$2:C16201,3,FALSE))</f>
        <v/>
      </c>
      <c r="H364" s="84" t="str">
        <f>IF(ISBLANK(J364),"",VLOOKUP(J364,'BASE DATOS'!$A$2:D16201,4,FALSE))</f>
        <v/>
      </c>
      <c r="I364" s="84"/>
      <c r="J364" s="88"/>
      <c r="K364" s="87"/>
      <c r="L364" s="87"/>
      <c r="M364" s="11"/>
      <c r="N364" s="11"/>
    </row>
    <row r="365" spans="2:14" ht="25.5" customHeight="1" x14ac:dyDescent="0.4">
      <c r="B365" s="85"/>
      <c r="C365" s="84"/>
      <c r="D365" s="84"/>
      <c r="E365" s="84"/>
      <c r="F365" s="84"/>
      <c r="G365" s="84" t="str">
        <f>IF(ISBLANK(J365),"",VLOOKUP(J365,'BASE DATOS'!$A$2:C16202,3,FALSE))</f>
        <v/>
      </c>
      <c r="H365" s="84" t="str">
        <f>IF(ISBLANK(J365),"",VLOOKUP(J365,'BASE DATOS'!$A$2:D16202,4,FALSE))</f>
        <v/>
      </c>
      <c r="I365" s="84"/>
      <c r="J365" s="88"/>
      <c r="K365" s="87"/>
      <c r="L365" s="87"/>
      <c r="M365" s="11"/>
      <c r="N365" s="11"/>
    </row>
    <row r="366" spans="2:14" ht="25.5" customHeight="1" x14ac:dyDescent="0.4">
      <c r="B366" s="85"/>
      <c r="C366" s="84"/>
      <c r="D366" s="84"/>
      <c r="E366" s="84"/>
      <c r="F366" s="84"/>
      <c r="G366" s="84" t="str">
        <f>IF(ISBLANK(J366),"",VLOOKUP(J366,'BASE DATOS'!$A$2:C16203,3,FALSE))</f>
        <v/>
      </c>
      <c r="H366" s="84" t="str">
        <f>IF(ISBLANK(J366),"",VLOOKUP(J366,'BASE DATOS'!$A$2:D16203,4,FALSE))</f>
        <v/>
      </c>
      <c r="I366" s="84"/>
      <c r="J366" s="88"/>
      <c r="K366" s="87"/>
      <c r="L366" s="87"/>
      <c r="M366" s="11"/>
      <c r="N366" s="11"/>
    </row>
    <row r="367" spans="2:14" ht="25.5" customHeight="1" x14ac:dyDescent="0.4">
      <c r="B367" s="85"/>
      <c r="C367" s="84"/>
      <c r="D367" s="84"/>
      <c r="E367" s="84"/>
      <c r="F367" s="84"/>
      <c r="G367" s="84" t="str">
        <f>IF(ISBLANK(J367),"",VLOOKUP(J367,'BASE DATOS'!$A$2:C16204,3,FALSE))</f>
        <v/>
      </c>
      <c r="H367" s="84" t="str">
        <f>IF(ISBLANK(J367),"",VLOOKUP(J367,'BASE DATOS'!$A$2:D16204,4,FALSE))</f>
        <v/>
      </c>
      <c r="I367" s="84"/>
      <c r="J367" s="88"/>
      <c r="K367" s="87"/>
      <c r="L367" s="87"/>
      <c r="M367" s="11"/>
      <c r="N367" s="11"/>
    </row>
    <row r="368" spans="2:14" ht="25.5" customHeight="1" x14ac:dyDescent="0.4">
      <c r="B368" s="85"/>
      <c r="C368" s="84"/>
      <c r="D368" s="84"/>
      <c r="E368" s="84"/>
      <c r="F368" s="84"/>
      <c r="G368" s="84" t="str">
        <f>IF(ISBLANK(J368),"",VLOOKUP(J368,'BASE DATOS'!$A$2:C16205,3,FALSE))</f>
        <v/>
      </c>
      <c r="H368" s="84" t="str">
        <f>IF(ISBLANK(J368),"",VLOOKUP(J368,'BASE DATOS'!$A$2:D16205,4,FALSE))</f>
        <v/>
      </c>
      <c r="I368" s="84"/>
      <c r="J368" s="88"/>
      <c r="K368" s="87"/>
      <c r="L368" s="87"/>
      <c r="M368" s="11"/>
      <c r="N368" s="11"/>
    </row>
    <row r="369" spans="2:14" ht="25.5" customHeight="1" x14ac:dyDescent="0.4">
      <c r="B369" s="85"/>
      <c r="C369" s="84"/>
      <c r="D369" s="84"/>
      <c r="E369" s="84"/>
      <c r="F369" s="84"/>
      <c r="G369" s="84" t="str">
        <f>IF(ISBLANK(J369),"",VLOOKUP(J369,'BASE DATOS'!$A$2:C16206,3,FALSE))</f>
        <v/>
      </c>
      <c r="H369" s="84" t="str">
        <f>IF(ISBLANK(J369),"",VLOOKUP(J369,'BASE DATOS'!$A$2:D16206,4,FALSE))</f>
        <v/>
      </c>
      <c r="I369" s="84"/>
      <c r="J369" s="88"/>
      <c r="K369" s="87"/>
      <c r="L369" s="87"/>
      <c r="M369" s="11"/>
      <c r="N369" s="11"/>
    </row>
    <row r="370" spans="2:14" ht="25.5" customHeight="1" x14ac:dyDescent="0.4">
      <c r="B370" s="85"/>
      <c r="C370" s="84"/>
      <c r="D370" s="84"/>
      <c r="E370" s="84"/>
      <c r="F370" s="84"/>
      <c r="G370" s="84" t="str">
        <f>IF(ISBLANK(J370),"",VLOOKUP(J370,'BASE DATOS'!$A$2:C16207,3,FALSE))</f>
        <v/>
      </c>
      <c r="H370" s="84" t="str">
        <f>IF(ISBLANK(J370),"",VLOOKUP(J370,'BASE DATOS'!$A$2:D16207,4,FALSE))</f>
        <v/>
      </c>
      <c r="I370" s="84"/>
      <c r="J370" s="88"/>
      <c r="K370" s="87"/>
      <c r="L370" s="87"/>
      <c r="M370" s="11"/>
      <c r="N370" s="11"/>
    </row>
    <row r="371" spans="2:14" ht="25.5" customHeight="1" x14ac:dyDescent="0.4">
      <c r="B371" s="85"/>
      <c r="C371" s="84"/>
      <c r="D371" s="84"/>
      <c r="E371" s="84"/>
      <c r="F371" s="84"/>
      <c r="G371" s="84" t="str">
        <f>IF(ISBLANK(J371),"",VLOOKUP(J371,'BASE DATOS'!$A$2:C16208,3,FALSE))</f>
        <v/>
      </c>
      <c r="H371" s="84" t="str">
        <f>IF(ISBLANK(J371),"",VLOOKUP(J371,'BASE DATOS'!$A$2:D16208,4,FALSE))</f>
        <v/>
      </c>
      <c r="I371" s="84"/>
      <c r="J371" s="88"/>
      <c r="K371" s="87"/>
      <c r="L371" s="87"/>
      <c r="M371" s="11"/>
      <c r="N371" s="11"/>
    </row>
    <row r="372" spans="2:14" ht="25.5" customHeight="1" x14ac:dyDescent="0.4">
      <c r="B372" s="85"/>
      <c r="C372" s="84"/>
      <c r="D372" s="84"/>
      <c r="E372" s="84"/>
      <c r="F372" s="84"/>
      <c r="G372" s="84" t="str">
        <f>IF(ISBLANK(J372),"",VLOOKUP(J372,'BASE DATOS'!$A$2:C16209,3,FALSE))</f>
        <v/>
      </c>
      <c r="H372" s="84" t="str">
        <f>IF(ISBLANK(J372),"",VLOOKUP(J372,'BASE DATOS'!$A$2:D16209,4,FALSE))</f>
        <v/>
      </c>
      <c r="I372" s="84"/>
      <c r="J372" s="88"/>
      <c r="K372" s="87"/>
      <c r="L372" s="87"/>
      <c r="M372" s="11"/>
      <c r="N372" s="11"/>
    </row>
    <row r="373" spans="2:14" ht="25.5" customHeight="1" x14ac:dyDescent="0.4">
      <c r="B373" s="85"/>
      <c r="C373" s="84"/>
      <c r="D373" s="84"/>
      <c r="E373" s="84"/>
      <c r="F373" s="84"/>
      <c r="G373" s="84" t="str">
        <f>IF(ISBLANK(J373),"",VLOOKUP(J373,'BASE DATOS'!$A$2:C16210,3,FALSE))</f>
        <v/>
      </c>
      <c r="H373" s="84" t="str">
        <f>IF(ISBLANK(J373),"",VLOOKUP(J373,'BASE DATOS'!$A$2:D16210,4,FALSE))</f>
        <v/>
      </c>
      <c r="I373" s="84"/>
      <c r="J373" s="88"/>
      <c r="K373" s="87"/>
      <c r="L373" s="87"/>
      <c r="M373" s="11"/>
      <c r="N373" s="11"/>
    </row>
    <row r="374" spans="2:14" ht="25.5" customHeight="1" x14ac:dyDescent="0.4">
      <c r="B374" s="85"/>
      <c r="C374" s="84"/>
      <c r="D374" s="84"/>
      <c r="E374" s="84"/>
      <c r="F374" s="84"/>
      <c r="G374" s="84" t="str">
        <f>IF(ISBLANK(J374),"",VLOOKUP(J374,'BASE DATOS'!$A$2:C16211,3,FALSE))</f>
        <v/>
      </c>
      <c r="H374" s="84" t="str">
        <f>IF(ISBLANK(J374),"",VLOOKUP(J374,'BASE DATOS'!$A$2:D16211,4,FALSE))</f>
        <v/>
      </c>
      <c r="I374" s="84"/>
      <c r="J374" s="88"/>
      <c r="K374" s="87"/>
      <c r="L374" s="87"/>
      <c r="M374" s="11"/>
      <c r="N374" s="11"/>
    </row>
    <row r="375" spans="2:14" ht="25.5" customHeight="1" x14ac:dyDescent="0.4">
      <c r="B375" s="85"/>
      <c r="C375" s="84"/>
      <c r="D375" s="84"/>
      <c r="E375" s="84"/>
      <c r="F375" s="84"/>
      <c r="G375" s="84" t="str">
        <f>IF(ISBLANK(J375),"",VLOOKUP(J375,'BASE DATOS'!$A$2:C16212,3,FALSE))</f>
        <v/>
      </c>
      <c r="H375" s="84" t="str">
        <f>IF(ISBLANK(J375),"",VLOOKUP(J375,'BASE DATOS'!$A$2:D16212,4,FALSE))</f>
        <v/>
      </c>
      <c r="I375" s="84"/>
      <c r="J375" s="88"/>
      <c r="K375" s="87"/>
      <c r="L375" s="87"/>
      <c r="M375" s="11"/>
      <c r="N375" s="11"/>
    </row>
    <row r="376" spans="2:14" ht="25.5" customHeight="1" x14ac:dyDescent="0.4">
      <c r="B376" s="85"/>
      <c r="C376" s="84"/>
      <c r="D376" s="84"/>
      <c r="E376" s="84"/>
      <c r="F376" s="84"/>
      <c r="G376" s="84" t="str">
        <f>IF(ISBLANK(J376),"",VLOOKUP(J376,'BASE DATOS'!$A$2:C16213,3,FALSE))</f>
        <v/>
      </c>
      <c r="H376" s="84" t="str">
        <f>IF(ISBLANK(J376),"",VLOOKUP(J376,'BASE DATOS'!$A$2:D16213,4,FALSE))</f>
        <v/>
      </c>
      <c r="I376" s="84"/>
      <c r="J376" s="88"/>
      <c r="K376" s="87"/>
      <c r="L376" s="87"/>
      <c r="M376" s="11"/>
      <c r="N376" s="11"/>
    </row>
    <row r="377" spans="2:14" ht="25.5" customHeight="1" x14ac:dyDescent="0.4">
      <c r="B377" s="85"/>
      <c r="C377" s="84"/>
      <c r="D377" s="84"/>
      <c r="E377" s="84"/>
      <c r="F377" s="84"/>
      <c r="G377" s="84" t="str">
        <f>IF(ISBLANK(J377),"",VLOOKUP(J377,'BASE DATOS'!$A$2:C16214,3,FALSE))</f>
        <v/>
      </c>
      <c r="H377" s="84" t="str">
        <f>IF(ISBLANK(J377),"",VLOOKUP(J377,'BASE DATOS'!$A$2:D16214,4,FALSE))</f>
        <v/>
      </c>
      <c r="I377" s="84"/>
      <c r="J377" s="88"/>
      <c r="K377" s="87"/>
      <c r="L377" s="87"/>
      <c r="M377" s="11"/>
      <c r="N377" s="11"/>
    </row>
    <row r="378" spans="2:14" ht="25.5" customHeight="1" x14ac:dyDescent="0.4">
      <c r="B378" s="85"/>
      <c r="C378" s="84"/>
      <c r="D378" s="84"/>
      <c r="E378" s="84"/>
      <c r="F378" s="84"/>
      <c r="G378" s="84" t="str">
        <f>IF(ISBLANK(J378),"",VLOOKUP(J378,'BASE DATOS'!$A$2:C16215,3,FALSE))</f>
        <v/>
      </c>
      <c r="H378" s="84" t="str">
        <f>IF(ISBLANK(J378),"",VLOOKUP(J378,'BASE DATOS'!$A$2:D16215,4,FALSE))</f>
        <v/>
      </c>
      <c r="I378" s="84"/>
      <c r="J378" s="88"/>
      <c r="K378" s="87"/>
      <c r="L378" s="87"/>
      <c r="M378" s="11"/>
      <c r="N378" s="11"/>
    </row>
    <row r="379" spans="2:14" ht="25.5" customHeight="1" x14ac:dyDescent="0.4">
      <c r="B379" s="85"/>
      <c r="C379" s="84"/>
      <c r="D379" s="84"/>
      <c r="E379" s="84"/>
      <c r="F379" s="84"/>
      <c r="G379" s="84" t="str">
        <f>IF(ISBLANK(J379),"",VLOOKUP(J379,'BASE DATOS'!$A$2:C16216,3,FALSE))</f>
        <v/>
      </c>
      <c r="H379" s="84" t="str">
        <f>IF(ISBLANK(J379),"",VLOOKUP(J379,'BASE DATOS'!$A$2:D16216,4,FALSE))</f>
        <v/>
      </c>
      <c r="I379" s="84"/>
      <c r="J379" s="88"/>
      <c r="K379" s="87"/>
      <c r="L379" s="87"/>
      <c r="M379" s="11"/>
      <c r="N379" s="11"/>
    </row>
    <row r="380" spans="2:14" ht="25.5" customHeight="1" x14ac:dyDescent="0.4">
      <c r="B380" s="85"/>
      <c r="C380" s="84"/>
      <c r="D380" s="84"/>
      <c r="E380" s="84"/>
      <c r="F380" s="84"/>
      <c r="G380" s="84" t="str">
        <f>IF(ISBLANK(J380),"",VLOOKUP(J380,'BASE DATOS'!$A$2:C16217,3,FALSE))</f>
        <v/>
      </c>
      <c r="H380" s="84" t="str">
        <f>IF(ISBLANK(J380),"",VLOOKUP(J380,'BASE DATOS'!$A$2:D16217,4,FALSE))</f>
        <v/>
      </c>
      <c r="I380" s="84"/>
      <c r="J380" s="88"/>
      <c r="K380" s="87"/>
      <c r="L380" s="87"/>
      <c r="M380" s="11"/>
      <c r="N380" s="11"/>
    </row>
    <row r="381" spans="2:14" ht="25.5" customHeight="1" x14ac:dyDescent="0.4">
      <c r="B381" s="85"/>
      <c r="C381" s="84"/>
      <c r="D381" s="84"/>
      <c r="E381" s="84"/>
      <c r="F381" s="84"/>
      <c r="G381" s="84" t="str">
        <f>IF(ISBLANK(J381),"",VLOOKUP(J381,'BASE DATOS'!$A$2:C16218,3,FALSE))</f>
        <v/>
      </c>
      <c r="H381" s="84" t="str">
        <f>IF(ISBLANK(J381),"",VLOOKUP(J381,'BASE DATOS'!$A$2:D16218,4,FALSE))</f>
        <v/>
      </c>
      <c r="I381" s="84"/>
      <c r="J381" s="88"/>
      <c r="K381" s="87"/>
      <c r="L381" s="87"/>
      <c r="M381" s="11"/>
      <c r="N381" s="11"/>
    </row>
    <row r="382" spans="2:14" ht="25.5" customHeight="1" x14ac:dyDescent="0.4">
      <c r="B382" s="85"/>
      <c r="C382" s="84"/>
      <c r="D382" s="84"/>
      <c r="E382" s="84"/>
      <c r="F382" s="84"/>
      <c r="G382" s="84" t="str">
        <f>IF(ISBLANK(J382),"",VLOOKUP(J382,'BASE DATOS'!$A$2:C16219,3,FALSE))</f>
        <v/>
      </c>
      <c r="H382" s="84" t="str">
        <f>IF(ISBLANK(J382),"",VLOOKUP(J382,'BASE DATOS'!$A$2:D16219,4,FALSE))</f>
        <v/>
      </c>
      <c r="I382" s="84"/>
      <c r="J382" s="88"/>
      <c r="K382" s="87"/>
      <c r="L382" s="87"/>
      <c r="M382" s="11"/>
      <c r="N382" s="11"/>
    </row>
    <row r="383" spans="2:14" ht="25.5" customHeight="1" x14ac:dyDescent="0.4">
      <c r="B383" s="85"/>
      <c r="C383" s="84"/>
      <c r="D383" s="84"/>
      <c r="E383" s="84"/>
      <c r="F383" s="84"/>
      <c r="G383" s="84" t="str">
        <f>IF(ISBLANK(J383),"",VLOOKUP(J383,'BASE DATOS'!$A$2:C16220,3,FALSE))</f>
        <v/>
      </c>
      <c r="H383" s="84" t="str">
        <f>IF(ISBLANK(J383),"",VLOOKUP(J383,'BASE DATOS'!$A$2:D16220,4,FALSE))</f>
        <v/>
      </c>
      <c r="I383" s="84"/>
      <c r="J383" s="88"/>
      <c r="K383" s="87"/>
      <c r="L383" s="87"/>
      <c r="M383" s="11"/>
      <c r="N383" s="11"/>
    </row>
    <row r="384" spans="2:14" ht="25.5" customHeight="1" x14ac:dyDescent="0.4">
      <c r="B384" s="85"/>
      <c r="C384" s="84"/>
      <c r="D384" s="84"/>
      <c r="E384" s="84"/>
      <c r="F384" s="84"/>
      <c r="G384" s="84" t="str">
        <f>IF(ISBLANK(J384),"",VLOOKUP(J384,'BASE DATOS'!$A$2:C16221,3,FALSE))</f>
        <v/>
      </c>
      <c r="H384" s="84" t="str">
        <f>IF(ISBLANK(J384),"",VLOOKUP(J384,'BASE DATOS'!$A$2:D16221,4,FALSE))</f>
        <v/>
      </c>
      <c r="I384" s="84"/>
      <c r="J384" s="88"/>
      <c r="K384" s="87"/>
      <c r="L384" s="87"/>
      <c r="M384" s="11"/>
      <c r="N384" s="11"/>
    </row>
    <row r="385" spans="2:14" ht="25.5" customHeight="1" x14ac:dyDescent="0.4">
      <c r="B385" s="85"/>
      <c r="C385" s="84"/>
      <c r="D385" s="84"/>
      <c r="E385" s="84"/>
      <c r="F385" s="84"/>
      <c r="G385" s="84" t="str">
        <f>IF(ISBLANK(J385),"",VLOOKUP(J385,'BASE DATOS'!$A$2:C16222,3,FALSE))</f>
        <v/>
      </c>
      <c r="H385" s="84" t="str">
        <f>IF(ISBLANK(J385),"",VLOOKUP(J385,'BASE DATOS'!$A$2:D16222,4,FALSE))</f>
        <v/>
      </c>
      <c r="I385" s="84"/>
      <c r="J385" s="88"/>
      <c r="K385" s="87"/>
      <c r="L385" s="87"/>
      <c r="M385" s="11"/>
      <c r="N385" s="11"/>
    </row>
    <row r="386" spans="2:14" ht="25.5" customHeight="1" x14ac:dyDescent="0.4">
      <c r="B386" s="85"/>
      <c r="C386" s="84"/>
      <c r="D386" s="84"/>
      <c r="E386" s="84"/>
      <c r="F386" s="84"/>
      <c r="G386" s="84" t="str">
        <f>IF(ISBLANK(J386),"",VLOOKUP(J386,'BASE DATOS'!$A$2:C16223,3,FALSE))</f>
        <v/>
      </c>
      <c r="H386" s="84" t="str">
        <f>IF(ISBLANK(J386),"",VLOOKUP(J386,'BASE DATOS'!$A$2:D16223,4,FALSE))</f>
        <v/>
      </c>
      <c r="I386" s="84"/>
      <c r="J386" s="88"/>
      <c r="K386" s="87"/>
      <c r="L386" s="87"/>
      <c r="M386" s="11"/>
      <c r="N386" s="11"/>
    </row>
    <row r="387" spans="2:14" ht="25.5" customHeight="1" x14ac:dyDescent="0.4">
      <c r="B387" s="85"/>
      <c r="C387" s="84"/>
      <c r="D387" s="84"/>
      <c r="E387" s="84"/>
      <c r="F387" s="84"/>
      <c r="G387" s="84" t="str">
        <f>IF(ISBLANK(J387),"",VLOOKUP(J387,'BASE DATOS'!$A$2:C16224,3,FALSE))</f>
        <v/>
      </c>
      <c r="H387" s="84" t="str">
        <f>IF(ISBLANK(J387),"",VLOOKUP(J387,'BASE DATOS'!$A$2:D16224,4,FALSE))</f>
        <v/>
      </c>
      <c r="I387" s="84"/>
      <c r="J387" s="88"/>
      <c r="K387" s="87"/>
      <c r="L387" s="87"/>
      <c r="M387" s="11"/>
      <c r="N387" s="11"/>
    </row>
    <row r="388" spans="2:14" ht="25.5" customHeight="1" x14ac:dyDescent="0.4">
      <c r="B388" s="85"/>
      <c r="C388" s="84"/>
      <c r="D388" s="84"/>
      <c r="E388" s="84"/>
      <c r="F388" s="84"/>
      <c r="G388" s="84" t="str">
        <f>IF(ISBLANK(J388),"",VLOOKUP(J388,'BASE DATOS'!$A$2:C16225,3,FALSE))</f>
        <v/>
      </c>
      <c r="H388" s="84" t="str">
        <f>IF(ISBLANK(J388),"",VLOOKUP(J388,'BASE DATOS'!$A$2:D16225,4,FALSE))</f>
        <v/>
      </c>
      <c r="I388" s="84"/>
      <c r="J388" s="88"/>
      <c r="K388" s="87"/>
      <c r="L388" s="87"/>
      <c r="M388" s="11"/>
      <c r="N388" s="11"/>
    </row>
    <row r="389" spans="2:14" ht="25.5" customHeight="1" x14ac:dyDescent="0.4">
      <c r="B389" s="85"/>
      <c r="C389" s="84"/>
      <c r="D389" s="84"/>
      <c r="E389" s="84"/>
      <c r="F389" s="84"/>
      <c r="G389" s="84" t="str">
        <f>IF(ISBLANK(J389),"",VLOOKUP(J389,'BASE DATOS'!$A$2:C16226,3,FALSE))</f>
        <v/>
      </c>
      <c r="H389" s="84" t="str">
        <f>IF(ISBLANK(J389),"",VLOOKUP(J389,'BASE DATOS'!$A$2:D16226,4,FALSE))</f>
        <v/>
      </c>
      <c r="I389" s="84"/>
      <c r="J389" s="88"/>
      <c r="K389" s="87"/>
      <c r="L389" s="87"/>
      <c r="M389" s="11"/>
      <c r="N389" s="11"/>
    </row>
    <row r="390" spans="2:14" ht="25.5" customHeight="1" x14ac:dyDescent="0.4">
      <c r="B390" s="85"/>
      <c r="C390" s="84"/>
      <c r="D390" s="84"/>
      <c r="E390" s="84"/>
      <c r="F390" s="84"/>
      <c r="G390" s="84" t="str">
        <f>IF(ISBLANK(J390),"",VLOOKUP(J390,'BASE DATOS'!$A$2:C16227,3,FALSE))</f>
        <v/>
      </c>
      <c r="H390" s="84" t="str">
        <f>IF(ISBLANK(J390),"",VLOOKUP(J390,'BASE DATOS'!$A$2:D16227,4,FALSE))</f>
        <v/>
      </c>
      <c r="I390" s="84"/>
      <c r="J390" s="88"/>
      <c r="K390" s="87"/>
      <c r="L390" s="87"/>
      <c r="M390" s="11"/>
      <c r="N390" s="11"/>
    </row>
    <row r="391" spans="2:14" ht="25.5" customHeight="1" x14ac:dyDescent="0.4">
      <c r="B391" s="85"/>
      <c r="C391" s="84"/>
      <c r="D391" s="84"/>
      <c r="E391" s="84"/>
      <c r="F391" s="84"/>
      <c r="G391" s="84" t="str">
        <f>IF(ISBLANK(J391),"",VLOOKUP(J391,'BASE DATOS'!$A$2:C16228,3,FALSE))</f>
        <v/>
      </c>
      <c r="H391" s="84" t="str">
        <f>IF(ISBLANK(J391),"",VLOOKUP(J391,'BASE DATOS'!$A$2:D16228,4,FALSE))</f>
        <v/>
      </c>
      <c r="I391" s="84"/>
      <c r="J391" s="88"/>
      <c r="K391" s="87"/>
      <c r="L391" s="87"/>
      <c r="M391" s="11"/>
      <c r="N391" s="11"/>
    </row>
    <row r="392" spans="2:14" ht="25.5" customHeight="1" x14ac:dyDescent="0.4">
      <c r="B392" s="85"/>
      <c r="C392" s="84"/>
      <c r="D392" s="84"/>
      <c r="E392" s="84"/>
      <c r="F392" s="84"/>
      <c r="G392" s="84" t="str">
        <f>IF(ISBLANK(J392),"",VLOOKUP(J392,'BASE DATOS'!$A$2:C16229,3,FALSE))</f>
        <v/>
      </c>
      <c r="H392" s="84" t="str">
        <f>IF(ISBLANK(J392),"",VLOOKUP(J392,'BASE DATOS'!$A$2:D16229,4,FALSE))</f>
        <v/>
      </c>
      <c r="I392" s="84"/>
      <c r="J392" s="88"/>
      <c r="K392" s="87"/>
      <c r="L392" s="87"/>
      <c r="M392" s="11"/>
      <c r="N392" s="11"/>
    </row>
    <row r="393" spans="2:14" ht="25.5" customHeight="1" x14ac:dyDescent="0.4">
      <c r="B393" s="85"/>
      <c r="C393" s="84"/>
      <c r="D393" s="84"/>
      <c r="E393" s="84"/>
      <c r="F393" s="84"/>
      <c r="G393" s="84" t="str">
        <f>IF(ISBLANK(J393),"",VLOOKUP(J393,'BASE DATOS'!$A$2:C16230,3,FALSE))</f>
        <v/>
      </c>
      <c r="H393" s="84" t="str">
        <f>IF(ISBLANK(J393),"",VLOOKUP(J393,'BASE DATOS'!$A$2:D16230,4,FALSE))</f>
        <v/>
      </c>
      <c r="I393" s="84"/>
      <c r="J393" s="88"/>
      <c r="K393" s="87"/>
      <c r="L393" s="87"/>
      <c r="M393" s="11"/>
      <c r="N393" s="11"/>
    </row>
    <row r="394" spans="2:14" ht="25.5" customHeight="1" x14ac:dyDescent="0.4">
      <c r="B394" s="85"/>
      <c r="C394" s="84"/>
      <c r="D394" s="84"/>
      <c r="E394" s="84"/>
      <c r="F394" s="84"/>
      <c r="G394" s="84" t="str">
        <f>IF(ISBLANK(J394),"",VLOOKUP(J394,'BASE DATOS'!$A$2:C16231,3,FALSE))</f>
        <v/>
      </c>
      <c r="H394" s="84" t="str">
        <f>IF(ISBLANK(J394),"",VLOOKUP(J394,'BASE DATOS'!$A$2:D16231,4,FALSE))</f>
        <v/>
      </c>
      <c r="I394" s="84"/>
      <c r="J394" s="88"/>
      <c r="K394" s="87"/>
      <c r="L394" s="87"/>
      <c r="M394" s="11"/>
      <c r="N394" s="11"/>
    </row>
    <row r="395" spans="2:14" ht="25.5" customHeight="1" x14ac:dyDescent="0.4">
      <c r="B395" s="85"/>
      <c r="C395" s="84"/>
      <c r="D395" s="84"/>
      <c r="E395" s="84"/>
      <c r="F395" s="84"/>
      <c r="G395" s="84" t="str">
        <f>IF(ISBLANK(J395),"",VLOOKUP(J395,'BASE DATOS'!$A$2:C16232,3,FALSE))</f>
        <v/>
      </c>
      <c r="H395" s="84" t="str">
        <f>IF(ISBLANK(J395),"",VLOOKUP(J395,'BASE DATOS'!$A$2:D16232,4,FALSE))</f>
        <v/>
      </c>
      <c r="I395" s="84"/>
      <c r="J395" s="88"/>
      <c r="K395" s="87"/>
      <c r="L395" s="87"/>
      <c r="M395" s="11"/>
      <c r="N395" s="11"/>
    </row>
    <row r="396" spans="2:14" ht="25.5" customHeight="1" x14ac:dyDescent="0.4">
      <c r="B396" s="85"/>
      <c r="C396" s="84"/>
      <c r="D396" s="84"/>
      <c r="E396" s="84"/>
      <c r="F396" s="84"/>
      <c r="G396" s="84" t="str">
        <f>IF(ISBLANK(J396),"",VLOOKUP(J396,'BASE DATOS'!$A$2:C16233,3,FALSE))</f>
        <v/>
      </c>
      <c r="H396" s="84" t="str">
        <f>IF(ISBLANK(J396),"",VLOOKUP(J396,'BASE DATOS'!$A$2:D16233,4,FALSE))</f>
        <v/>
      </c>
      <c r="I396" s="84"/>
      <c r="J396" s="88"/>
      <c r="K396" s="87"/>
      <c r="L396" s="87"/>
      <c r="M396" s="11"/>
      <c r="N396" s="11"/>
    </row>
    <row r="397" spans="2:14" ht="25.5" customHeight="1" x14ac:dyDescent="0.4">
      <c r="B397" s="85"/>
      <c r="C397" s="84"/>
      <c r="D397" s="84"/>
      <c r="E397" s="84"/>
      <c r="F397" s="84"/>
      <c r="G397" s="84" t="str">
        <f>IF(ISBLANK(J397),"",VLOOKUP(J397,'BASE DATOS'!$A$2:C16234,3,FALSE))</f>
        <v/>
      </c>
      <c r="H397" s="84" t="str">
        <f>IF(ISBLANK(J397),"",VLOOKUP(J397,'BASE DATOS'!$A$2:D16234,4,FALSE))</f>
        <v/>
      </c>
      <c r="I397" s="84"/>
      <c r="J397" s="88"/>
      <c r="K397" s="87"/>
      <c r="L397" s="87"/>
      <c r="M397" s="11"/>
      <c r="N397" s="11"/>
    </row>
    <row r="398" spans="2:14" ht="25.5" customHeight="1" x14ac:dyDescent="0.4">
      <c r="B398" s="85"/>
      <c r="C398" s="84"/>
      <c r="D398" s="84"/>
      <c r="E398" s="84"/>
      <c r="F398" s="84"/>
      <c r="G398" s="84" t="str">
        <f>IF(ISBLANK(J398),"",VLOOKUP(J398,'BASE DATOS'!$A$2:C16235,3,FALSE))</f>
        <v/>
      </c>
      <c r="H398" s="84" t="str">
        <f>IF(ISBLANK(J398),"",VLOOKUP(J398,'BASE DATOS'!$A$2:D16235,4,FALSE))</f>
        <v/>
      </c>
      <c r="I398" s="84"/>
      <c r="J398" s="88"/>
      <c r="K398" s="87"/>
      <c r="L398" s="87"/>
      <c r="M398" s="11"/>
      <c r="N398" s="11"/>
    </row>
    <row r="399" spans="2:14" ht="25.5" customHeight="1" x14ac:dyDescent="0.4">
      <c r="B399" s="85"/>
      <c r="C399" s="84"/>
      <c r="D399" s="84"/>
      <c r="E399" s="84"/>
      <c r="F399" s="84"/>
      <c r="G399" s="84" t="str">
        <f>IF(ISBLANK(J399),"",VLOOKUP(J399,'BASE DATOS'!$A$2:C16236,3,FALSE))</f>
        <v/>
      </c>
      <c r="H399" s="84" t="str">
        <f>IF(ISBLANK(J399),"",VLOOKUP(J399,'BASE DATOS'!$A$2:D16236,4,FALSE))</f>
        <v/>
      </c>
      <c r="I399" s="84"/>
      <c r="J399" s="88"/>
      <c r="K399" s="87"/>
      <c r="L399" s="87"/>
      <c r="M399" s="11"/>
      <c r="N399" s="11"/>
    </row>
    <row r="400" spans="2:14" ht="25.5" customHeight="1" x14ac:dyDescent="0.4">
      <c r="B400" s="85"/>
      <c r="C400" s="84"/>
      <c r="D400" s="84"/>
      <c r="E400" s="84"/>
      <c r="F400" s="84"/>
      <c r="G400" s="84" t="str">
        <f>IF(ISBLANK(J400),"",VLOOKUP(J400,'BASE DATOS'!$A$2:C16237,3,FALSE))</f>
        <v/>
      </c>
      <c r="H400" s="84" t="str">
        <f>IF(ISBLANK(J400),"",VLOOKUP(J400,'BASE DATOS'!$A$2:D16237,4,FALSE))</f>
        <v/>
      </c>
      <c r="I400" s="84"/>
      <c r="J400" s="88"/>
      <c r="K400" s="87"/>
      <c r="L400" s="87"/>
      <c r="M400" s="11"/>
      <c r="N400" s="11"/>
    </row>
    <row r="401" spans="2:14" ht="25.5" customHeight="1" x14ac:dyDescent="0.4">
      <c r="B401" s="85"/>
      <c r="C401" s="84"/>
      <c r="D401" s="84"/>
      <c r="E401" s="84"/>
      <c r="F401" s="84"/>
      <c r="G401" s="84" t="str">
        <f>IF(ISBLANK(J401),"",VLOOKUP(J401,'BASE DATOS'!$A$2:C16238,3,FALSE))</f>
        <v/>
      </c>
      <c r="H401" s="84" t="str">
        <f>IF(ISBLANK(J401),"",VLOOKUP(J401,'BASE DATOS'!$A$2:D16238,4,FALSE))</f>
        <v/>
      </c>
      <c r="I401" s="84"/>
      <c r="J401" s="88"/>
      <c r="K401" s="87"/>
      <c r="L401" s="87"/>
      <c r="M401" s="11"/>
      <c r="N401" s="11"/>
    </row>
    <row r="402" spans="2:14" ht="25.5" customHeight="1" x14ac:dyDescent="0.4">
      <c r="B402" s="85"/>
      <c r="C402" s="84"/>
      <c r="D402" s="84"/>
      <c r="E402" s="84"/>
      <c r="F402" s="84"/>
      <c r="G402" s="84" t="str">
        <f>IF(ISBLANK(J402),"",VLOOKUP(J402,'BASE DATOS'!$A$2:C16239,3,FALSE))</f>
        <v/>
      </c>
      <c r="H402" s="84" t="str">
        <f>IF(ISBLANK(J402),"",VLOOKUP(J402,'BASE DATOS'!$A$2:D16239,4,FALSE))</f>
        <v/>
      </c>
      <c r="I402" s="84"/>
      <c r="J402" s="88"/>
      <c r="K402" s="87"/>
      <c r="L402" s="87"/>
      <c r="M402" s="11"/>
      <c r="N402" s="11"/>
    </row>
    <row r="403" spans="2:14" ht="25.5" customHeight="1" x14ac:dyDescent="0.4">
      <c r="B403" s="85"/>
      <c r="C403" s="84"/>
      <c r="D403" s="84"/>
      <c r="E403" s="84"/>
      <c r="F403" s="84"/>
      <c r="G403" s="84" t="str">
        <f>IF(ISBLANK(J403),"",VLOOKUP(J403,'BASE DATOS'!$A$2:C16240,3,FALSE))</f>
        <v/>
      </c>
      <c r="H403" s="84" t="str">
        <f>IF(ISBLANK(J403),"",VLOOKUP(J403,'BASE DATOS'!$A$2:D16240,4,FALSE))</f>
        <v/>
      </c>
      <c r="I403" s="84"/>
      <c r="J403" s="88"/>
      <c r="K403" s="87"/>
      <c r="L403" s="87"/>
      <c r="M403" s="11"/>
      <c r="N403" s="11"/>
    </row>
    <row r="404" spans="2:14" ht="25.5" customHeight="1" x14ac:dyDescent="0.4">
      <c r="B404" s="85"/>
      <c r="C404" s="84"/>
      <c r="D404" s="84"/>
      <c r="E404" s="84"/>
      <c r="F404" s="84"/>
      <c r="G404" s="84" t="str">
        <f>IF(ISBLANK(J404),"",VLOOKUP(J404,'BASE DATOS'!$A$2:C16241,3,FALSE))</f>
        <v/>
      </c>
      <c r="H404" s="84" t="str">
        <f>IF(ISBLANK(J404),"",VLOOKUP(J404,'BASE DATOS'!$A$2:D16241,4,FALSE))</f>
        <v/>
      </c>
      <c r="I404" s="84"/>
      <c r="J404" s="88"/>
      <c r="K404" s="87"/>
      <c r="L404" s="87"/>
      <c r="M404" s="11"/>
      <c r="N404" s="11"/>
    </row>
    <row r="405" spans="2:14" ht="25.5" customHeight="1" x14ac:dyDescent="0.4">
      <c r="B405" s="85"/>
      <c r="C405" s="84"/>
      <c r="D405" s="84"/>
      <c r="E405" s="84"/>
      <c r="F405" s="84"/>
      <c r="G405" s="84" t="str">
        <f>IF(ISBLANK(J405),"",VLOOKUP(J405,'BASE DATOS'!$A$2:C16242,3,FALSE))</f>
        <v/>
      </c>
      <c r="H405" s="84" t="str">
        <f>IF(ISBLANK(J405),"",VLOOKUP(J405,'BASE DATOS'!$A$2:D16242,4,FALSE))</f>
        <v/>
      </c>
      <c r="I405" s="84"/>
      <c r="J405" s="88"/>
      <c r="K405" s="87"/>
      <c r="L405" s="87"/>
      <c r="M405" s="11"/>
      <c r="N405" s="11"/>
    </row>
    <row r="406" spans="2:14" ht="25.5" customHeight="1" x14ac:dyDescent="0.4">
      <c r="B406" s="85"/>
      <c r="C406" s="84"/>
      <c r="D406" s="84"/>
      <c r="E406" s="84"/>
      <c r="F406" s="84"/>
      <c r="G406" s="84" t="str">
        <f>IF(ISBLANK(J406),"",VLOOKUP(J406,'BASE DATOS'!$A$2:C16243,3,FALSE))</f>
        <v/>
      </c>
      <c r="H406" s="84" t="str">
        <f>IF(ISBLANK(J406),"",VLOOKUP(J406,'BASE DATOS'!$A$2:D16243,4,FALSE))</f>
        <v/>
      </c>
      <c r="I406" s="84"/>
      <c r="J406" s="88"/>
      <c r="K406" s="87"/>
      <c r="L406" s="87"/>
      <c r="M406" s="11"/>
      <c r="N406" s="11"/>
    </row>
    <row r="407" spans="2:14" ht="25.5" customHeight="1" x14ac:dyDescent="0.4">
      <c r="B407" s="85"/>
      <c r="C407" s="84"/>
      <c r="D407" s="84"/>
      <c r="E407" s="84"/>
      <c r="F407" s="84"/>
      <c r="G407" s="84" t="str">
        <f>IF(ISBLANK(J407),"",VLOOKUP(J407,'BASE DATOS'!$A$2:C16244,3,FALSE))</f>
        <v/>
      </c>
      <c r="H407" s="84" t="str">
        <f>IF(ISBLANK(J407),"",VLOOKUP(J407,'BASE DATOS'!$A$2:D16244,4,FALSE))</f>
        <v/>
      </c>
      <c r="I407" s="84"/>
      <c r="J407" s="88"/>
      <c r="K407" s="87"/>
      <c r="L407" s="87"/>
      <c r="M407" s="11"/>
      <c r="N407" s="11"/>
    </row>
    <row r="408" spans="2:14" ht="25.5" customHeight="1" x14ac:dyDescent="0.4">
      <c r="B408" s="85"/>
      <c r="C408" s="84"/>
      <c r="D408" s="84"/>
      <c r="E408" s="84"/>
      <c r="F408" s="84"/>
      <c r="G408" s="84" t="str">
        <f>IF(ISBLANK(J408),"",VLOOKUP(J408,'BASE DATOS'!$A$2:C16245,3,FALSE))</f>
        <v/>
      </c>
      <c r="H408" s="84" t="str">
        <f>IF(ISBLANK(J408),"",VLOOKUP(J408,'BASE DATOS'!$A$2:D16245,4,FALSE))</f>
        <v/>
      </c>
      <c r="I408" s="84"/>
      <c r="J408" s="88"/>
      <c r="K408" s="87"/>
      <c r="L408" s="87"/>
      <c r="M408" s="11"/>
      <c r="N408" s="11"/>
    </row>
    <row r="409" spans="2:14" ht="25.5" customHeight="1" x14ac:dyDescent="0.4">
      <c r="B409" s="85"/>
      <c r="C409" s="84"/>
      <c r="D409" s="84"/>
      <c r="E409" s="84"/>
      <c r="F409" s="84"/>
      <c r="G409" s="84" t="str">
        <f>IF(ISBLANK(J409),"",VLOOKUP(J409,'BASE DATOS'!$A$2:C16246,3,FALSE))</f>
        <v/>
      </c>
      <c r="H409" s="84" t="str">
        <f>IF(ISBLANK(J409),"",VLOOKUP(J409,'BASE DATOS'!$A$2:D16246,4,FALSE))</f>
        <v/>
      </c>
      <c r="I409" s="84"/>
      <c r="J409" s="88"/>
      <c r="K409" s="87"/>
      <c r="L409" s="87"/>
      <c r="M409" s="11"/>
      <c r="N409" s="11"/>
    </row>
    <row r="410" spans="2:14" ht="25.5" customHeight="1" x14ac:dyDescent="0.4">
      <c r="B410" s="85"/>
      <c r="C410" s="84"/>
      <c r="D410" s="84"/>
      <c r="E410" s="84"/>
      <c r="F410" s="84"/>
      <c r="G410" s="84" t="str">
        <f>IF(ISBLANK(J410),"",VLOOKUP(J410,'BASE DATOS'!$A$2:C16247,3,FALSE))</f>
        <v/>
      </c>
      <c r="H410" s="84" t="str">
        <f>IF(ISBLANK(J410),"",VLOOKUP(J410,'BASE DATOS'!$A$2:D16247,4,FALSE))</f>
        <v/>
      </c>
      <c r="I410" s="84"/>
      <c r="J410" s="88"/>
      <c r="K410" s="87"/>
      <c r="L410" s="87"/>
      <c r="M410" s="11"/>
      <c r="N410" s="11"/>
    </row>
    <row r="411" spans="2:14" ht="25.5" customHeight="1" x14ac:dyDescent="0.4">
      <c r="B411" s="85"/>
      <c r="C411" s="84"/>
      <c r="D411" s="84"/>
      <c r="E411" s="84"/>
      <c r="F411" s="84"/>
      <c r="G411" s="84" t="str">
        <f>IF(ISBLANK(J411),"",VLOOKUP(J411,'BASE DATOS'!$A$2:C16248,3,FALSE))</f>
        <v/>
      </c>
      <c r="H411" s="84" t="str">
        <f>IF(ISBLANK(J411),"",VLOOKUP(J411,'BASE DATOS'!$A$2:D16248,4,FALSE))</f>
        <v/>
      </c>
      <c r="I411" s="84"/>
      <c r="J411" s="88"/>
      <c r="K411" s="87"/>
      <c r="L411" s="87"/>
      <c r="M411" s="11"/>
      <c r="N411" s="11"/>
    </row>
    <row r="412" spans="2:14" ht="25.5" customHeight="1" x14ac:dyDescent="0.4">
      <c r="B412" s="85"/>
      <c r="C412" s="84"/>
      <c r="D412" s="84"/>
      <c r="E412" s="84"/>
      <c r="F412" s="84"/>
      <c r="G412" s="84" t="str">
        <f>IF(ISBLANK(J412),"",VLOOKUP(J412,'BASE DATOS'!$A$2:C16249,3,FALSE))</f>
        <v/>
      </c>
      <c r="H412" s="84" t="str">
        <f>IF(ISBLANK(J412),"",VLOOKUP(J412,'BASE DATOS'!$A$2:D16249,4,FALSE))</f>
        <v/>
      </c>
      <c r="I412" s="84"/>
      <c r="J412" s="88"/>
      <c r="K412" s="87"/>
      <c r="L412" s="87"/>
      <c r="M412" s="11"/>
      <c r="N412" s="11"/>
    </row>
    <row r="413" spans="2:14" ht="25.5" customHeight="1" x14ac:dyDescent="0.4">
      <c r="B413" s="85"/>
      <c r="C413" s="84"/>
      <c r="D413" s="84"/>
      <c r="E413" s="84"/>
      <c r="F413" s="84"/>
      <c r="G413" s="84" t="str">
        <f>IF(ISBLANK(J413),"",VLOOKUP(J413,'BASE DATOS'!$A$2:C16250,3,FALSE))</f>
        <v/>
      </c>
      <c r="H413" s="84" t="str">
        <f>IF(ISBLANK(J413),"",VLOOKUP(J413,'BASE DATOS'!$A$2:D16250,4,FALSE))</f>
        <v/>
      </c>
      <c r="I413" s="84"/>
      <c r="J413" s="88"/>
      <c r="K413" s="87"/>
      <c r="L413" s="87"/>
      <c r="M413" s="11"/>
      <c r="N413" s="11"/>
    </row>
    <row r="414" spans="2:14" ht="25.5" customHeight="1" x14ac:dyDescent="0.4">
      <c r="B414" s="85"/>
      <c r="C414" s="84"/>
      <c r="D414" s="84"/>
      <c r="E414" s="84"/>
      <c r="F414" s="84"/>
      <c r="G414" s="84" t="str">
        <f>IF(ISBLANK(J414),"",VLOOKUP(J414,'BASE DATOS'!$A$2:C16251,3,FALSE))</f>
        <v/>
      </c>
      <c r="H414" s="84" t="str">
        <f>IF(ISBLANK(J414),"",VLOOKUP(J414,'BASE DATOS'!$A$2:D16251,4,FALSE))</f>
        <v/>
      </c>
      <c r="I414" s="84"/>
      <c r="J414" s="88"/>
      <c r="K414" s="87"/>
      <c r="L414" s="87"/>
      <c r="M414" s="11"/>
      <c r="N414" s="11"/>
    </row>
    <row r="415" spans="2:14" ht="25.5" customHeight="1" x14ac:dyDescent="0.4">
      <c r="B415" s="85"/>
      <c r="C415" s="84"/>
      <c r="D415" s="84"/>
      <c r="E415" s="84"/>
      <c r="F415" s="84"/>
      <c r="G415" s="84" t="str">
        <f>IF(ISBLANK(J415),"",VLOOKUP(J415,'BASE DATOS'!$A$2:C16252,3,FALSE))</f>
        <v/>
      </c>
      <c r="H415" s="84" t="str">
        <f>IF(ISBLANK(J415),"",VLOOKUP(J415,'BASE DATOS'!$A$2:D16252,4,FALSE))</f>
        <v/>
      </c>
      <c r="I415" s="84"/>
      <c r="J415" s="88"/>
      <c r="K415" s="87"/>
      <c r="L415" s="87"/>
      <c r="M415" s="11"/>
      <c r="N415" s="11"/>
    </row>
    <row r="416" spans="2:14" ht="25.5" customHeight="1" x14ac:dyDescent="0.4">
      <c r="B416" s="85"/>
      <c r="C416" s="84"/>
      <c r="D416" s="84"/>
      <c r="E416" s="84"/>
      <c r="F416" s="84"/>
      <c r="G416" s="84" t="str">
        <f>IF(ISBLANK(J416),"",VLOOKUP(J416,'BASE DATOS'!$A$2:C16253,3,FALSE))</f>
        <v/>
      </c>
      <c r="H416" s="84" t="str">
        <f>IF(ISBLANK(J416),"",VLOOKUP(J416,'BASE DATOS'!$A$2:D16253,4,FALSE))</f>
        <v/>
      </c>
      <c r="I416" s="84"/>
      <c r="J416" s="88"/>
      <c r="K416" s="87"/>
      <c r="L416" s="87"/>
      <c r="M416" s="11"/>
      <c r="N416" s="11"/>
    </row>
    <row r="417" spans="2:14" ht="25.5" customHeight="1" x14ac:dyDescent="0.4">
      <c r="B417" s="85"/>
      <c r="C417" s="84"/>
      <c r="D417" s="84"/>
      <c r="E417" s="84"/>
      <c r="F417" s="84"/>
      <c r="G417" s="84" t="str">
        <f>IF(ISBLANK(J417),"",VLOOKUP(J417,'BASE DATOS'!$A$2:C16254,3,FALSE))</f>
        <v/>
      </c>
      <c r="H417" s="84" t="str">
        <f>IF(ISBLANK(J417),"",VLOOKUP(J417,'BASE DATOS'!$A$2:D16254,4,FALSE))</f>
        <v/>
      </c>
      <c r="I417" s="84"/>
      <c r="J417" s="88"/>
      <c r="K417" s="87"/>
      <c r="L417" s="87"/>
      <c r="M417" s="11"/>
      <c r="N417" s="11"/>
    </row>
    <row r="418" spans="2:14" ht="25.5" customHeight="1" x14ac:dyDescent="0.4">
      <c r="B418" s="85"/>
      <c r="C418" s="84"/>
      <c r="D418" s="84"/>
      <c r="E418" s="84"/>
      <c r="F418" s="84"/>
      <c r="G418" s="84" t="str">
        <f>IF(ISBLANK(J418),"",VLOOKUP(J418,'BASE DATOS'!$A$2:C16255,3,FALSE))</f>
        <v/>
      </c>
      <c r="H418" s="84" t="str">
        <f>IF(ISBLANK(J418),"",VLOOKUP(J418,'BASE DATOS'!$A$2:D16255,4,FALSE))</f>
        <v/>
      </c>
      <c r="I418" s="84"/>
      <c r="J418" s="88"/>
      <c r="K418" s="87"/>
      <c r="L418" s="87"/>
      <c r="M418" s="11"/>
      <c r="N418" s="11"/>
    </row>
    <row r="419" spans="2:14" ht="25.5" customHeight="1" x14ac:dyDescent="0.4">
      <c r="B419" s="85"/>
      <c r="C419" s="84"/>
      <c r="D419" s="84"/>
      <c r="E419" s="84"/>
      <c r="F419" s="84"/>
      <c r="G419" s="84" t="str">
        <f>IF(ISBLANK(J419),"",VLOOKUP(J419,'BASE DATOS'!$A$2:C16256,3,FALSE))</f>
        <v/>
      </c>
      <c r="H419" s="84" t="str">
        <f>IF(ISBLANK(J419),"",VLOOKUP(J419,'BASE DATOS'!$A$2:D16256,4,FALSE))</f>
        <v/>
      </c>
      <c r="I419" s="84"/>
      <c r="J419" s="88"/>
      <c r="K419" s="87"/>
      <c r="L419" s="87"/>
      <c r="M419" s="11"/>
      <c r="N419" s="11"/>
    </row>
    <row r="420" spans="2:14" ht="25.5" customHeight="1" x14ac:dyDescent="0.4">
      <c r="B420" s="85"/>
      <c r="C420" s="84"/>
      <c r="D420" s="84"/>
      <c r="E420" s="84"/>
      <c r="F420" s="84"/>
      <c r="G420" s="84" t="str">
        <f>IF(ISBLANK(J420),"",VLOOKUP(J420,'BASE DATOS'!$A$2:C16257,3,FALSE))</f>
        <v/>
      </c>
      <c r="H420" s="84" t="str">
        <f>IF(ISBLANK(J420),"",VLOOKUP(J420,'BASE DATOS'!$A$2:D16257,4,FALSE))</f>
        <v/>
      </c>
      <c r="I420" s="84"/>
      <c r="J420" s="88"/>
      <c r="K420" s="87"/>
      <c r="L420" s="87"/>
      <c r="M420" s="11"/>
      <c r="N420" s="11"/>
    </row>
    <row r="421" spans="2:14" ht="25.5" customHeight="1" x14ac:dyDescent="0.4">
      <c r="B421" s="85"/>
      <c r="C421" s="84"/>
      <c r="D421" s="84"/>
      <c r="E421" s="84"/>
      <c r="F421" s="84"/>
      <c r="G421" s="84" t="str">
        <f>IF(ISBLANK(J421),"",VLOOKUP(J421,'BASE DATOS'!$A$2:C16258,3,FALSE))</f>
        <v/>
      </c>
      <c r="H421" s="84" t="str">
        <f>IF(ISBLANK(J421),"",VLOOKUP(J421,'BASE DATOS'!$A$2:D16258,4,FALSE))</f>
        <v/>
      </c>
      <c r="I421" s="84"/>
      <c r="J421" s="88"/>
      <c r="K421" s="87"/>
      <c r="L421" s="87"/>
      <c r="M421" s="11"/>
      <c r="N421" s="11"/>
    </row>
    <row r="422" spans="2:14" ht="25.5" customHeight="1" x14ac:dyDescent="0.4">
      <c r="B422" s="85"/>
      <c r="C422" s="84"/>
      <c r="D422" s="84"/>
      <c r="E422" s="84"/>
      <c r="F422" s="84"/>
      <c r="G422" s="84" t="str">
        <f>IF(ISBLANK(J422),"",VLOOKUP(J422,'BASE DATOS'!$A$2:C16259,3,FALSE))</f>
        <v/>
      </c>
      <c r="H422" s="84" t="str">
        <f>IF(ISBLANK(J422),"",VLOOKUP(J422,'BASE DATOS'!$A$2:D16259,4,FALSE))</f>
        <v/>
      </c>
      <c r="I422" s="84"/>
      <c r="J422" s="88"/>
      <c r="K422" s="87"/>
      <c r="L422" s="87"/>
      <c r="M422" s="11"/>
      <c r="N422" s="11"/>
    </row>
    <row r="423" spans="2:14" ht="25.5" customHeight="1" x14ac:dyDescent="0.4">
      <c r="B423" s="85"/>
      <c r="C423" s="84"/>
      <c r="D423" s="84"/>
      <c r="E423" s="84"/>
      <c r="F423" s="84"/>
      <c r="G423" s="84" t="str">
        <f>IF(ISBLANK(J423),"",VLOOKUP(J423,'BASE DATOS'!$A$2:C16260,3,FALSE))</f>
        <v/>
      </c>
      <c r="H423" s="84" t="str">
        <f>IF(ISBLANK(J423),"",VLOOKUP(J423,'BASE DATOS'!$A$2:D16260,4,FALSE))</f>
        <v/>
      </c>
      <c r="I423" s="84"/>
      <c r="J423" s="88"/>
      <c r="K423" s="87"/>
      <c r="L423" s="87"/>
      <c r="M423" s="11"/>
      <c r="N423" s="11"/>
    </row>
    <row r="424" spans="2:14" ht="25.5" customHeight="1" x14ac:dyDescent="0.4">
      <c r="B424" s="85"/>
      <c r="C424" s="84"/>
      <c r="D424" s="84"/>
      <c r="E424" s="84"/>
      <c r="F424" s="84"/>
      <c r="G424" s="84" t="str">
        <f>IF(ISBLANK(J424),"",VLOOKUP(J424,'BASE DATOS'!$A$2:C16261,3,FALSE))</f>
        <v/>
      </c>
      <c r="H424" s="84" t="str">
        <f>IF(ISBLANK(J424),"",VLOOKUP(J424,'BASE DATOS'!$A$2:D16261,4,FALSE))</f>
        <v/>
      </c>
      <c r="I424" s="84"/>
      <c r="J424" s="88"/>
      <c r="K424" s="87"/>
      <c r="L424" s="87"/>
      <c r="M424" s="11"/>
      <c r="N424" s="11"/>
    </row>
    <row r="425" spans="2:14" ht="25.5" customHeight="1" x14ac:dyDescent="0.4">
      <c r="B425" s="85"/>
      <c r="C425" s="84"/>
      <c r="D425" s="84"/>
      <c r="E425" s="84"/>
      <c r="F425" s="84"/>
      <c r="G425" s="84" t="str">
        <f>IF(ISBLANK(J425),"",VLOOKUP(J425,'BASE DATOS'!$A$2:C16262,3,FALSE))</f>
        <v/>
      </c>
      <c r="H425" s="84" t="str">
        <f>IF(ISBLANK(J425),"",VLOOKUP(J425,'BASE DATOS'!$A$2:D16262,4,FALSE))</f>
        <v/>
      </c>
      <c r="I425" s="84"/>
      <c r="J425" s="88"/>
      <c r="K425" s="87"/>
      <c r="L425" s="87"/>
      <c r="M425" s="11"/>
      <c r="N425" s="11"/>
    </row>
    <row r="426" spans="2:14" ht="25.5" customHeight="1" x14ac:dyDescent="0.4">
      <c r="B426" s="85"/>
      <c r="C426" s="84"/>
      <c r="D426" s="84"/>
      <c r="E426" s="84"/>
      <c r="F426" s="84"/>
      <c r="G426" s="84" t="str">
        <f>IF(ISBLANK(J426),"",VLOOKUP(J426,'BASE DATOS'!$A$2:C16263,3,FALSE))</f>
        <v/>
      </c>
      <c r="H426" s="84" t="str">
        <f>IF(ISBLANK(J426),"",VLOOKUP(J426,'BASE DATOS'!$A$2:D16263,4,FALSE))</f>
        <v/>
      </c>
      <c r="I426" s="84"/>
      <c r="J426" s="88"/>
      <c r="K426" s="87"/>
      <c r="L426" s="87"/>
      <c r="M426" s="11"/>
      <c r="N426" s="11"/>
    </row>
    <row r="427" spans="2:14" ht="25.5" customHeight="1" x14ac:dyDescent="0.4">
      <c r="B427" s="85"/>
      <c r="C427" s="84"/>
      <c r="D427" s="84"/>
      <c r="E427" s="84"/>
      <c r="F427" s="84"/>
      <c r="G427" s="84" t="str">
        <f>IF(ISBLANK(J427),"",VLOOKUP(J427,'BASE DATOS'!$A$2:C16264,3,FALSE))</f>
        <v/>
      </c>
      <c r="H427" s="84" t="str">
        <f>IF(ISBLANK(J427),"",VLOOKUP(J427,'BASE DATOS'!$A$2:D16264,4,FALSE))</f>
        <v/>
      </c>
      <c r="I427" s="84"/>
      <c r="J427" s="88"/>
      <c r="K427" s="87"/>
      <c r="L427" s="87"/>
      <c r="M427" s="11"/>
      <c r="N427" s="11"/>
    </row>
    <row r="428" spans="2:14" ht="25.5" customHeight="1" x14ac:dyDescent="0.4">
      <c r="B428" s="85"/>
      <c r="C428" s="84"/>
      <c r="D428" s="84"/>
      <c r="E428" s="84"/>
      <c r="F428" s="84"/>
      <c r="G428" s="84" t="str">
        <f>IF(ISBLANK(J428),"",VLOOKUP(J428,'BASE DATOS'!$A$2:C16265,3,FALSE))</f>
        <v/>
      </c>
      <c r="H428" s="84" t="str">
        <f>IF(ISBLANK(J428),"",VLOOKUP(J428,'BASE DATOS'!$A$2:D16265,4,FALSE))</f>
        <v/>
      </c>
      <c r="I428" s="84"/>
      <c r="J428" s="88"/>
      <c r="K428" s="87"/>
      <c r="L428" s="87"/>
      <c r="M428" s="11"/>
      <c r="N428" s="11"/>
    </row>
    <row r="429" spans="2:14" ht="25.5" customHeight="1" x14ac:dyDescent="0.4">
      <c r="B429" s="85"/>
      <c r="C429" s="84"/>
      <c r="D429" s="84"/>
      <c r="E429" s="84"/>
      <c r="F429" s="84"/>
      <c r="G429" s="84" t="str">
        <f>IF(ISBLANK(J429),"",VLOOKUP(J429,'BASE DATOS'!$A$2:C16266,3,FALSE))</f>
        <v/>
      </c>
      <c r="H429" s="84" t="str">
        <f>IF(ISBLANK(J429),"",VLOOKUP(J429,'BASE DATOS'!$A$2:D16266,4,FALSE))</f>
        <v/>
      </c>
      <c r="I429" s="84"/>
      <c r="J429" s="88"/>
      <c r="K429" s="87"/>
      <c r="L429" s="87"/>
      <c r="M429" s="11"/>
      <c r="N429" s="11"/>
    </row>
    <row r="430" spans="2:14" ht="25.5" customHeight="1" x14ac:dyDescent="0.4">
      <c r="B430" s="85"/>
      <c r="C430" s="84"/>
      <c r="D430" s="84"/>
      <c r="E430" s="84"/>
      <c r="F430" s="84"/>
      <c r="G430" s="84" t="str">
        <f>IF(ISBLANK(J430),"",VLOOKUP(J430,'BASE DATOS'!$A$2:C16267,3,FALSE))</f>
        <v/>
      </c>
      <c r="H430" s="84" t="str">
        <f>IF(ISBLANK(J430),"",VLOOKUP(J430,'BASE DATOS'!$A$2:D16267,4,FALSE))</f>
        <v/>
      </c>
      <c r="I430" s="84"/>
      <c r="J430" s="88"/>
      <c r="K430" s="87"/>
      <c r="L430" s="87"/>
      <c r="M430" s="11"/>
      <c r="N430" s="11"/>
    </row>
    <row r="431" spans="2:14" ht="25.5" customHeight="1" x14ac:dyDescent="0.4">
      <c r="B431" s="85"/>
      <c r="C431" s="84"/>
      <c r="D431" s="84"/>
      <c r="E431" s="84"/>
      <c r="F431" s="84"/>
      <c r="G431" s="84" t="str">
        <f>IF(ISBLANK(J431),"",VLOOKUP(J431,'BASE DATOS'!$A$2:C16268,3,FALSE))</f>
        <v/>
      </c>
      <c r="H431" s="84" t="str">
        <f>IF(ISBLANK(J431),"",VLOOKUP(J431,'BASE DATOS'!$A$2:D16268,4,FALSE))</f>
        <v/>
      </c>
      <c r="I431" s="84"/>
      <c r="J431" s="88"/>
      <c r="K431" s="87"/>
      <c r="L431" s="87"/>
      <c r="M431" s="11"/>
      <c r="N431" s="11"/>
    </row>
    <row r="432" spans="2:14" ht="25.5" customHeight="1" x14ac:dyDescent="0.4">
      <c r="B432" s="85"/>
      <c r="C432" s="84"/>
      <c r="D432" s="84"/>
      <c r="E432" s="84"/>
      <c r="F432" s="84"/>
      <c r="G432" s="84" t="str">
        <f>IF(ISBLANK(J432),"",VLOOKUP(J432,'BASE DATOS'!$A$2:C16269,3,FALSE))</f>
        <v/>
      </c>
      <c r="H432" s="84" t="str">
        <f>IF(ISBLANK(J432),"",VLOOKUP(J432,'BASE DATOS'!$A$2:D16269,4,FALSE))</f>
        <v/>
      </c>
      <c r="I432" s="84"/>
      <c r="J432" s="88"/>
      <c r="K432" s="87"/>
      <c r="L432" s="87"/>
      <c r="M432" s="11"/>
      <c r="N432" s="11"/>
    </row>
    <row r="433" spans="2:14" ht="25.5" customHeight="1" x14ac:dyDescent="0.4">
      <c r="B433" s="85"/>
      <c r="C433" s="84"/>
      <c r="D433" s="84"/>
      <c r="E433" s="84"/>
      <c r="F433" s="84"/>
      <c r="G433" s="84" t="str">
        <f>IF(ISBLANK(J433),"",VLOOKUP(J433,'BASE DATOS'!$A$2:C16270,3,FALSE))</f>
        <v/>
      </c>
      <c r="H433" s="84" t="str">
        <f>IF(ISBLANK(J433),"",VLOOKUP(J433,'BASE DATOS'!$A$2:D16270,4,FALSE))</f>
        <v/>
      </c>
      <c r="I433" s="84"/>
      <c r="J433" s="88"/>
      <c r="K433" s="87"/>
      <c r="L433" s="87"/>
      <c r="M433" s="11"/>
      <c r="N433" s="11"/>
    </row>
    <row r="434" spans="2:14" ht="25.5" customHeight="1" x14ac:dyDescent="0.4">
      <c r="B434" s="85"/>
      <c r="C434" s="84"/>
      <c r="D434" s="84"/>
      <c r="E434" s="84"/>
      <c r="F434" s="84"/>
      <c r="G434" s="84" t="str">
        <f>IF(ISBLANK(J434),"",VLOOKUP(J434,'BASE DATOS'!$A$2:C16271,3,FALSE))</f>
        <v/>
      </c>
      <c r="H434" s="84" t="str">
        <f>IF(ISBLANK(J434),"",VLOOKUP(J434,'BASE DATOS'!$A$2:D16271,4,FALSE))</f>
        <v/>
      </c>
      <c r="I434" s="84"/>
      <c r="J434" s="88"/>
      <c r="K434" s="87"/>
      <c r="L434" s="87"/>
      <c r="M434" s="11"/>
      <c r="N434" s="11"/>
    </row>
    <row r="435" spans="2:14" ht="25.5" customHeight="1" x14ac:dyDescent="0.4">
      <c r="B435" s="85"/>
      <c r="C435" s="84"/>
      <c r="D435" s="84"/>
      <c r="E435" s="84"/>
      <c r="F435" s="84"/>
      <c r="G435" s="84" t="str">
        <f>IF(ISBLANK(J435),"",VLOOKUP(J435,'BASE DATOS'!$A$2:C16272,3,FALSE))</f>
        <v/>
      </c>
      <c r="H435" s="84" t="str">
        <f>IF(ISBLANK(J435),"",VLOOKUP(J435,'BASE DATOS'!$A$2:D16272,4,FALSE))</f>
        <v/>
      </c>
      <c r="I435" s="84"/>
      <c r="J435" s="88"/>
      <c r="K435" s="87"/>
      <c r="L435" s="87"/>
      <c r="M435" s="11"/>
      <c r="N435" s="11"/>
    </row>
    <row r="436" spans="2:14" ht="25.5" customHeight="1" x14ac:dyDescent="0.4">
      <c r="B436" s="85"/>
      <c r="C436" s="84"/>
      <c r="D436" s="84"/>
      <c r="E436" s="84"/>
      <c r="F436" s="84"/>
      <c r="G436" s="84" t="str">
        <f>IF(ISBLANK(J436),"",VLOOKUP(J436,'BASE DATOS'!$A$2:C16273,3,FALSE))</f>
        <v/>
      </c>
      <c r="H436" s="84" t="str">
        <f>IF(ISBLANK(J436),"",VLOOKUP(J436,'BASE DATOS'!$A$2:D16273,4,FALSE))</f>
        <v/>
      </c>
      <c r="I436" s="84"/>
      <c r="J436" s="88"/>
      <c r="K436" s="87"/>
      <c r="L436" s="87"/>
      <c r="M436" s="11"/>
      <c r="N436" s="11"/>
    </row>
    <row r="437" spans="2:14" ht="25.5" customHeight="1" x14ac:dyDescent="0.4">
      <c r="B437" s="85"/>
      <c r="C437" s="84"/>
      <c r="D437" s="84"/>
      <c r="E437" s="84"/>
      <c r="F437" s="84"/>
      <c r="G437" s="84" t="str">
        <f>IF(ISBLANK(J437),"",VLOOKUP(J437,'BASE DATOS'!$A$2:C16274,3,FALSE))</f>
        <v/>
      </c>
      <c r="H437" s="84" t="str">
        <f>IF(ISBLANK(J437),"",VLOOKUP(J437,'BASE DATOS'!$A$2:D16274,4,FALSE))</f>
        <v/>
      </c>
      <c r="I437" s="84"/>
      <c r="J437" s="88"/>
      <c r="K437" s="87"/>
      <c r="L437" s="87"/>
      <c r="M437" s="11"/>
      <c r="N437" s="11"/>
    </row>
    <row r="438" spans="2:14" ht="25.5" customHeight="1" x14ac:dyDescent="0.4">
      <c r="B438" s="85"/>
      <c r="C438" s="84"/>
      <c r="D438" s="84"/>
      <c r="E438" s="84"/>
      <c r="F438" s="84"/>
      <c r="G438" s="84" t="str">
        <f>IF(ISBLANK(J438),"",VLOOKUP(J438,'BASE DATOS'!$A$2:C16275,3,FALSE))</f>
        <v/>
      </c>
      <c r="H438" s="84" t="str">
        <f>IF(ISBLANK(J438),"",VLOOKUP(J438,'BASE DATOS'!$A$2:D16275,4,FALSE))</f>
        <v/>
      </c>
      <c r="I438" s="84"/>
      <c r="J438" s="88"/>
      <c r="K438" s="87"/>
      <c r="L438" s="87"/>
      <c r="M438" s="11"/>
      <c r="N438" s="11"/>
    </row>
    <row r="439" spans="2:14" ht="25.5" customHeight="1" x14ac:dyDescent="0.4">
      <c r="B439" s="85"/>
      <c r="C439" s="84"/>
      <c r="D439" s="84"/>
      <c r="E439" s="84"/>
      <c r="F439" s="84"/>
      <c r="G439" s="84" t="str">
        <f>IF(ISBLANK(J439),"",VLOOKUP(J439,'BASE DATOS'!$A$2:C16276,3,FALSE))</f>
        <v/>
      </c>
      <c r="H439" s="84" t="str">
        <f>IF(ISBLANK(J439),"",VLOOKUP(J439,'BASE DATOS'!$A$2:D16276,4,FALSE))</f>
        <v/>
      </c>
      <c r="I439" s="84"/>
      <c r="J439" s="88"/>
      <c r="K439" s="87"/>
      <c r="L439" s="87"/>
      <c r="M439" s="11"/>
      <c r="N439" s="11"/>
    </row>
    <row r="440" spans="2:14" ht="25.5" customHeight="1" x14ac:dyDescent="0.4">
      <c r="B440" s="85"/>
      <c r="C440" s="84"/>
      <c r="D440" s="84"/>
      <c r="E440" s="84"/>
      <c r="F440" s="84"/>
      <c r="G440" s="84" t="str">
        <f>IF(ISBLANK(J440),"",VLOOKUP(J440,'BASE DATOS'!$A$2:C16277,3,FALSE))</f>
        <v/>
      </c>
      <c r="H440" s="84" t="str">
        <f>IF(ISBLANK(J440),"",VLOOKUP(J440,'BASE DATOS'!$A$2:D16277,4,FALSE))</f>
        <v/>
      </c>
      <c r="I440" s="84"/>
      <c r="J440" s="88"/>
      <c r="K440" s="87"/>
      <c r="L440" s="87"/>
      <c r="M440" s="11"/>
      <c r="N440" s="11"/>
    </row>
    <row r="441" spans="2:14" ht="25.5" customHeight="1" x14ac:dyDescent="0.4">
      <c r="B441" s="85"/>
      <c r="C441" s="84"/>
      <c r="D441" s="84"/>
      <c r="E441" s="84"/>
      <c r="F441" s="84"/>
      <c r="G441" s="84" t="str">
        <f>IF(ISBLANK(J441),"",VLOOKUP(J441,'BASE DATOS'!$A$2:C16278,3,FALSE))</f>
        <v/>
      </c>
      <c r="H441" s="84" t="str">
        <f>IF(ISBLANK(J441),"",VLOOKUP(J441,'BASE DATOS'!$A$2:D16278,4,FALSE))</f>
        <v/>
      </c>
      <c r="I441" s="84"/>
      <c r="J441" s="88"/>
      <c r="K441" s="87"/>
      <c r="L441" s="87"/>
      <c r="M441" s="11"/>
      <c r="N441" s="11"/>
    </row>
    <row r="442" spans="2:14" ht="25.5" customHeight="1" x14ac:dyDescent="0.4">
      <c r="B442" s="85"/>
      <c r="C442" s="84"/>
      <c r="D442" s="84"/>
      <c r="E442" s="84"/>
      <c r="F442" s="84"/>
      <c r="G442" s="84" t="str">
        <f>IF(ISBLANK(J442),"",VLOOKUP(J442,'BASE DATOS'!$A$2:C16279,3,FALSE))</f>
        <v/>
      </c>
      <c r="H442" s="84" t="str">
        <f>IF(ISBLANK(J442),"",VLOOKUP(J442,'BASE DATOS'!$A$2:D16279,4,FALSE))</f>
        <v/>
      </c>
      <c r="I442" s="84"/>
      <c r="J442" s="88"/>
      <c r="K442" s="87"/>
      <c r="L442" s="87"/>
      <c r="M442" s="11"/>
      <c r="N442" s="11"/>
    </row>
    <row r="443" spans="2:14" ht="25.5" customHeight="1" x14ac:dyDescent="0.4">
      <c r="B443" s="85"/>
      <c r="C443" s="84"/>
      <c r="D443" s="84"/>
      <c r="E443" s="84"/>
      <c r="F443" s="84"/>
      <c r="G443" s="84" t="str">
        <f>IF(ISBLANK(J443),"",VLOOKUP(J443,'BASE DATOS'!$A$2:C16280,3,FALSE))</f>
        <v/>
      </c>
      <c r="H443" s="84" t="str">
        <f>IF(ISBLANK(J443),"",VLOOKUP(J443,'BASE DATOS'!$A$2:D16280,4,FALSE))</f>
        <v/>
      </c>
      <c r="I443" s="84"/>
      <c r="J443" s="88"/>
      <c r="K443" s="87"/>
      <c r="L443" s="87"/>
      <c r="M443" s="11"/>
      <c r="N443" s="11"/>
    </row>
    <row r="444" spans="2:14" ht="25.5" customHeight="1" x14ac:dyDescent="0.4">
      <c r="B444" s="85"/>
      <c r="C444" s="84"/>
      <c r="D444" s="84"/>
      <c r="E444" s="84"/>
      <c r="F444" s="84"/>
      <c r="G444" s="84" t="str">
        <f>IF(ISBLANK(J444),"",VLOOKUP(J444,'BASE DATOS'!$A$2:C16281,3,FALSE))</f>
        <v/>
      </c>
      <c r="H444" s="84" t="str">
        <f>IF(ISBLANK(J444),"",VLOOKUP(J444,'BASE DATOS'!$A$2:D16281,4,FALSE))</f>
        <v/>
      </c>
      <c r="I444" s="84"/>
      <c r="J444" s="88"/>
      <c r="K444" s="87"/>
      <c r="L444" s="87"/>
      <c r="M444" s="11"/>
      <c r="N444" s="11"/>
    </row>
    <row r="445" spans="2:14" ht="25.5" customHeight="1" x14ac:dyDescent="0.4">
      <c r="B445" s="85"/>
      <c r="C445" s="84"/>
      <c r="D445" s="84"/>
      <c r="E445" s="84"/>
      <c r="F445" s="84"/>
      <c r="G445" s="84" t="str">
        <f>IF(ISBLANK(J445),"",VLOOKUP(J445,'BASE DATOS'!$A$2:C16282,3,FALSE))</f>
        <v/>
      </c>
      <c r="H445" s="84" t="str">
        <f>IF(ISBLANK(J445),"",VLOOKUP(J445,'BASE DATOS'!$A$2:D16282,4,FALSE))</f>
        <v/>
      </c>
      <c r="I445" s="84"/>
      <c r="J445" s="88"/>
      <c r="K445" s="87"/>
      <c r="L445" s="87"/>
      <c r="M445" s="11"/>
      <c r="N445" s="11"/>
    </row>
    <row r="446" spans="2:14" ht="25.5" customHeight="1" x14ac:dyDescent="0.4">
      <c r="B446" s="85"/>
      <c r="C446" s="84"/>
      <c r="D446" s="84"/>
      <c r="E446" s="84"/>
      <c r="F446" s="84"/>
      <c r="G446" s="84" t="str">
        <f>IF(ISBLANK(J446),"",VLOOKUP(J446,'BASE DATOS'!$A$2:C16283,3,FALSE))</f>
        <v/>
      </c>
      <c r="H446" s="84" t="str">
        <f>IF(ISBLANK(J446),"",VLOOKUP(J446,'BASE DATOS'!$A$2:D16283,4,FALSE))</f>
        <v/>
      </c>
      <c r="I446" s="84"/>
      <c r="J446" s="88"/>
      <c r="K446" s="87"/>
      <c r="L446" s="87"/>
      <c r="M446" s="11"/>
      <c r="N446" s="11"/>
    </row>
    <row r="447" spans="2:14" ht="25.5" customHeight="1" x14ac:dyDescent="0.4">
      <c r="B447" s="85"/>
      <c r="C447" s="84"/>
      <c r="D447" s="84"/>
      <c r="E447" s="84"/>
      <c r="F447" s="84"/>
      <c r="G447" s="84" t="str">
        <f>IF(ISBLANK(J447),"",VLOOKUP(J447,'BASE DATOS'!$A$2:C16284,3,FALSE))</f>
        <v/>
      </c>
      <c r="H447" s="84" t="str">
        <f>IF(ISBLANK(J447),"",VLOOKUP(J447,'BASE DATOS'!$A$2:D16284,4,FALSE))</f>
        <v/>
      </c>
      <c r="I447" s="84"/>
      <c r="J447" s="88"/>
      <c r="K447" s="87"/>
      <c r="L447" s="87"/>
      <c r="M447" s="11"/>
      <c r="N447" s="11"/>
    </row>
    <row r="448" spans="2:14" ht="25.5" customHeight="1" x14ac:dyDescent="0.4">
      <c r="B448" s="85"/>
      <c r="C448" s="84"/>
      <c r="D448" s="84"/>
      <c r="E448" s="84"/>
      <c r="F448" s="84"/>
      <c r="G448" s="84" t="str">
        <f>IF(ISBLANK(J448),"",VLOOKUP(J448,'BASE DATOS'!$A$2:C16285,3,FALSE))</f>
        <v/>
      </c>
      <c r="H448" s="84" t="str">
        <f>IF(ISBLANK(J448),"",VLOOKUP(J448,'BASE DATOS'!$A$2:D16285,4,FALSE))</f>
        <v/>
      </c>
      <c r="I448" s="84"/>
      <c r="J448" s="88"/>
      <c r="K448" s="87"/>
      <c r="L448" s="87"/>
      <c r="M448" s="11"/>
      <c r="N448" s="11"/>
    </row>
    <row r="449" spans="2:14" ht="25.5" customHeight="1" x14ac:dyDescent="0.4">
      <c r="B449" s="85"/>
      <c r="C449" s="84"/>
      <c r="D449" s="84"/>
      <c r="E449" s="84"/>
      <c r="F449" s="84"/>
      <c r="G449" s="84" t="str">
        <f>IF(ISBLANK(J449),"",VLOOKUP(J449,'BASE DATOS'!$A$2:C16286,3,FALSE))</f>
        <v/>
      </c>
      <c r="H449" s="84" t="str">
        <f>IF(ISBLANK(J449),"",VLOOKUP(J449,'BASE DATOS'!$A$2:D16286,4,FALSE))</f>
        <v/>
      </c>
      <c r="I449" s="84"/>
      <c r="J449" s="88"/>
      <c r="K449" s="87"/>
      <c r="L449" s="87"/>
      <c r="M449" s="11"/>
      <c r="N449" s="11"/>
    </row>
    <row r="450" spans="2:14" ht="25.5" customHeight="1" x14ac:dyDescent="0.4">
      <c r="B450" s="85"/>
      <c r="C450" s="84"/>
      <c r="D450" s="84"/>
      <c r="E450" s="84"/>
      <c r="F450" s="84"/>
      <c r="G450" s="84" t="str">
        <f>IF(ISBLANK(J450),"",VLOOKUP(J450,'BASE DATOS'!$A$2:C16287,3,FALSE))</f>
        <v/>
      </c>
      <c r="H450" s="84" t="str">
        <f>IF(ISBLANK(J450),"",VLOOKUP(J450,'BASE DATOS'!$A$2:D16287,4,FALSE))</f>
        <v/>
      </c>
      <c r="I450" s="84"/>
      <c r="J450" s="88"/>
      <c r="K450" s="87"/>
      <c r="L450" s="87"/>
      <c r="M450" s="11"/>
      <c r="N450" s="11"/>
    </row>
    <row r="451" spans="2:14" ht="25.5" customHeight="1" x14ac:dyDescent="0.4">
      <c r="B451" s="85"/>
      <c r="C451" s="84"/>
      <c r="D451" s="84"/>
      <c r="E451" s="84"/>
      <c r="F451" s="84"/>
      <c r="G451" s="84" t="str">
        <f>IF(ISBLANK(J451),"",VLOOKUP(J451,'BASE DATOS'!$A$2:C16288,3,FALSE))</f>
        <v/>
      </c>
      <c r="H451" s="84" t="str">
        <f>IF(ISBLANK(J451),"",VLOOKUP(J451,'BASE DATOS'!$A$2:D16288,4,FALSE))</f>
        <v/>
      </c>
      <c r="I451" s="84"/>
      <c r="J451" s="88"/>
      <c r="K451" s="87"/>
      <c r="L451" s="87"/>
      <c r="M451" s="11"/>
      <c r="N451" s="11"/>
    </row>
    <row r="452" spans="2:14" ht="25.5" customHeight="1" x14ac:dyDescent="0.4">
      <c r="B452" s="85"/>
      <c r="C452" s="84"/>
      <c r="D452" s="84"/>
      <c r="E452" s="84"/>
      <c r="F452" s="84"/>
      <c r="G452" s="84" t="str">
        <f>IF(ISBLANK(J452),"",VLOOKUP(J452,'BASE DATOS'!$A$2:C16289,3,FALSE))</f>
        <v/>
      </c>
      <c r="H452" s="84" t="str">
        <f>IF(ISBLANK(J452),"",VLOOKUP(J452,'BASE DATOS'!$A$2:D16289,4,FALSE))</f>
        <v/>
      </c>
      <c r="I452" s="84"/>
      <c r="J452" s="88"/>
      <c r="K452" s="87"/>
      <c r="L452" s="87"/>
      <c r="M452" s="11"/>
      <c r="N452" s="11"/>
    </row>
    <row r="453" spans="2:14" ht="25.5" customHeight="1" x14ac:dyDescent="0.4">
      <c r="B453" s="85"/>
      <c r="C453" s="84"/>
      <c r="D453" s="84"/>
      <c r="E453" s="84"/>
      <c r="F453" s="84"/>
      <c r="G453" s="84" t="str">
        <f>IF(ISBLANK(J453),"",VLOOKUP(J453,'BASE DATOS'!$A$2:C16290,3,FALSE))</f>
        <v/>
      </c>
      <c r="H453" s="84" t="str">
        <f>IF(ISBLANK(J453),"",VLOOKUP(J453,'BASE DATOS'!$A$2:D16290,4,FALSE))</f>
        <v/>
      </c>
      <c r="I453" s="84"/>
      <c r="J453" s="88"/>
      <c r="K453" s="87"/>
      <c r="L453" s="87"/>
      <c r="M453" s="11"/>
      <c r="N453" s="11"/>
    </row>
    <row r="454" spans="2:14" ht="25.5" customHeight="1" x14ac:dyDescent="0.4">
      <c r="B454" s="85"/>
      <c r="C454" s="84"/>
      <c r="D454" s="84"/>
      <c r="E454" s="84"/>
      <c r="F454" s="84"/>
      <c r="G454" s="84" t="str">
        <f>IF(ISBLANK(J454),"",VLOOKUP(J454,'BASE DATOS'!$A$2:C16291,3,FALSE))</f>
        <v/>
      </c>
      <c r="H454" s="84" t="str">
        <f>IF(ISBLANK(J454),"",VLOOKUP(J454,'BASE DATOS'!$A$2:D16291,4,FALSE))</f>
        <v/>
      </c>
      <c r="I454" s="84"/>
      <c r="J454" s="88"/>
      <c r="K454" s="87"/>
      <c r="L454" s="87"/>
      <c r="M454" s="11"/>
      <c r="N454" s="11"/>
    </row>
    <row r="455" spans="2:14" ht="25.5" customHeight="1" x14ac:dyDescent="0.4">
      <c r="B455" s="85"/>
      <c r="C455" s="84"/>
      <c r="D455" s="84"/>
      <c r="E455" s="84"/>
      <c r="F455" s="84"/>
      <c r="G455" s="84" t="str">
        <f>IF(ISBLANK(J455),"",VLOOKUP(J455,'BASE DATOS'!$A$2:C16292,3,FALSE))</f>
        <v/>
      </c>
      <c r="H455" s="84" t="str">
        <f>IF(ISBLANK(J455),"",VLOOKUP(J455,'BASE DATOS'!$A$2:D16292,4,FALSE))</f>
        <v/>
      </c>
      <c r="I455" s="84"/>
      <c r="J455" s="88"/>
      <c r="K455" s="87"/>
      <c r="L455" s="87"/>
      <c r="M455" s="11"/>
      <c r="N455" s="11"/>
    </row>
    <row r="456" spans="2:14" ht="25.5" customHeight="1" x14ac:dyDescent="0.4">
      <c r="B456" s="85"/>
      <c r="C456" s="84"/>
      <c r="D456" s="84"/>
      <c r="E456" s="84"/>
      <c r="F456" s="84"/>
      <c r="G456" s="84" t="str">
        <f>IF(ISBLANK(J456),"",VLOOKUP(J456,'BASE DATOS'!$A$2:C16293,3,FALSE))</f>
        <v/>
      </c>
      <c r="H456" s="84" t="str">
        <f>IF(ISBLANK(J456),"",VLOOKUP(J456,'BASE DATOS'!$A$2:D16293,4,FALSE))</f>
        <v/>
      </c>
      <c r="I456" s="84"/>
      <c r="J456" s="88"/>
      <c r="K456" s="87"/>
      <c r="L456" s="87"/>
      <c r="M456" s="11"/>
      <c r="N456" s="11"/>
    </row>
    <row r="457" spans="2:14" ht="25.5" customHeight="1" x14ac:dyDescent="0.4">
      <c r="B457" s="85"/>
      <c r="C457" s="84"/>
      <c r="D457" s="84"/>
      <c r="E457" s="84"/>
      <c r="F457" s="84"/>
      <c r="G457" s="84" t="str">
        <f>IF(ISBLANK(J457),"",VLOOKUP(J457,'BASE DATOS'!$A$2:C16294,3,FALSE))</f>
        <v/>
      </c>
      <c r="H457" s="84" t="str">
        <f>IF(ISBLANK(J457),"",VLOOKUP(J457,'BASE DATOS'!$A$2:D16294,4,FALSE))</f>
        <v/>
      </c>
      <c r="I457" s="84"/>
      <c r="J457" s="88"/>
      <c r="K457" s="87"/>
      <c r="L457" s="87"/>
      <c r="M457" s="11"/>
      <c r="N457" s="11"/>
    </row>
    <row r="458" spans="2:14" ht="25.5" customHeight="1" x14ac:dyDescent="0.4">
      <c r="B458" s="85"/>
      <c r="C458" s="84"/>
      <c r="D458" s="84"/>
      <c r="E458" s="84"/>
      <c r="F458" s="84"/>
      <c r="G458" s="84" t="str">
        <f>IF(ISBLANK(J458),"",VLOOKUP(J458,'BASE DATOS'!$A$2:C16295,3,FALSE))</f>
        <v/>
      </c>
      <c r="H458" s="84" t="str">
        <f>IF(ISBLANK(J458),"",VLOOKUP(J458,'BASE DATOS'!$A$2:D16295,4,FALSE))</f>
        <v/>
      </c>
      <c r="I458" s="84"/>
      <c r="J458" s="88"/>
      <c r="K458" s="87"/>
      <c r="L458" s="87"/>
      <c r="M458" s="11"/>
      <c r="N458" s="11"/>
    </row>
    <row r="459" spans="2:14" ht="25.5" customHeight="1" x14ac:dyDescent="0.4">
      <c r="B459" s="85"/>
      <c r="C459" s="84"/>
      <c r="D459" s="84"/>
      <c r="E459" s="84"/>
      <c r="F459" s="84"/>
      <c r="G459" s="84" t="str">
        <f>IF(ISBLANK(J459),"",VLOOKUP(J459,'BASE DATOS'!$A$2:C16296,3,FALSE))</f>
        <v/>
      </c>
      <c r="H459" s="84" t="str">
        <f>IF(ISBLANK(J459),"",VLOOKUP(J459,'BASE DATOS'!$A$2:D16296,4,FALSE))</f>
        <v/>
      </c>
      <c r="I459" s="84"/>
      <c r="J459" s="88"/>
      <c r="K459" s="87"/>
      <c r="L459" s="87"/>
      <c r="M459" s="11"/>
      <c r="N459" s="11"/>
    </row>
    <row r="460" spans="2:14" ht="25.5" customHeight="1" x14ac:dyDescent="0.4">
      <c r="B460" s="85"/>
      <c r="C460" s="84"/>
      <c r="D460" s="84"/>
      <c r="E460" s="84"/>
      <c r="F460" s="84"/>
      <c r="G460" s="84" t="str">
        <f>IF(ISBLANK(J460),"",VLOOKUP(J460,'BASE DATOS'!$A$2:C16297,3,FALSE))</f>
        <v/>
      </c>
      <c r="H460" s="84" t="str">
        <f>IF(ISBLANK(J460),"",VLOOKUP(J460,'BASE DATOS'!$A$2:D16297,4,FALSE))</f>
        <v/>
      </c>
      <c r="I460" s="84"/>
      <c r="J460" s="88"/>
      <c r="K460" s="87"/>
      <c r="L460" s="87"/>
      <c r="M460" s="11"/>
      <c r="N460" s="11"/>
    </row>
    <row r="461" spans="2:14" ht="25.5" customHeight="1" x14ac:dyDescent="0.4">
      <c r="B461" s="85"/>
      <c r="C461" s="84"/>
      <c r="D461" s="84"/>
      <c r="E461" s="84"/>
      <c r="F461" s="84"/>
      <c r="G461" s="84" t="str">
        <f>IF(ISBLANK(J461),"",VLOOKUP(J461,'BASE DATOS'!$A$2:C16298,3,FALSE))</f>
        <v/>
      </c>
      <c r="H461" s="84" t="str">
        <f>IF(ISBLANK(J461),"",VLOOKUP(J461,'BASE DATOS'!$A$2:D16298,4,FALSE))</f>
        <v/>
      </c>
      <c r="I461" s="84"/>
      <c r="J461" s="88"/>
      <c r="K461" s="87"/>
      <c r="L461" s="87"/>
      <c r="M461" s="11"/>
      <c r="N461" s="11"/>
    </row>
    <row r="462" spans="2:14" ht="25.5" customHeight="1" x14ac:dyDescent="0.4">
      <c r="B462" s="85"/>
      <c r="C462" s="84"/>
      <c r="D462" s="84"/>
      <c r="E462" s="84"/>
      <c r="F462" s="84"/>
      <c r="G462" s="84" t="str">
        <f>IF(ISBLANK(J462),"",VLOOKUP(J462,'BASE DATOS'!$A$2:C16299,3,FALSE))</f>
        <v/>
      </c>
      <c r="H462" s="84" t="str">
        <f>IF(ISBLANK(J462),"",VLOOKUP(J462,'BASE DATOS'!$A$2:D16299,4,FALSE))</f>
        <v/>
      </c>
      <c r="I462" s="84"/>
      <c r="J462" s="88"/>
      <c r="K462" s="87"/>
      <c r="L462" s="87"/>
      <c r="M462" s="11"/>
      <c r="N462" s="11"/>
    </row>
    <row r="463" spans="2:14" ht="25.5" customHeight="1" x14ac:dyDescent="0.4">
      <c r="B463" s="85"/>
      <c r="C463" s="84"/>
      <c r="D463" s="84"/>
      <c r="E463" s="84"/>
      <c r="F463" s="84"/>
      <c r="G463" s="84" t="str">
        <f>IF(ISBLANK(J463),"",VLOOKUP(J463,'BASE DATOS'!$A$2:C16300,3,FALSE))</f>
        <v/>
      </c>
      <c r="H463" s="84" t="str">
        <f>IF(ISBLANK(J463),"",VLOOKUP(J463,'BASE DATOS'!$A$2:D16300,4,FALSE))</f>
        <v/>
      </c>
      <c r="I463" s="84"/>
      <c r="J463" s="88"/>
      <c r="K463" s="87"/>
      <c r="L463" s="87"/>
      <c r="M463" s="11"/>
      <c r="N463" s="11"/>
    </row>
    <row r="464" spans="2:14" ht="25.5" customHeight="1" x14ac:dyDescent="0.4">
      <c r="B464" s="85"/>
      <c r="C464" s="84"/>
      <c r="D464" s="84"/>
      <c r="E464" s="84"/>
      <c r="F464" s="84"/>
      <c r="G464" s="84" t="str">
        <f>IF(ISBLANK(J464),"",VLOOKUP(J464,'BASE DATOS'!$A$2:C16301,3,FALSE))</f>
        <v/>
      </c>
      <c r="H464" s="84" t="str">
        <f>IF(ISBLANK(J464),"",VLOOKUP(J464,'BASE DATOS'!$A$2:D16301,4,FALSE))</f>
        <v/>
      </c>
      <c r="I464" s="84"/>
      <c r="J464" s="88"/>
      <c r="K464" s="87"/>
      <c r="L464" s="87"/>
      <c r="M464" s="11"/>
      <c r="N464" s="11"/>
    </row>
    <row r="465" spans="2:14" ht="25.5" customHeight="1" x14ac:dyDescent="0.4">
      <c r="B465" s="85"/>
      <c r="C465" s="84"/>
      <c r="D465" s="84"/>
      <c r="E465" s="84"/>
      <c r="F465" s="84"/>
      <c r="G465" s="84" t="str">
        <f>IF(ISBLANK(J465),"",VLOOKUP(J465,'BASE DATOS'!$A$2:C16302,3,FALSE))</f>
        <v/>
      </c>
      <c r="H465" s="84" t="str">
        <f>IF(ISBLANK(J465),"",VLOOKUP(J465,'BASE DATOS'!$A$2:D16302,4,FALSE))</f>
        <v/>
      </c>
      <c r="I465" s="84"/>
      <c r="J465" s="88"/>
      <c r="K465" s="87"/>
      <c r="L465" s="87"/>
      <c r="M465" s="11"/>
      <c r="N465" s="11"/>
    </row>
    <row r="466" spans="2:14" ht="25.5" customHeight="1" x14ac:dyDescent="0.4">
      <c r="B466" s="85"/>
      <c r="C466" s="84"/>
      <c r="D466" s="84"/>
      <c r="E466" s="84"/>
      <c r="F466" s="84"/>
      <c r="G466" s="84" t="str">
        <f>IF(ISBLANK(J466),"",VLOOKUP(J466,'BASE DATOS'!$A$2:C16303,3,FALSE))</f>
        <v/>
      </c>
      <c r="H466" s="84" t="str">
        <f>IF(ISBLANK(J466),"",VLOOKUP(J466,'BASE DATOS'!$A$2:D16303,4,FALSE))</f>
        <v/>
      </c>
      <c r="I466" s="84"/>
      <c r="J466" s="88"/>
      <c r="K466" s="87"/>
      <c r="L466" s="87"/>
      <c r="M466" s="11"/>
      <c r="N466" s="11"/>
    </row>
    <row r="467" spans="2:14" ht="25.5" customHeight="1" x14ac:dyDescent="0.4">
      <c r="B467" s="85"/>
      <c r="C467" s="84"/>
      <c r="D467" s="84"/>
      <c r="E467" s="84"/>
      <c r="F467" s="84"/>
      <c r="G467" s="84" t="str">
        <f>IF(ISBLANK(J467),"",VLOOKUP(J467,'BASE DATOS'!$A$2:C16304,3,FALSE))</f>
        <v/>
      </c>
      <c r="H467" s="84" t="str">
        <f>IF(ISBLANK(J467),"",VLOOKUP(J467,'BASE DATOS'!$A$2:D16304,4,FALSE))</f>
        <v/>
      </c>
      <c r="I467" s="84"/>
      <c r="J467" s="88"/>
      <c r="K467" s="87"/>
      <c r="L467" s="87"/>
      <c r="M467" s="11"/>
      <c r="N467" s="11"/>
    </row>
    <row r="468" spans="2:14" ht="25.5" customHeight="1" x14ac:dyDescent="0.4">
      <c r="B468" s="85"/>
      <c r="C468" s="84"/>
      <c r="D468" s="84"/>
      <c r="E468" s="84"/>
      <c r="F468" s="84"/>
      <c r="G468" s="84" t="str">
        <f>IF(ISBLANK(J468),"",VLOOKUP(J468,'BASE DATOS'!$A$2:C16305,3,FALSE))</f>
        <v/>
      </c>
      <c r="H468" s="84" t="str">
        <f>IF(ISBLANK(J468),"",VLOOKUP(J468,'BASE DATOS'!$A$2:D16305,4,FALSE))</f>
        <v/>
      </c>
      <c r="I468" s="84"/>
      <c r="J468" s="88"/>
      <c r="K468" s="87"/>
      <c r="L468" s="87"/>
      <c r="M468" s="11"/>
      <c r="N468" s="11"/>
    </row>
    <row r="469" spans="2:14" ht="25.5" customHeight="1" x14ac:dyDescent="0.4">
      <c r="B469" s="85"/>
      <c r="C469" s="84"/>
      <c r="D469" s="84"/>
      <c r="E469" s="84"/>
      <c r="F469" s="84"/>
      <c r="G469" s="84" t="str">
        <f>IF(ISBLANK(J469),"",VLOOKUP(J469,'BASE DATOS'!$A$2:C16306,3,FALSE))</f>
        <v/>
      </c>
      <c r="H469" s="84" t="str">
        <f>IF(ISBLANK(J469),"",VLOOKUP(J469,'BASE DATOS'!$A$2:D16306,4,FALSE))</f>
        <v/>
      </c>
      <c r="I469" s="84"/>
      <c r="J469" s="88"/>
      <c r="K469" s="87"/>
      <c r="L469" s="87"/>
      <c r="M469" s="11"/>
      <c r="N469" s="11"/>
    </row>
    <row r="470" spans="2:14" ht="25.5" customHeight="1" x14ac:dyDescent="0.4">
      <c r="B470" s="85"/>
      <c r="C470" s="84"/>
      <c r="D470" s="84"/>
      <c r="E470" s="84"/>
      <c r="F470" s="84"/>
      <c r="G470" s="84" t="str">
        <f>IF(ISBLANK(J470),"",VLOOKUP(J470,'BASE DATOS'!$A$2:C16307,3,FALSE))</f>
        <v/>
      </c>
      <c r="H470" s="84" t="str">
        <f>IF(ISBLANK(J470),"",VLOOKUP(J470,'BASE DATOS'!$A$2:D16307,4,FALSE))</f>
        <v/>
      </c>
      <c r="I470" s="84"/>
      <c r="J470" s="88"/>
      <c r="K470" s="87"/>
      <c r="L470" s="87"/>
      <c r="M470" s="11"/>
      <c r="N470" s="11"/>
    </row>
    <row r="471" spans="2:14" ht="25.5" customHeight="1" x14ac:dyDescent="0.4">
      <c r="B471" s="85"/>
      <c r="C471" s="84"/>
      <c r="D471" s="84"/>
      <c r="E471" s="84"/>
      <c r="F471" s="84"/>
      <c r="G471" s="84" t="str">
        <f>IF(ISBLANK(J471),"",VLOOKUP(J471,'BASE DATOS'!$A$2:C16308,3,FALSE))</f>
        <v/>
      </c>
      <c r="H471" s="84" t="str">
        <f>IF(ISBLANK(J471),"",VLOOKUP(J471,'BASE DATOS'!$A$2:D16308,4,FALSE))</f>
        <v/>
      </c>
      <c r="I471" s="84"/>
      <c r="J471" s="88"/>
      <c r="K471" s="87"/>
      <c r="L471" s="87"/>
      <c r="M471" s="11"/>
      <c r="N471" s="11"/>
    </row>
    <row r="472" spans="2:14" ht="25.5" customHeight="1" x14ac:dyDescent="0.4">
      <c r="B472" s="85"/>
      <c r="C472" s="84"/>
      <c r="D472" s="84"/>
      <c r="E472" s="84"/>
      <c r="F472" s="84"/>
      <c r="G472" s="84" t="str">
        <f>IF(ISBLANK(J472),"",VLOOKUP(J472,'BASE DATOS'!$A$2:C16309,3,FALSE))</f>
        <v/>
      </c>
      <c r="H472" s="84" t="str">
        <f>IF(ISBLANK(J472),"",VLOOKUP(J472,'BASE DATOS'!$A$2:D16309,4,FALSE))</f>
        <v/>
      </c>
      <c r="I472" s="84"/>
      <c r="J472" s="88"/>
      <c r="K472" s="87"/>
      <c r="L472" s="87"/>
      <c r="M472" s="11"/>
      <c r="N472" s="11"/>
    </row>
    <row r="473" spans="2:14" ht="25.5" customHeight="1" x14ac:dyDescent="0.4">
      <c r="B473" s="85"/>
      <c r="C473" s="84"/>
      <c r="D473" s="84"/>
      <c r="E473" s="84"/>
      <c r="F473" s="84"/>
      <c r="G473" s="84" t="str">
        <f>IF(ISBLANK(J473),"",VLOOKUP(J473,'BASE DATOS'!$A$2:C16310,3,FALSE))</f>
        <v/>
      </c>
      <c r="H473" s="84" t="str">
        <f>IF(ISBLANK(J473),"",VLOOKUP(J473,'BASE DATOS'!$A$2:D16310,4,FALSE))</f>
        <v/>
      </c>
      <c r="I473" s="84"/>
      <c r="J473" s="88"/>
      <c r="K473" s="87"/>
      <c r="L473" s="87"/>
      <c r="M473" s="11"/>
      <c r="N473" s="11"/>
    </row>
    <row r="474" spans="2:14" ht="25.5" customHeight="1" x14ac:dyDescent="0.4">
      <c r="B474" s="85"/>
      <c r="C474" s="84"/>
      <c r="D474" s="84"/>
      <c r="E474" s="84"/>
      <c r="F474" s="84"/>
      <c r="G474" s="84" t="str">
        <f>IF(ISBLANK(J474),"",VLOOKUP(J474,'BASE DATOS'!$A$2:C16311,3,FALSE))</f>
        <v/>
      </c>
      <c r="H474" s="84" t="str">
        <f>IF(ISBLANK(J474),"",VLOOKUP(J474,'BASE DATOS'!$A$2:D16311,4,FALSE))</f>
        <v/>
      </c>
      <c r="I474" s="84"/>
      <c r="J474" s="88"/>
      <c r="K474" s="87"/>
      <c r="L474" s="87"/>
      <c r="M474" s="11"/>
      <c r="N474" s="11"/>
    </row>
    <row r="475" spans="2:14" ht="25.5" customHeight="1" x14ac:dyDescent="0.4">
      <c r="B475" s="85"/>
      <c r="C475" s="84"/>
      <c r="D475" s="84"/>
      <c r="E475" s="84"/>
      <c r="F475" s="84"/>
      <c r="G475" s="84" t="str">
        <f>IF(ISBLANK(J475),"",VLOOKUP(J475,'BASE DATOS'!$A$2:C16312,3,FALSE))</f>
        <v/>
      </c>
      <c r="H475" s="84" t="str">
        <f>IF(ISBLANK(J475),"",VLOOKUP(J475,'BASE DATOS'!$A$2:D16312,4,FALSE))</f>
        <v/>
      </c>
      <c r="I475" s="84"/>
      <c r="J475" s="88"/>
      <c r="K475" s="87"/>
      <c r="L475" s="87"/>
      <c r="M475" s="11"/>
      <c r="N475" s="11"/>
    </row>
    <row r="476" spans="2:14" ht="25.5" customHeight="1" x14ac:dyDescent="0.4">
      <c r="B476" s="85"/>
      <c r="C476" s="84"/>
      <c r="D476" s="84"/>
      <c r="E476" s="84"/>
      <c r="F476" s="84"/>
      <c r="G476" s="84" t="str">
        <f>IF(ISBLANK(J476),"",VLOOKUP(J476,'BASE DATOS'!$A$2:C16313,3,FALSE))</f>
        <v/>
      </c>
      <c r="H476" s="84" t="str">
        <f>IF(ISBLANK(J476),"",VLOOKUP(J476,'BASE DATOS'!$A$2:D16313,4,FALSE))</f>
        <v/>
      </c>
      <c r="I476" s="84"/>
      <c r="J476" s="88"/>
      <c r="K476" s="87"/>
      <c r="L476" s="87"/>
      <c r="M476" s="11"/>
      <c r="N476" s="11"/>
    </row>
    <row r="477" spans="2:14" ht="25.5" customHeight="1" x14ac:dyDescent="0.4">
      <c r="B477" s="85"/>
      <c r="C477" s="84"/>
      <c r="D477" s="84"/>
      <c r="E477" s="84"/>
      <c r="F477" s="84"/>
      <c r="G477" s="84" t="str">
        <f>IF(ISBLANK(J477),"",VLOOKUP(J477,'BASE DATOS'!$A$2:C16314,3,FALSE))</f>
        <v/>
      </c>
      <c r="H477" s="84" t="str">
        <f>IF(ISBLANK(J477),"",VLOOKUP(J477,'BASE DATOS'!$A$2:D16314,4,FALSE))</f>
        <v/>
      </c>
      <c r="I477" s="84"/>
      <c r="J477" s="88"/>
      <c r="K477" s="87"/>
      <c r="L477" s="87"/>
      <c r="M477" s="11"/>
      <c r="N477" s="11"/>
    </row>
    <row r="478" spans="2:14" ht="25.5" customHeight="1" x14ac:dyDescent="0.4">
      <c r="B478" s="85"/>
      <c r="C478" s="84"/>
      <c r="D478" s="84"/>
      <c r="E478" s="84"/>
      <c r="F478" s="84"/>
      <c r="G478" s="84" t="str">
        <f>IF(ISBLANK(J478),"",VLOOKUP(J478,'BASE DATOS'!$A$2:C16315,3,FALSE))</f>
        <v/>
      </c>
      <c r="H478" s="84" t="str">
        <f>IF(ISBLANK(J478),"",VLOOKUP(J478,'BASE DATOS'!$A$2:D16315,4,FALSE))</f>
        <v/>
      </c>
      <c r="I478" s="84"/>
      <c r="J478" s="88"/>
      <c r="K478" s="87"/>
      <c r="L478" s="87"/>
      <c r="M478" s="11"/>
      <c r="N478" s="11"/>
    </row>
    <row r="479" spans="2:14" ht="25.5" customHeight="1" x14ac:dyDescent="0.4">
      <c r="B479" s="85"/>
      <c r="C479" s="84"/>
      <c r="D479" s="84"/>
      <c r="E479" s="84"/>
      <c r="F479" s="84"/>
      <c r="G479" s="84" t="str">
        <f>IF(ISBLANK(J479),"",VLOOKUP(J479,'BASE DATOS'!$A$2:C16316,3,FALSE))</f>
        <v/>
      </c>
      <c r="H479" s="84" t="str">
        <f>IF(ISBLANK(J479),"",VLOOKUP(J479,'BASE DATOS'!$A$2:D16316,4,FALSE))</f>
        <v/>
      </c>
      <c r="I479" s="84"/>
      <c r="J479" s="88"/>
      <c r="K479" s="87"/>
      <c r="L479" s="87"/>
      <c r="M479" s="11"/>
      <c r="N479" s="11"/>
    </row>
    <row r="480" spans="2:14" ht="25.5" customHeight="1" x14ac:dyDescent="0.4">
      <c r="B480" s="85"/>
      <c r="C480" s="84"/>
      <c r="D480" s="84"/>
      <c r="E480" s="84"/>
      <c r="F480" s="84"/>
      <c r="G480" s="84" t="str">
        <f>IF(ISBLANK(J480),"",VLOOKUP(J480,'BASE DATOS'!$A$2:C16317,3,FALSE))</f>
        <v/>
      </c>
      <c r="H480" s="84" t="str">
        <f>IF(ISBLANK(J480),"",VLOOKUP(J480,'BASE DATOS'!$A$2:D16317,4,FALSE))</f>
        <v/>
      </c>
      <c r="I480" s="84"/>
      <c r="J480" s="88"/>
      <c r="K480" s="87"/>
      <c r="L480" s="87"/>
      <c r="M480" s="11"/>
      <c r="N480" s="11"/>
    </row>
    <row r="481" spans="2:14" ht="25.5" customHeight="1" x14ac:dyDescent="0.4">
      <c r="B481" s="85"/>
      <c r="C481" s="84"/>
      <c r="D481" s="84"/>
      <c r="E481" s="84"/>
      <c r="F481" s="84"/>
      <c r="G481" s="84" t="str">
        <f>IF(ISBLANK(J481),"",VLOOKUP(J481,'BASE DATOS'!$A$2:C16318,3,FALSE))</f>
        <v/>
      </c>
      <c r="H481" s="84" t="str">
        <f>IF(ISBLANK(J481),"",VLOOKUP(J481,'BASE DATOS'!$A$2:D16318,4,FALSE))</f>
        <v/>
      </c>
      <c r="I481" s="84"/>
      <c r="J481" s="88"/>
      <c r="K481" s="87"/>
      <c r="L481" s="87"/>
      <c r="M481" s="11"/>
      <c r="N481" s="11"/>
    </row>
    <row r="482" spans="2:14" ht="25.5" customHeight="1" x14ac:dyDescent="0.4">
      <c r="B482" s="85"/>
      <c r="C482" s="84"/>
      <c r="D482" s="84"/>
      <c r="E482" s="84"/>
      <c r="F482" s="84"/>
      <c r="G482" s="84" t="str">
        <f>IF(ISBLANK(J482),"",VLOOKUP(J482,'BASE DATOS'!$A$2:C16319,3,FALSE))</f>
        <v/>
      </c>
      <c r="H482" s="84" t="str">
        <f>IF(ISBLANK(J482),"",VLOOKUP(J482,'BASE DATOS'!$A$2:D16319,4,FALSE))</f>
        <v/>
      </c>
      <c r="I482" s="84"/>
      <c r="J482" s="88"/>
      <c r="K482" s="87"/>
      <c r="L482" s="87"/>
      <c r="M482" s="11"/>
      <c r="N482" s="11"/>
    </row>
    <row r="483" spans="2:14" ht="25.5" customHeight="1" x14ac:dyDescent="0.4">
      <c r="B483" s="85"/>
      <c r="C483" s="84"/>
      <c r="D483" s="84"/>
      <c r="E483" s="84"/>
      <c r="F483" s="84"/>
      <c r="G483" s="84" t="str">
        <f>IF(ISBLANK(J483),"",VLOOKUP(J483,'BASE DATOS'!$A$2:C16320,3,FALSE))</f>
        <v/>
      </c>
      <c r="H483" s="84" t="str">
        <f>IF(ISBLANK(J483),"",VLOOKUP(J483,'BASE DATOS'!$A$2:D16320,4,FALSE))</f>
        <v/>
      </c>
      <c r="I483" s="84"/>
      <c r="J483" s="88"/>
      <c r="K483" s="87"/>
      <c r="L483" s="87"/>
      <c r="M483" s="11"/>
      <c r="N483" s="11"/>
    </row>
    <row r="484" spans="2:14" ht="25.5" customHeight="1" x14ac:dyDescent="0.4">
      <c r="B484" s="85"/>
      <c r="C484" s="84"/>
      <c r="D484" s="84"/>
      <c r="E484" s="84"/>
      <c r="F484" s="84"/>
      <c r="G484" s="84" t="str">
        <f>IF(ISBLANK(J484),"",VLOOKUP(J484,'BASE DATOS'!$A$2:C16321,3,FALSE))</f>
        <v/>
      </c>
      <c r="H484" s="84" t="str">
        <f>IF(ISBLANK(J484),"",VLOOKUP(J484,'BASE DATOS'!$A$2:D16321,4,FALSE))</f>
        <v/>
      </c>
      <c r="I484" s="84"/>
      <c r="J484" s="88"/>
      <c r="K484" s="87"/>
      <c r="L484" s="87"/>
      <c r="M484" s="11"/>
      <c r="N484" s="11"/>
    </row>
    <row r="485" spans="2:14" ht="25.5" customHeight="1" x14ac:dyDescent="0.4">
      <c r="B485" s="85"/>
      <c r="C485" s="84"/>
      <c r="D485" s="84"/>
      <c r="E485" s="84"/>
      <c r="F485" s="84"/>
      <c r="G485" s="84" t="str">
        <f>IF(ISBLANK(J485),"",VLOOKUP(J485,'BASE DATOS'!$A$2:C16322,3,FALSE))</f>
        <v/>
      </c>
      <c r="H485" s="84" t="str">
        <f>IF(ISBLANK(J485),"",VLOOKUP(J485,'BASE DATOS'!$A$2:D16322,4,FALSE))</f>
        <v/>
      </c>
      <c r="I485" s="84"/>
      <c r="J485" s="88"/>
      <c r="K485" s="87"/>
      <c r="L485" s="87"/>
      <c r="M485" s="11"/>
      <c r="N485" s="11"/>
    </row>
    <row r="486" spans="2:14" ht="25.5" customHeight="1" x14ac:dyDescent="0.4">
      <c r="B486" s="85"/>
      <c r="C486" s="84"/>
      <c r="D486" s="84"/>
      <c r="E486" s="84"/>
      <c r="F486" s="84"/>
      <c r="G486" s="84" t="str">
        <f>IF(ISBLANK(J486),"",VLOOKUP(J486,'BASE DATOS'!$A$2:C16323,3,FALSE))</f>
        <v/>
      </c>
      <c r="H486" s="84" t="str">
        <f>IF(ISBLANK(J486),"",VLOOKUP(J486,'BASE DATOS'!$A$2:D16323,4,FALSE))</f>
        <v/>
      </c>
      <c r="I486" s="84"/>
      <c r="J486" s="88"/>
      <c r="K486" s="87"/>
      <c r="L486" s="87"/>
      <c r="M486" s="11"/>
      <c r="N486" s="11"/>
    </row>
    <row r="487" spans="2:14" ht="25.5" customHeight="1" x14ac:dyDescent="0.4">
      <c r="B487" s="85"/>
      <c r="C487" s="84"/>
      <c r="D487" s="84"/>
      <c r="E487" s="84"/>
      <c r="F487" s="84"/>
      <c r="G487" s="84" t="str">
        <f>IF(ISBLANK(J487),"",VLOOKUP(J487,'BASE DATOS'!$A$2:C16324,3,FALSE))</f>
        <v/>
      </c>
      <c r="H487" s="84" t="str">
        <f>IF(ISBLANK(J487),"",VLOOKUP(J487,'BASE DATOS'!$A$2:D16324,4,FALSE))</f>
        <v/>
      </c>
      <c r="I487" s="84"/>
      <c r="J487" s="88"/>
      <c r="K487" s="87"/>
      <c r="L487" s="87"/>
      <c r="M487" s="11"/>
      <c r="N487" s="11"/>
    </row>
    <row r="488" spans="2:14" ht="25.5" customHeight="1" x14ac:dyDescent="0.4">
      <c r="B488" s="85"/>
      <c r="C488" s="84"/>
      <c r="D488" s="84"/>
      <c r="E488" s="84"/>
      <c r="F488" s="84"/>
      <c r="G488" s="84" t="str">
        <f>IF(ISBLANK(J488),"",VLOOKUP(J488,'BASE DATOS'!$A$2:C16325,3,FALSE))</f>
        <v/>
      </c>
      <c r="H488" s="84" t="str">
        <f>IF(ISBLANK(J488),"",VLOOKUP(J488,'BASE DATOS'!$A$2:D16325,4,FALSE))</f>
        <v/>
      </c>
      <c r="I488" s="84"/>
      <c r="J488" s="88"/>
      <c r="K488" s="87"/>
      <c r="L488" s="87"/>
      <c r="M488" s="11"/>
      <c r="N488" s="11"/>
    </row>
    <row r="489" spans="2:14" ht="25.5" customHeight="1" x14ac:dyDescent="0.4">
      <c r="B489" s="85"/>
      <c r="C489" s="84"/>
      <c r="D489" s="84"/>
      <c r="E489" s="84"/>
      <c r="F489" s="84"/>
      <c r="G489" s="84" t="str">
        <f>IF(ISBLANK(J489),"",VLOOKUP(J489,'BASE DATOS'!$A$2:C16326,3,FALSE))</f>
        <v/>
      </c>
      <c r="H489" s="84" t="str">
        <f>IF(ISBLANK(J489),"",VLOOKUP(J489,'BASE DATOS'!$A$2:D16326,4,FALSE))</f>
        <v/>
      </c>
      <c r="I489" s="84"/>
      <c r="J489" s="88"/>
      <c r="K489" s="87"/>
      <c r="L489" s="87"/>
      <c r="M489" s="11"/>
      <c r="N489" s="11"/>
    </row>
    <row r="490" spans="2:14" ht="25.5" customHeight="1" x14ac:dyDescent="0.4">
      <c r="B490" s="85"/>
      <c r="C490" s="84"/>
      <c r="D490" s="84"/>
      <c r="E490" s="84"/>
      <c r="F490" s="84"/>
      <c r="G490" s="84" t="str">
        <f>IF(ISBLANK(J490),"",VLOOKUP(J490,'BASE DATOS'!$A$2:C16327,3,FALSE))</f>
        <v/>
      </c>
      <c r="H490" s="84" t="str">
        <f>IF(ISBLANK(J490),"",VLOOKUP(J490,'BASE DATOS'!$A$2:D16327,4,FALSE))</f>
        <v/>
      </c>
      <c r="I490" s="84"/>
      <c r="J490" s="88"/>
      <c r="K490" s="87"/>
      <c r="L490" s="87"/>
      <c r="M490" s="11"/>
      <c r="N490" s="11"/>
    </row>
    <row r="491" spans="2:14" ht="25.5" customHeight="1" x14ac:dyDescent="0.4">
      <c r="B491" s="85"/>
      <c r="C491" s="84"/>
      <c r="D491" s="84"/>
      <c r="E491" s="84"/>
      <c r="F491" s="84"/>
      <c r="G491" s="84" t="str">
        <f>IF(ISBLANK(J491),"",VLOOKUP(J491,'BASE DATOS'!$A$2:C16328,3,FALSE))</f>
        <v/>
      </c>
      <c r="H491" s="84" t="str">
        <f>IF(ISBLANK(J491),"",VLOOKUP(J491,'BASE DATOS'!$A$2:D16328,4,FALSE))</f>
        <v/>
      </c>
      <c r="I491" s="84"/>
      <c r="J491" s="88"/>
      <c r="K491" s="87"/>
      <c r="L491" s="87"/>
      <c r="M491" s="11"/>
      <c r="N491" s="11"/>
    </row>
    <row r="492" spans="2:14" ht="25.5" customHeight="1" x14ac:dyDescent="0.4">
      <c r="B492" s="85"/>
      <c r="C492" s="84"/>
      <c r="D492" s="84"/>
      <c r="E492" s="84"/>
      <c r="F492" s="84"/>
      <c r="G492" s="84" t="str">
        <f>IF(ISBLANK(J492),"",VLOOKUP(J492,'BASE DATOS'!$A$2:C16329,3,FALSE))</f>
        <v/>
      </c>
      <c r="H492" s="84" t="str">
        <f>IF(ISBLANK(J492),"",VLOOKUP(J492,'BASE DATOS'!$A$2:D16329,4,FALSE))</f>
        <v/>
      </c>
      <c r="I492" s="84"/>
      <c r="J492" s="88"/>
      <c r="K492" s="87"/>
      <c r="L492" s="87"/>
      <c r="M492" s="11"/>
      <c r="N492" s="11"/>
    </row>
    <row r="493" spans="2:14" ht="25.5" customHeight="1" x14ac:dyDescent="0.4">
      <c r="B493" s="85"/>
      <c r="C493" s="84"/>
      <c r="D493" s="84"/>
      <c r="E493" s="84"/>
      <c r="F493" s="84"/>
      <c r="G493" s="84" t="str">
        <f>IF(ISBLANK(J493),"",VLOOKUP(J493,'BASE DATOS'!$A$2:C16330,3,FALSE))</f>
        <v/>
      </c>
      <c r="H493" s="84" t="str">
        <f>IF(ISBLANK(J493),"",VLOOKUP(J493,'BASE DATOS'!$A$2:D16330,4,FALSE))</f>
        <v/>
      </c>
      <c r="I493" s="84"/>
      <c r="J493" s="88"/>
      <c r="K493" s="87"/>
      <c r="L493" s="87"/>
      <c r="M493" s="11"/>
      <c r="N493" s="11"/>
    </row>
    <row r="494" spans="2:14" ht="25.5" customHeight="1" x14ac:dyDescent="0.4">
      <c r="B494" s="85"/>
      <c r="C494" s="84"/>
      <c r="D494" s="84"/>
      <c r="E494" s="84"/>
      <c r="F494" s="84"/>
      <c r="G494" s="84" t="str">
        <f>IF(ISBLANK(J494),"",VLOOKUP(J494,'BASE DATOS'!$A$2:C16331,3,FALSE))</f>
        <v/>
      </c>
      <c r="H494" s="84" t="str">
        <f>IF(ISBLANK(J494),"",VLOOKUP(J494,'BASE DATOS'!$A$2:D16331,4,FALSE))</f>
        <v/>
      </c>
      <c r="I494" s="84"/>
      <c r="J494" s="88"/>
      <c r="K494" s="87"/>
      <c r="L494" s="87"/>
      <c r="M494" s="11"/>
      <c r="N494" s="11"/>
    </row>
    <row r="495" spans="2:14" ht="25.5" customHeight="1" x14ac:dyDescent="0.4">
      <c r="B495" s="85"/>
      <c r="C495" s="84"/>
      <c r="D495" s="84"/>
      <c r="E495" s="84"/>
      <c r="F495" s="84"/>
      <c r="G495" s="84" t="str">
        <f>IF(ISBLANK(J495),"",VLOOKUP(J495,'BASE DATOS'!$A$2:C16332,3,FALSE))</f>
        <v/>
      </c>
      <c r="H495" s="84" t="str">
        <f>IF(ISBLANK(J495),"",VLOOKUP(J495,'BASE DATOS'!$A$2:D16332,4,FALSE))</f>
        <v/>
      </c>
      <c r="I495" s="84"/>
      <c r="J495" s="88"/>
      <c r="K495" s="87"/>
      <c r="L495" s="87"/>
      <c r="M495" s="11"/>
      <c r="N495" s="11"/>
    </row>
    <row r="496" spans="2:14" ht="25.5" customHeight="1" x14ac:dyDescent="0.4">
      <c r="B496" s="85"/>
      <c r="C496" s="84"/>
      <c r="D496" s="84"/>
      <c r="E496" s="84"/>
      <c r="F496" s="84"/>
      <c r="G496" s="84" t="str">
        <f>IF(ISBLANK(J496),"",VLOOKUP(J496,'BASE DATOS'!$A$2:C16333,3,FALSE))</f>
        <v/>
      </c>
      <c r="H496" s="84" t="str">
        <f>IF(ISBLANK(J496),"",VLOOKUP(J496,'BASE DATOS'!$A$2:D16333,4,FALSE))</f>
        <v/>
      </c>
      <c r="I496" s="84"/>
      <c r="J496" s="88"/>
      <c r="K496" s="87"/>
      <c r="L496" s="87"/>
      <c r="M496" s="11"/>
      <c r="N496" s="11"/>
    </row>
    <row r="497" spans="2:14" ht="25.5" customHeight="1" x14ac:dyDescent="0.4">
      <c r="B497" s="85"/>
      <c r="C497" s="84"/>
      <c r="D497" s="84"/>
      <c r="E497" s="84"/>
      <c r="F497" s="84"/>
      <c r="G497" s="84" t="str">
        <f>IF(ISBLANK(J497),"",VLOOKUP(J497,'BASE DATOS'!$A$2:C16334,3,FALSE))</f>
        <v/>
      </c>
      <c r="H497" s="84" t="str">
        <f>IF(ISBLANK(J497),"",VLOOKUP(J497,'BASE DATOS'!$A$2:D16334,4,FALSE))</f>
        <v/>
      </c>
      <c r="I497" s="84"/>
      <c r="J497" s="88"/>
      <c r="K497" s="87"/>
      <c r="L497" s="87"/>
      <c r="M497" s="11"/>
      <c r="N497" s="11"/>
    </row>
    <row r="498" spans="2:14" ht="25.5" customHeight="1" x14ac:dyDescent="0.4">
      <c r="B498" s="85"/>
      <c r="C498" s="84"/>
      <c r="D498" s="84"/>
      <c r="E498" s="84"/>
      <c r="F498" s="84"/>
      <c r="G498" s="84" t="str">
        <f>IF(ISBLANK(J498),"",VLOOKUP(J498,'BASE DATOS'!$A$2:C16335,3,FALSE))</f>
        <v/>
      </c>
      <c r="H498" s="84" t="str">
        <f>IF(ISBLANK(J498),"",VLOOKUP(J498,'BASE DATOS'!$A$2:D16335,4,FALSE))</f>
        <v/>
      </c>
      <c r="I498" s="84"/>
      <c r="J498" s="88"/>
      <c r="K498" s="87"/>
      <c r="L498" s="87"/>
      <c r="M498" s="11"/>
      <c r="N498" s="11"/>
    </row>
    <row r="499" spans="2:14" ht="25.5" customHeight="1" x14ac:dyDescent="0.4">
      <c r="B499" s="85"/>
      <c r="C499" s="84"/>
      <c r="D499" s="84"/>
      <c r="E499" s="84"/>
      <c r="F499" s="84"/>
      <c r="G499" s="84" t="str">
        <f>IF(ISBLANK(J499),"",VLOOKUP(J499,'BASE DATOS'!$A$2:C16336,3,FALSE))</f>
        <v/>
      </c>
      <c r="H499" s="84" t="str">
        <f>IF(ISBLANK(J499),"",VLOOKUP(J499,'BASE DATOS'!$A$2:D16336,4,FALSE))</f>
        <v/>
      </c>
      <c r="I499" s="84"/>
      <c r="J499" s="88"/>
      <c r="K499" s="87"/>
      <c r="L499" s="87"/>
      <c r="M499" s="11"/>
      <c r="N499" s="11"/>
    </row>
    <row r="500" spans="2:14" ht="25.5" customHeight="1" x14ac:dyDescent="0.4">
      <c r="B500" s="85"/>
      <c r="C500" s="84"/>
      <c r="D500" s="84"/>
      <c r="E500" s="84"/>
      <c r="F500" s="84"/>
      <c r="G500" s="84" t="str">
        <f>IF(ISBLANK(J500),"",VLOOKUP(J500,'BASE DATOS'!$A$2:C16337,3,FALSE))</f>
        <v/>
      </c>
      <c r="H500" s="84" t="str">
        <f>IF(ISBLANK(J500),"",VLOOKUP(J500,'BASE DATOS'!$A$2:D16337,4,FALSE))</f>
        <v/>
      </c>
      <c r="I500" s="84"/>
      <c r="J500" s="88"/>
      <c r="K500" s="87"/>
      <c r="L500" s="87"/>
      <c r="M500" s="11"/>
      <c r="N500" s="11"/>
    </row>
    <row r="501" spans="2:14" ht="25.5" customHeight="1" x14ac:dyDescent="0.4">
      <c r="B501" s="85"/>
      <c r="C501" s="84"/>
      <c r="D501" s="84"/>
      <c r="E501" s="84"/>
      <c r="F501" s="84"/>
      <c r="G501" s="84" t="str">
        <f>IF(ISBLANK(J501),"",VLOOKUP(J501,'BASE DATOS'!$A$2:C16338,3,FALSE))</f>
        <v/>
      </c>
      <c r="H501" s="84" t="str">
        <f>IF(ISBLANK(J501),"",VLOOKUP(J501,'BASE DATOS'!$A$2:D16338,4,FALSE))</f>
        <v/>
      </c>
      <c r="I501" s="84"/>
      <c r="J501" s="88"/>
      <c r="K501" s="87"/>
      <c r="L501" s="87"/>
      <c r="M501" s="11"/>
      <c r="N501" s="11"/>
    </row>
    <row r="502" spans="2:14" ht="25.5" customHeight="1" x14ac:dyDescent="0.4">
      <c r="B502" s="85"/>
      <c r="C502" s="84"/>
      <c r="D502" s="84"/>
      <c r="E502" s="84"/>
      <c r="F502" s="84"/>
      <c r="G502" s="84" t="str">
        <f>IF(ISBLANK(J502),"",VLOOKUP(J502,'BASE DATOS'!$A$2:C16339,3,FALSE))</f>
        <v/>
      </c>
      <c r="H502" s="84" t="str">
        <f>IF(ISBLANK(J502),"",VLOOKUP(J502,'BASE DATOS'!$A$2:D16339,4,FALSE))</f>
        <v/>
      </c>
      <c r="I502" s="84"/>
      <c r="J502" s="88"/>
      <c r="K502" s="87"/>
      <c r="L502" s="87"/>
      <c r="M502" s="11"/>
      <c r="N502" s="11"/>
    </row>
    <row r="503" spans="2:14" ht="25.5" customHeight="1" x14ac:dyDescent="0.4">
      <c r="B503" s="85"/>
      <c r="C503" s="84"/>
      <c r="D503" s="84"/>
      <c r="E503" s="84"/>
      <c r="F503" s="84"/>
      <c r="G503" s="84" t="str">
        <f>IF(ISBLANK(J503),"",VLOOKUP(J503,'BASE DATOS'!$A$2:C16340,3,FALSE))</f>
        <v/>
      </c>
      <c r="H503" s="84" t="str">
        <f>IF(ISBLANK(J503),"",VLOOKUP(J503,'BASE DATOS'!$A$2:D16340,4,FALSE))</f>
        <v/>
      </c>
      <c r="I503" s="84"/>
      <c r="J503" s="88"/>
      <c r="K503" s="87"/>
      <c r="L503" s="87"/>
      <c r="M503" s="11"/>
      <c r="N503" s="11"/>
    </row>
    <row r="504" spans="2:14" ht="25.5" customHeight="1" x14ac:dyDescent="0.4">
      <c r="B504" s="85"/>
      <c r="C504" s="84"/>
      <c r="D504" s="84"/>
      <c r="E504" s="84"/>
      <c r="F504" s="84"/>
      <c r="G504" s="84" t="str">
        <f>IF(ISBLANK(J504),"",VLOOKUP(J504,'BASE DATOS'!$A$2:C16341,3,FALSE))</f>
        <v/>
      </c>
      <c r="H504" s="84" t="str">
        <f>IF(ISBLANK(J504),"",VLOOKUP(J504,'BASE DATOS'!$A$2:D16341,4,FALSE))</f>
        <v/>
      </c>
      <c r="I504" s="84"/>
      <c r="J504" s="88"/>
      <c r="K504" s="87"/>
      <c r="L504" s="87"/>
      <c r="M504" s="11"/>
      <c r="N504" s="11"/>
    </row>
    <row r="505" spans="2:14" ht="25.5" customHeight="1" x14ac:dyDescent="0.4">
      <c r="B505" s="85"/>
      <c r="C505" s="84"/>
      <c r="D505" s="84"/>
      <c r="E505" s="84"/>
      <c r="F505" s="84"/>
      <c r="G505" s="84" t="str">
        <f>IF(ISBLANK(J505),"",VLOOKUP(J505,'BASE DATOS'!$A$2:C16342,3,FALSE))</f>
        <v/>
      </c>
      <c r="H505" s="84" t="str">
        <f>IF(ISBLANK(J505),"",VLOOKUP(J505,'BASE DATOS'!$A$2:D16342,4,FALSE))</f>
        <v/>
      </c>
      <c r="I505" s="84"/>
      <c r="J505" s="88"/>
      <c r="K505" s="87"/>
      <c r="L505" s="87"/>
      <c r="M505" s="11"/>
      <c r="N505" s="11"/>
    </row>
    <row r="506" spans="2:14" ht="25.5" customHeight="1" x14ac:dyDescent="0.4">
      <c r="B506" s="85"/>
      <c r="C506" s="84"/>
      <c r="D506" s="84"/>
      <c r="E506" s="84"/>
      <c r="F506" s="84"/>
      <c r="G506" s="84" t="str">
        <f>IF(ISBLANK(J506),"",VLOOKUP(J506,'BASE DATOS'!$A$2:C16343,3,FALSE))</f>
        <v/>
      </c>
      <c r="H506" s="84" t="str">
        <f>IF(ISBLANK(J506),"",VLOOKUP(J506,'BASE DATOS'!$A$2:D16343,4,FALSE))</f>
        <v/>
      </c>
      <c r="I506" s="84"/>
      <c r="J506" s="88"/>
      <c r="K506" s="87"/>
      <c r="L506" s="87"/>
      <c r="M506" s="11"/>
      <c r="N506" s="11"/>
    </row>
    <row r="507" spans="2:14" ht="25.5" customHeight="1" x14ac:dyDescent="0.4">
      <c r="B507" s="85"/>
      <c r="C507" s="84"/>
      <c r="D507" s="84"/>
      <c r="E507" s="84"/>
      <c r="F507" s="84"/>
      <c r="G507" s="84" t="str">
        <f>IF(ISBLANK(J507),"",VLOOKUP(J507,'BASE DATOS'!$A$2:C16344,3,FALSE))</f>
        <v/>
      </c>
      <c r="H507" s="84" t="str">
        <f>IF(ISBLANK(J507),"",VLOOKUP(J507,'BASE DATOS'!$A$2:D16344,4,FALSE))</f>
        <v/>
      </c>
      <c r="I507" s="84"/>
      <c r="J507" s="88"/>
      <c r="K507" s="87"/>
      <c r="L507" s="87"/>
      <c r="M507" s="11"/>
      <c r="N507" s="11"/>
    </row>
    <row r="508" spans="2:14" ht="25.5" customHeight="1" x14ac:dyDescent="0.4">
      <c r="B508" s="85"/>
      <c r="C508" s="84"/>
      <c r="D508" s="84"/>
      <c r="E508" s="84"/>
      <c r="F508" s="84"/>
      <c r="G508" s="84" t="str">
        <f>IF(ISBLANK(J508),"",VLOOKUP(J508,'BASE DATOS'!$A$2:C16345,3,FALSE))</f>
        <v/>
      </c>
      <c r="H508" s="84" t="str">
        <f>IF(ISBLANK(J508),"",VLOOKUP(J508,'BASE DATOS'!$A$2:D16345,4,FALSE))</f>
        <v/>
      </c>
      <c r="I508" s="84"/>
      <c r="J508" s="88"/>
      <c r="K508" s="87"/>
      <c r="L508" s="87"/>
      <c r="M508" s="11"/>
      <c r="N508" s="11"/>
    </row>
    <row r="509" spans="2:14" ht="25.5" customHeight="1" x14ac:dyDescent="0.4">
      <c r="B509" s="85"/>
      <c r="C509" s="84"/>
      <c r="D509" s="84"/>
      <c r="E509" s="84"/>
      <c r="F509" s="84"/>
      <c r="G509" s="84" t="str">
        <f>IF(ISBLANK(J509),"",VLOOKUP(J509,'BASE DATOS'!$A$2:C16346,3,FALSE))</f>
        <v/>
      </c>
      <c r="H509" s="84" t="str">
        <f>IF(ISBLANK(J509),"",VLOOKUP(J509,'BASE DATOS'!$A$2:D16346,4,FALSE))</f>
        <v/>
      </c>
      <c r="I509" s="84"/>
      <c r="J509" s="88"/>
      <c r="K509" s="87"/>
      <c r="L509" s="87"/>
      <c r="M509" s="11"/>
      <c r="N509" s="11"/>
    </row>
    <row r="510" spans="2:14" ht="25.5" customHeight="1" x14ac:dyDescent="0.4">
      <c r="B510" s="85"/>
      <c r="C510" s="84"/>
      <c r="D510" s="84"/>
      <c r="E510" s="84"/>
      <c r="F510" s="84"/>
      <c r="G510" s="84" t="str">
        <f>IF(ISBLANK(J510),"",VLOOKUP(J510,'BASE DATOS'!$A$2:C16347,3,FALSE))</f>
        <v/>
      </c>
      <c r="H510" s="84" t="str">
        <f>IF(ISBLANK(J510),"",VLOOKUP(J510,'BASE DATOS'!$A$2:D16347,4,FALSE))</f>
        <v/>
      </c>
      <c r="I510" s="84"/>
      <c r="J510" s="88"/>
      <c r="K510" s="87"/>
      <c r="L510" s="87"/>
      <c r="M510" s="11"/>
      <c r="N510" s="11"/>
    </row>
    <row r="511" spans="2:14" ht="25.5" customHeight="1" x14ac:dyDescent="0.4">
      <c r="B511" s="85"/>
      <c r="C511" s="84"/>
      <c r="D511" s="84"/>
      <c r="E511" s="84"/>
      <c r="F511" s="84"/>
      <c r="G511" s="84" t="str">
        <f>IF(ISBLANK(J511),"",VLOOKUP(J511,'BASE DATOS'!$A$2:C16348,3,FALSE))</f>
        <v/>
      </c>
      <c r="H511" s="84" t="str">
        <f>IF(ISBLANK(J511),"",VLOOKUP(J511,'BASE DATOS'!$A$2:D16348,4,FALSE))</f>
        <v/>
      </c>
      <c r="I511" s="84"/>
      <c r="J511" s="88"/>
      <c r="K511" s="87"/>
      <c r="L511" s="87"/>
      <c r="M511" s="11"/>
      <c r="N511" s="11"/>
    </row>
    <row r="512" spans="2:14" ht="25.5" customHeight="1" x14ac:dyDescent="0.4">
      <c r="B512" s="85"/>
      <c r="C512" s="84"/>
      <c r="D512" s="84"/>
      <c r="E512" s="84"/>
      <c r="F512" s="84"/>
      <c r="G512" s="84" t="str">
        <f>IF(ISBLANK(J512),"",VLOOKUP(J512,'BASE DATOS'!$A$2:C16349,3,FALSE))</f>
        <v/>
      </c>
      <c r="H512" s="84" t="str">
        <f>IF(ISBLANK(J512),"",VLOOKUP(J512,'BASE DATOS'!$A$2:D16349,4,FALSE))</f>
        <v/>
      </c>
      <c r="I512" s="84"/>
      <c r="J512" s="88"/>
      <c r="K512" s="87"/>
      <c r="L512" s="87"/>
      <c r="M512" s="11"/>
      <c r="N512" s="11"/>
    </row>
    <row r="513" spans="2:14" ht="25.5" customHeight="1" x14ac:dyDescent="0.4">
      <c r="B513" s="85"/>
      <c r="C513" s="84"/>
      <c r="D513" s="84"/>
      <c r="E513" s="84"/>
      <c r="F513" s="84"/>
      <c r="G513" s="84" t="str">
        <f>IF(ISBLANK(J513),"",VLOOKUP(J513,'BASE DATOS'!$A$2:C16350,3,FALSE))</f>
        <v/>
      </c>
      <c r="H513" s="84" t="str">
        <f>IF(ISBLANK(J513),"",VLOOKUP(J513,'BASE DATOS'!$A$2:D16350,4,FALSE))</f>
        <v/>
      </c>
      <c r="I513" s="84"/>
      <c r="J513" s="88"/>
      <c r="K513" s="87"/>
      <c r="L513" s="87"/>
      <c r="M513" s="11"/>
      <c r="N513" s="11"/>
    </row>
    <row r="514" spans="2:14" ht="25.5" customHeight="1" x14ac:dyDescent="0.4">
      <c r="B514" s="85"/>
      <c r="C514" s="84"/>
      <c r="D514" s="84"/>
      <c r="E514" s="84"/>
      <c r="F514" s="84"/>
      <c r="G514" s="84" t="str">
        <f>IF(ISBLANK(J514),"",VLOOKUP(J514,'BASE DATOS'!$A$2:C16351,3,FALSE))</f>
        <v/>
      </c>
      <c r="H514" s="84" t="str">
        <f>IF(ISBLANK(J514),"",VLOOKUP(J514,'BASE DATOS'!$A$2:D16351,4,FALSE))</f>
        <v/>
      </c>
      <c r="I514" s="84"/>
      <c r="J514" s="88"/>
      <c r="K514" s="87"/>
      <c r="L514" s="87"/>
      <c r="M514" s="11"/>
      <c r="N514" s="11"/>
    </row>
    <row r="515" spans="2:14" ht="25.5" customHeight="1" x14ac:dyDescent="0.4">
      <c r="B515" s="85"/>
      <c r="C515" s="84"/>
      <c r="D515" s="84"/>
      <c r="E515" s="84"/>
      <c r="F515" s="84"/>
      <c r="G515" s="84" t="str">
        <f>IF(ISBLANK(J515),"",VLOOKUP(J515,'BASE DATOS'!$A$2:C16352,3,FALSE))</f>
        <v/>
      </c>
      <c r="H515" s="84" t="str">
        <f>IF(ISBLANK(J515),"",VLOOKUP(J515,'BASE DATOS'!$A$2:D16352,4,FALSE))</f>
        <v/>
      </c>
      <c r="I515" s="84"/>
      <c r="J515" s="88"/>
      <c r="K515" s="87"/>
      <c r="L515" s="87"/>
      <c r="M515" s="11"/>
      <c r="N515" s="11"/>
    </row>
    <row r="516" spans="2:14" ht="25.5" customHeight="1" x14ac:dyDescent="0.4">
      <c r="B516" s="85"/>
      <c r="C516" s="84"/>
      <c r="D516" s="84"/>
      <c r="E516" s="84"/>
      <c r="F516" s="84"/>
      <c r="G516" s="84" t="str">
        <f>IF(ISBLANK(J516),"",VLOOKUP(J516,'BASE DATOS'!$A$2:C16353,3,FALSE))</f>
        <v/>
      </c>
      <c r="H516" s="84" t="str">
        <f>IF(ISBLANK(J516),"",VLOOKUP(J516,'BASE DATOS'!$A$2:D16353,4,FALSE))</f>
        <v/>
      </c>
      <c r="I516" s="84"/>
      <c r="J516" s="88"/>
      <c r="K516" s="87"/>
      <c r="L516" s="87"/>
      <c r="M516" s="11"/>
      <c r="N516" s="11"/>
    </row>
    <row r="517" spans="2:14" ht="25.5" customHeight="1" x14ac:dyDescent="0.4">
      <c r="B517" s="85"/>
      <c r="C517" s="84"/>
      <c r="D517" s="84"/>
      <c r="E517" s="84"/>
      <c r="F517" s="84"/>
      <c r="G517" s="84" t="str">
        <f>IF(ISBLANK(J517),"",VLOOKUP(J517,'BASE DATOS'!$A$2:C16354,3,FALSE))</f>
        <v/>
      </c>
      <c r="H517" s="84" t="str">
        <f>IF(ISBLANK(J517),"",VLOOKUP(J517,'BASE DATOS'!$A$2:D16354,4,FALSE))</f>
        <v/>
      </c>
      <c r="I517" s="84"/>
      <c r="J517" s="88"/>
      <c r="K517" s="87"/>
      <c r="L517" s="87"/>
      <c r="M517" s="11"/>
      <c r="N517" s="11"/>
    </row>
    <row r="518" spans="2:14" ht="25.5" customHeight="1" x14ac:dyDescent="0.4">
      <c r="B518" s="85"/>
      <c r="C518" s="84"/>
      <c r="D518" s="84"/>
      <c r="E518" s="84"/>
      <c r="F518" s="84"/>
      <c r="G518" s="84" t="str">
        <f>IF(ISBLANK(J518),"",VLOOKUP(J518,'BASE DATOS'!$A$2:C16355,3,FALSE))</f>
        <v/>
      </c>
      <c r="H518" s="84" t="str">
        <f>IF(ISBLANK(J518),"",VLOOKUP(J518,'BASE DATOS'!$A$2:D16355,4,FALSE))</f>
        <v/>
      </c>
      <c r="I518" s="84"/>
      <c r="J518" s="88"/>
      <c r="K518" s="87"/>
      <c r="L518" s="87"/>
      <c r="M518" s="11"/>
      <c r="N518" s="11"/>
    </row>
    <row r="519" spans="2:14" ht="25.5" customHeight="1" x14ac:dyDescent="0.4">
      <c r="B519" s="85"/>
      <c r="C519" s="84"/>
      <c r="D519" s="84"/>
      <c r="E519" s="84"/>
      <c r="F519" s="84"/>
      <c r="G519" s="84" t="str">
        <f>IF(ISBLANK(J519),"",VLOOKUP(J519,'BASE DATOS'!$A$2:C16356,3,FALSE))</f>
        <v/>
      </c>
      <c r="H519" s="84" t="str">
        <f>IF(ISBLANK(J519),"",VLOOKUP(J519,'BASE DATOS'!$A$2:D16356,4,FALSE))</f>
        <v/>
      </c>
      <c r="I519" s="84"/>
      <c r="J519" s="88"/>
      <c r="K519" s="87"/>
      <c r="L519" s="87"/>
      <c r="M519" s="11"/>
      <c r="N519" s="11"/>
    </row>
    <row r="520" spans="2:14" ht="25.5" customHeight="1" x14ac:dyDescent="0.4">
      <c r="B520" s="85"/>
      <c r="C520" s="84"/>
      <c r="D520" s="84"/>
      <c r="E520" s="84"/>
      <c r="F520" s="84"/>
      <c r="G520" s="84" t="str">
        <f>IF(ISBLANK(J520),"",VLOOKUP(J520,'BASE DATOS'!$A$2:C16357,3,FALSE))</f>
        <v/>
      </c>
      <c r="H520" s="84" t="str">
        <f>IF(ISBLANK(J520),"",VLOOKUP(J520,'BASE DATOS'!$A$2:D16357,4,FALSE))</f>
        <v/>
      </c>
      <c r="I520" s="84"/>
      <c r="J520" s="88"/>
      <c r="K520" s="87"/>
      <c r="L520" s="87"/>
      <c r="M520" s="11"/>
      <c r="N520" s="11"/>
    </row>
    <row r="521" spans="2:14" ht="25.5" customHeight="1" x14ac:dyDescent="0.4">
      <c r="B521" s="85"/>
      <c r="C521" s="84"/>
      <c r="D521" s="84"/>
      <c r="E521" s="84"/>
      <c r="F521" s="84"/>
      <c r="G521" s="84" t="str">
        <f>IF(ISBLANK(J521),"",VLOOKUP(J521,'BASE DATOS'!$A$2:C16358,3,FALSE))</f>
        <v/>
      </c>
      <c r="H521" s="84" t="str">
        <f>IF(ISBLANK(J521),"",VLOOKUP(J521,'BASE DATOS'!$A$2:D16358,4,FALSE))</f>
        <v/>
      </c>
      <c r="I521" s="84"/>
      <c r="J521" s="88"/>
      <c r="K521" s="87"/>
      <c r="L521" s="87"/>
      <c r="M521" s="11"/>
      <c r="N521" s="11"/>
    </row>
    <row r="522" spans="2:14" ht="25.5" customHeight="1" x14ac:dyDescent="0.4">
      <c r="B522" s="85"/>
      <c r="C522" s="84"/>
      <c r="D522" s="84"/>
      <c r="E522" s="84"/>
      <c r="F522" s="84"/>
      <c r="G522" s="84" t="str">
        <f>IF(ISBLANK(J522),"",VLOOKUP(J522,'BASE DATOS'!$A$2:C16359,3,FALSE))</f>
        <v/>
      </c>
      <c r="H522" s="84" t="str">
        <f>IF(ISBLANK(J522),"",VLOOKUP(J522,'BASE DATOS'!$A$2:D16359,4,FALSE))</f>
        <v/>
      </c>
      <c r="I522" s="84"/>
      <c r="J522" s="88"/>
      <c r="K522" s="87"/>
      <c r="L522" s="87"/>
      <c r="M522" s="11"/>
      <c r="N522" s="11"/>
    </row>
    <row r="523" spans="2:14" ht="25.5" customHeight="1" x14ac:dyDescent="0.4">
      <c r="B523" s="85"/>
      <c r="C523" s="84"/>
      <c r="D523" s="84"/>
      <c r="E523" s="84"/>
      <c r="F523" s="84"/>
      <c r="G523" s="84" t="str">
        <f>IF(ISBLANK(J523),"",VLOOKUP(J523,'BASE DATOS'!$A$2:C16360,3,FALSE))</f>
        <v/>
      </c>
      <c r="H523" s="84" t="str">
        <f>IF(ISBLANK(J523),"",VLOOKUP(J523,'BASE DATOS'!$A$2:D16360,4,FALSE))</f>
        <v/>
      </c>
      <c r="I523" s="84"/>
      <c r="J523" s="88"/>
      <c r="K523" s="87"/>
      <c r="L523" s="87"/>
      <c r="M523" s="11"/>
      <c r="N523" s="11"/>
    </row>
    <row r="524" spans="2:14" ht="25.5" customHeight="1" x14ac:dyDescent="0.4">
      <c r="B524" s="85"/>
      <c r="C524" s="84"/>
      <c r="D524" s="84"/>
      <c r="E524" s="84"/>
      <c r="F524" s="84"/>
      <c r="G524" s="84" t="str">
        <f>IF(ISBLANK(J524),"",VLOOKUP(J524,'BASE DATOS'!$A$2:C16361,3,FALSE))</f>
        <v/>
      </c>
      <c r="H524" s="84" t="str">
        <f>IF(ISBLANK(J524),"",VLOOKUP(J524,'BASE DATOS'!$A$2:D16361,4,FALSE))</f>
        <v/>
      </c>
      <c r="I524" s="84"/>
      <c r="J524" s="88"/>
      <c r="K524" s="87"/>
      <c r="L524" s="87"/>
      <c r="M524" s="11"/>
      <c r="N524" s="11"/>
    </row>
    <row r="525" spans="2:14" ht="25.5" customHeight="1" x14ac:dyDescent="0.4">
      <c r="B525" s="85"/>
      <c r="C525" s="84"/>
      <c r="D525" s="84"/>
      <c r="E525" s="84"/>
      <c r="F525" s="84"/>
      <c r="G525" s="84" t="str">
        <f>IF(ISBLANK(J525),"",VLOOKUP(J525,'BASE DATOS'!$A$2:C16362,3,FALSE))</f>
        <v/>
      </c>
      <c r="H525" s="84" t="str">
        <f>IF(ISBLANK(J525),"",VLOOKUP(J525,'BASE DATOS'!$A$2:D16362,4,FALSE))</f>
        <v/>
      </c>
      <c r="I525" s="84"/>
      <c r="J525" s="88"/>
      <c r="K525" s="87"/>
      <c r="L525" s="87"/>
      <c r="M525" s="11"/>
      <c r="N525" s="11"/>
    </row>
    <row r="526" spans="2:14" ht="25.5" customHeight="1" x14ac:dyDescent="0.4">
      <c r="B526" s="85"/>
      <c r="C526" s="84"/>
      <c r="D526" s="84"/>
      <c r="E526" s="84"/>
      <c r="F526" s="84"/>
      <c r="G526" s="84" t="str">
        <f>IF(ISBLANK(J526),"",VLOOKUP(J526,'BASE DATOS'!$A$2:C16363,3,FALSE))</f>
        <v/>
      </c>
      <c r="H526" s="84" t="str">
        <f>IF(ISBLANK(J526),"",VLOOKUP(J526,'BASE DATOS'!$A$2:D16363,4,FALSE))</f>
        <v/>
      </c>
      <c r="I526" s="84"/>
      <c r="J526" s="88"/>
      <c r="K526" s="87"/>
      <c r="L526" s="87"/>
      <c r="M526" s="11"/>
      <c r="N526" s="11"/>
    </row>
    <row r="527" spans="2:14" ht="25.5" customHeight="1" x14ac:dyDescent="0.4">
      <c r="B527" s="85"/>
      <c r="C527" s="84"/>
      <c r="D527" s="84"/>
      <c r="E527" s="84"/>
      <c r="F527" s="84"/>
      <c r="G527" s="84" t="str">
        <f>IF(ISBLANK(J527),"",VLOOKUP(J527,'BASE DATOS'!$A$2:C16364,3,FALSE))</f>
        <v/>
      </c>
      <c r="H527" s="84" t="str">
        <f>IF(ISBLANK(J527),"",VLOOKUP(J527,'BASE DATOS'!$A$2:D16364,4,FALSE))</f>
        <v/>
      </c>
      <c r="I527" s="84"/>
      <c r="J527" s="88"/>
      <c r="K527" s="87"/>
      <c r="L527" s="87"/>
      <c r="M527" s="11"/>
      <c r="N527" s="11"/>
    </row>
    <row r="528" spans="2:14" ht="25.5" customHeight="1" x14ac:dyDescent="0.4">
      <c r="B528" s="85"/>
      <c r="C528" s="84"/>
      <c r="D528" s="84"/>
      <c r="E528" s="84"/>
      <c r="F528" s="84"/>
      <c r="G528" s="84" t="str">
        <f>IF(ISBLANK(J528),"",VLOOKUP(J528,'BASE DATOS'!$A$2:C16365,3,FALSE))</f>
        <v/>
      </c>
      <c r="H528" s="84" t="str">
        <f>IF(ISBLANK(J528),"",VLOOKUP(J528,'BASE DATOS'!$A$2:D16365,4,FALSE))</f>
        <v/>
      </c>
      <c r="I528" s="84"/>
      <c r="J528" s="88"/>
      <c r="K528" s="87"/>
      <c r="L528" s="87"/>
      <c r="M528" s="11"/>
      <c r="N528" s="11"/>
    </row>
    <row r="529" spans="2:14" ht="25.5" customHeight="1" x14ac:dyDescent="0.4">
      <c r="B529" s="85"/>
      <c r="C529" s="84"/>
      <c r="D529" s="84"/>
      <c r="E529" s="84"/>
      <c r="F529" s="84"/>
      <c r="G529" s="84" t="str">
        <f>IF(ISBLANK(J529),"",VLOOKUP(J529,'BASE DATOS'!$A$2:C16366,3,FALSE))</f>
        <v/>
      </c>
      <c r="H529" s="84" t="str">
        <f>IF(ISBLANK(J529),"",VLOOKUP(J529,'BASE DATOS'!$A$2:D16366,4,FALSE))</f>
        <v/>
      </c>
      <c r="I529" s="84"/>
      <c r="J529" s="88"/>
      <c r="K529" s="87"/>
      <c r="L529" s="87"/>
      <c r="M529" s="11"/>
      <c r="N529" s="11"/>
    </row>
    <row r="530" spans="2:14" ht="25.5" customHeight="1" x14ac:dyDescent="0.4">
      <c r="B530" s="85"/>
      <c r="C530" s="84"/>
      <c r="D530" s="84"/>
      <c r="E530" s="84"/>
      <c r="F530" s="84"/>
      <c r="G530" s="84" t="str">
        <f>IF(ISBLANK(J530),"",VLOOKUP(J530,'BASE DATOS'!$A$2:C16367,3,FALSE))</f>
        <v/>
      </c>
      <c r="H530" s="84" t="str">
        <f>IF(ISBLANK(J530),"",VLOOKUP(J530,'BASE DATOS'!$A$2:D16367,4,FALSE))</f>
        <v/>
      </c>
      <c r="I530" s="84"/>
      <c r="J530" s="88"/>
      <c r="K530" s="87"/>
      <c r="L530" s="87"/>
      <c r="M530" s="11"/>
      <c r="N530" s="11"/>
    </row>
    <row r="531" spans="2:14" ht="25.5" customHeight="1" x14ac:dyDescent="0.4">
      <c r="B531" s="85"/>
      <c r="C531" s="84"/>
      <c r="D531" s="84"/>
      <c r="E531" s="84"/>
      <c r="F531" s="84"/>
      <c r="G531" s="84" t="str">
        <f>IF(ISBLANK(J531),"",VLOOKUP(J531,'BASE DATOS'!$A$2:C16368,3,FALSE))</f>
        <v/>
      </c>
      <c r="H531" s="84" t="str">
        <f>IF(ISBLANK(J531),"",VLOOKUP(J531,'BASE DATOS'!$A$2:D16368,4,FALSE))</f>
        <v/>
      </c>
      <c r="I531" s="84"/>
      <c r="J531" s="88"/>
      <c r="K531" s="87"/>
      <c r="L531" s="87"/>
      <c r="M531" s="11"/>
      <c r="N531" s="11"/>
    </row>
    <row r="532" spans="2:14" ht="25.5" customHeight="1" x14ac:dyDescent="0.4">
      <c r="B532" s="85"/>
      <c r="C532" s="84"/>
      <c r="D532" s="84"/>
      <c r="E532" s="84"/>
      <c r="F532" s="84"/>
      <c r="G532" s="84" t="str">
        <f>IF(ISBLANK(J532),"",VLOOKUP(J532,'BASE DATOS'!$A$2:C16369,3,FALSE))</f>
        <v/>
      </c>
      <c r="H532" s="84" t="str">
        <f>IF(ISBLANK(J532),"",VLOOKUP(J532,'BASE DATOS'!$A$2:D16369,4,FALSE))</f>
        <v/>
      </c>
      <c r="I532" s="84"/>
      <c r="J532" s="88"/>
      <c r="K532" s="87"/>
      <c r="L532" s="87"/>
      <c r="M532" s="11"/>
      <c r="N532" s="11"/>
    </row>
    <row r="533" spans="2:14" ht="25.5" customHeight="1" x14ac:dyDescent="0.4">
      <c r="B533" s="85"/>
      <c r="C533" s="84"/>
      <c r="D533" s="84"/>
      <c r="E533" s="84"/>
      <c r="F533" s="84"/>
      <c r="G533" s="84" t="str">
        <f>IF(ISBLANK(J533),"",VLOOKUP(J533,'BASE DATOS'!$A$2:C16370,3,FALSE))</f>
        <v/>
      </c>
      <c r="H533" s="84" t="str">
        <f>IF(ISBLANK(J533),"",VLOOKUP(J533,'BASE DATOS'!$A$2:D16370,4,FALSE))</f>
        <v/>
      </c>
      <c r="I533" s="84"/>
      <c r="J533" s="88"/>
      <c r="K533" s="87"/>
      <c r="L533" s="87"/>
      <c r="M533" s="11"/>
      <c r="N533" s="11"/>
    </row>
    <row r="534" spans="2:14" ht="25.5" customHeight="1" x14ac:dyDescent="0.4">
      <c r="B534" s="85"/>
      <c r="C534" s="84"/>
      <c r="D534" s="84"/>
      <c r="E534" s="84"/>
      <c r="F534" s="84"/>
      <c r="G534" s="84" t="str">
        <f>IF(ISBLANK(J534),"",VLOOKUP(J534,'BASE DATOS'!$A$2:C16371,3,FALSE))</f>
        <v/>
      </c>
      <c r="H534" s="84" t="str">
        <f>IF(ISBLANK(J534),"",VLOOKUP(J534,'BASE DATOS'!$A$2:D16371,4,FALSE))</f>
        <v/>
      </c>
      <c r="I534" s="84"/>
      <c r="J534" s="88"/>
      <c r="K534" s="87"/>
      <c r="L534" s="87"/>
      <c r="M534" s="11"/>
      <c r="N534" s="11"/>
    </row>
    <row r="535" spans="2:14" ht="25.5" customHeight="1" x14ac:dyDescent="0.4">
      <c r="B535" s="85"/>
      <c r="C535" s="84"/>
      <c r="D535" s="84"/>
      <c r="E535" s="84"/>
      <c r="F535" s="84"/>
      <c r="G535" s="84" t="str">
        <f>IF(ISBLANK(J535),"",VLOOKUP(J535,'BASE DATOS'!$A$2:C16372,3,FALSE))</f>
        <v/>
      </c>
      <c r="H535" s="84" t="str">
        <f>IF(ISBLANK(J535),"",VLOOKUP(J535,'BASE DATOS'!$A$2:D16372,4,FALSE))</f>
        <v/>
      </c>
      <c r="I535" s="84"/>
      <c r="J535" s="88"/>
      <c r="K535" s="87"/>
      <c r="L535" s="87"/>
      <c r="M535" s="11"/>
      <c r="N535" s="11"/>
    </row>
    <row r="536" spans="2:14" ht="25.5" customHeight="1" x14ac:dyDescent="0.4">
      <c r="B536" s="85"/>
      <c r="C536" s="84"/>
      <c r="D536" s="84"/>
      <c r="E536" s="84"/>
      <c r="F536" s="84"/>
      <c r="G536" s="84" t="str">
        <f>IF(ISBLANK(J536),"",VLOOKUP(J536,'BASE DATOS'!$A$2:C16373,3,FALSE))</f>
        <v/>
      </c>
      <c r="H536" s="84" t="str">
        <f>IF(ISBLANK(J536),"",VLOOKUP(J536,'BASE DATOS'!$A$2:D16373,4,FALSE))</f>
        <v/>
      </c>
      <c r="I536" s="84"/>
      <c r="J536" s="88"/>
      <c r="K536" s="87"/>
      <c r="L536" s="87"/>
      <c r="M536" s="11"/>
      <c r="N536" s="11"/>
    </row>
    <row r="537" spans="2:14" ht="25.5" customHeight="1" x14ac:dyDescent="0.4">
      <c r="B537" s="85"/>
      <c r="C537" s="84"/>
      <c r="D537" s="84"/>
      <c r="E537" s="84"/>
      <c r="F537" s="84"/>
      <c r="G537" s="84" t="str">
        <f>IF(ISBLANK(J537),"",VLOOKUP(J537,'BASE DATOS'!$A$2:C16374,3,FALSE))</f>
        <v/>
      </c>
      <c r="H537" s="84" t="str">
        <f>IF(ISBLANK(J537),"",VLOOKUP(J537,'BASE DATOS'!$A$2:D16374,4,FALSE))</f>
        <v/>
      </c>
      <c r="I537" s="84"/>
      <c r="J537" s="88"/>
      <c r="K537" s="87"/>
      <c r="L537" s="87"/>
      <c r="M537" s="11"/>
      <c r="N537" s="11"/>
    </row>
    <row r="538" spans="2:14" ht="25.5" customHeight="1" x14ac:dyDescent="0.4">
      <c r="B538" s="85"/>
      <c r="C538" s="84"/>
      <c r="D538" s="84"/>
      <c r="E538" s="84"/>
      <c r="F538" s="84"/>
      <c r="G538" s="84" t="str">
        <f>IF(ISBLANK(J538),"",VLOOKUP(J538,'BASE DATOS'!$A$2:C16375,3,FALSE))</f>
        <v/>
      </c>
      <c r="H538" s="84" t="str">
        <f>IF(ISBLANK(J538),"",VLOOKUP(J538,'BASE DATOS'!$A$2:D16375,4,FALSE))</f>
        <v/>
      </c>
      <c r="I538" s="84"/>
      <c r="J538" s="88"/>
      <c r="K538" s="87"/>
      <c r="L538" s="87"/>
      <c r="M538" s="11"/>
      <c r="N538" s="11"/>
    </row>
    <row r="539" spans="2:14" ht="25.5" customHeight="1" x14ac:dyDescent="0.4">
      <c r="B539" s="85"/>
      <c r="C539" s="84"/>
      <c r="D539" s="84"/>
      <c r="E539" s="84"/>
      <c r="F539" s="84"/>
      <c r="G539" s="84" t="str">
        <f>IF(ISBLANK(J539),"",VLOOKUP(J539,'BASE DATOS'!$A$2:C16376,3,FALSE))</f>
        <v/>
      </c>
      <c r="H539" s="84" t="str">
        <f>IF(ISBLANK(J539),"",VLOOKUP(J539,'BASE DATOS'!$A$2:D16376,4,FALSE))</f>
        <v/>
      </c>
      <c r="I539" s="84"/>
      <c r="J539" s="88"/>
      <c r="K539" s="87"/>
      <c r="L539" s="87"/>
      <c r="M539" s="11"/>
      <c r="N539" s="11"/>
    </row>
    <row r="540" spans="2:14" ht="25.5" customHeight="1" x14ac:dyDescent="0.4">
      <c r="B540" s="85"/>
      <c r="C540" s="84"/>
      <c r="D540" s="84"/>
      <c r="E540" s="84"/>
      <c r="F540" s="84"/>
      <c r="G540" s="84" t="str">
        <f>IF(ISBLANK(J540),"",VLOOKUP(J540,'BASE DATOS'!$A$2:C16377,3,FALSE))</f>
        <v/>
      </c>
      <c r="H540" s="84" t="str">
        <f>IF(ISBLANK(J540),"",VLOOKUP(J540,'BASE DATOS'!$A$2:D16377,4,FALSE))</f>
        <v/>
      </c>
      <c r="I540" s="84"/>
      <c r="J540" s="88"/>
      <c r="K540" s="87"/>
      <c r="L540" s="87"/>
      <c r="M540" s="11"/>
      <c r="N540" s="11"/>
    </row>
    <row r="541" spans="2:14" ht="25.5" customHeight="1" x14ac:dyDescent="0.4">
      <c r="B541" s="85"/>
      <c r="C541" s="84"/>
      <c r="D541" s="84"/>
      <c r="E541" s="84"/>
      <c r="F541" s="84"/>
      <c r="G541" s="84" t="str">
        <f>IF(ISBLANK(J541),"",VLOOKUP(J541,'BASE DATOS'!$A$2:C16378,3,FALSE))</f>
        <v/>
      </c>
      <c r="H541" s="84" t="str">
        <f>IF(ISBLANK(J541),"",VLOOKUP(J541,'BASE DATOS'!$A$2:D16378,4,FALSE))</f>
        <v/>
      </c>
      <c r="I541" s="84"/>
      <c r="J541" s="88"/>
      <c r="K541" s="87"/>
      <c r="L541" s="87"/>
      <c r="M541" s="11"/>
      <c r="N541" s="11"/>
    </row>
    <row r="542" spans="2:14" ht="25.5" customHeight="1" x14ac:dyDescent="0.4">
      <c r="B542" s="85"/>
      <c r="C542" s="84"/>
      <c r="D542" s="84"/>
      <c r="E542" s="84"/>
      <c r="F542" s="84"/>
      <c r="G542" s="84" t="str">
        <f>IF(ISBLANK(J542),"",VLOOKUP(J542,'BASE DATOS'!$A$2:C16379,3,FALSE))</f>
        <v/>
      </c>
      <c r="H542" s="84" t="str">
        <f>IF(ISBLANK(J542),"",VLOOKUP(J542,'BASE DATOS'!$A$2:D16379,4,FALSE))</f>
        <v/>
      </c>
      <c r="I542" s="84"/>
      <c r="J542" s="88"/>
      <c r="K542" s="87"/>
      <c r="L542" s="87"/>
      <c r="M542" s="11"/>
      <c r="N542" s="11"/>
    </row>
    <row r="543" spans="2:14" ht="25.5" customHeight="1" x14ac:dyDescent="0.4">
      <c r="B543" s="85"/>
      <c r="C543" s="84"/>
      <c r="D543" s="84"/>
      <c r="E543" s="84"/>
      <c r="F543" s="84"/>
      <c r="G543" s="84" t="str">
        <f>IF(ISBLANK(J543),"",VLOOKUP(J543,'BASE DATOS'!$A$2:C16380,3,FALSE))</f>
        <v/>
      </c>
      <c r="H543" s="84" t="str">
        <f>IF(ISBLANK(J543),"",VLOOKUP(J543,'BASE DATOS'!$A$2:D16380,4,FALSE))</f>
        <v/>
      </c>
      <c r="I543" s="84"/>
      <c r="J543" s="88"/>
      <c r="K543" s="87"/>
      <c r="L543" s="87"/>
      <c r="M543" s="11"/>
      <c r="N543" s="11"/>
    </row>
    <row r="544" spans="2:14" ht="25.5" customHeight="1" x14ac:dyDescent="0.4">
      <c r="B544" s="85"/>
      <c r="C544" s="84"/>
      <c r="D544" s="84"/>
      <c r="E544" s="84"/>
      <c r="F544" s="84"/>
      <c r="G544" s="84" t="str">
        <f>IF(ISBLANK(J544),"",VLOOKUP(J544,'BASE DATOS'!$A$2:C16381,3,FALSE))</f>
        <v/>
      </c>
      <c r="H544" s="84" t="str">
        <f>IF(ISBLANK(J544),"",VLOOKUP(J544,'BASE DATOS'!$A$2:D16381,4,FALSE))</f>
        <v/>
      </c>
      <c r="I544" s="84"/>
      <c r="J544" s="88"/>
      <c r="K544" s="87"/>
      <c r="L544" s="87"/>
      <c r="M544" s="11"/>
      <c r="N544" s="11"/>
    </row>
    <row r="545" spans="2:14" ht="25.5" customHeight="1" x14ac:dyDescent="0.4">
      <c r="B545" s="85"/>
      <c r="C545" s="84"/>
      <c r="D545" s="84"/>
      <c r="E545" s="84"/>
      <c r="F545" s="84"/>
      <c r="G545" s="84" t="str">
        <f>IF(ISBLANK(J545),"",VLOOKUP(J545,'BASE DATOS'!$A$2:C16382,3,FALSE))</f>
        <v/>
      </c>
      <c r="H545" s="84" t="str">
        <f>IF(ISBLANK(J545),"",VLOOKUP(J545,'BASE DATOS'!$A$2:D16382,4,FALSE))</f>
        <v/>
      </c>
      <c r="I545" s="84"/>
      <c r="J545" s="88"/>
      <c r="K545" s="87"/>
      <c r="L545" s="87"/>
      <c r="M545" s="11"/>
      <c r="N545" s="11"/>
    </row>
    <row r="546" spans="2:14" ht="25.5" customHeight="1" x14ac:dyDescent="0.4">
      <c r="B546" s="85"/>
      <c r="C546" s="84"/>
      <c r="D546" s="84"/>
      <c r="E546" s="84"/>
      <c r="F546" s="84"/>
      <c r="G546" s="84" t="str">
        <f>IF(ISBLANK(J546),"",VLOOKUP(J546,'BASE DATOS'!$A$2:C16383,3,FALSE))</f>
        <v/>
      </c>
      <c r="H546" s="84" t="str">
        <f>IF(ISBLANK(J546),"",VLOOKUP(J546,'BASE DATOS'!$A$2:D16383,4,FALSE))</f>
        <v/>
      </c>
      <c r="I546" s="84"/>
      <c r="J546" s="88"/>
      <c r="K546" s="87"/>
      <c r="L546" s="87"/>
      <c r="M546" s="11"/>
      <c r="N546" s="11"/>
    </row>
    <row r="547" spans="2:14" ht="25.5" customHeight="1" x14ac:dyDescent="0.4">
      <c r="B547" s="85"/>
      <c r="C547" s="84"/>
      <c r="D547" s="84"/>
      <c r="E547" s="84"/>
      <c r="F547" s="84"/>
      <c r="G547" s="84" t="str">
        <f>IF(ISBLANK(J547),"",VLOOKUP(J547,'BASE DATOS'!$A$2:C16384,3,FALSE))</f>
        <v/>
      </c>
      <c r="H547" s="84" t="str">
        <f>IF(ISBLANK(J547),"",VLOOKUP(J547,'BASE DATOS'!$A$2:D16384,4,FALSE))</f>
        <v/>
      </c>
      <c r="I547" s="84"/>
      <c r="J547" s="88"/>
      <c r="K547" s="87"/>
      <c r="L547" s="87"/>
      <c r="M547" s="11"/>
      <c r="N547" s="11"/>
    </row>
    <row r="548" spans="2:14" ht="25.5" customHeight="1" x14ac:dyDescent="0.4">
      <c r="B548" s="85"/>
      <c r="C548" s="84"/>
      <c r="D548" s="84"/>
      <c r="E548" s="84"/>
      <c r="F548" s="84"/>
      <c r="G548" s="84" t="str">
        <f>IF(ISBLANK(J548),"",VLOOKUP(J548,'BASE DATOS'!$A$2:C16385,3,FALSE))</f>
        <v/>
      </c>
      <c r="H548" s="84" t="str">
        <f>IF(ISBLANK(J548),"",VLOOKUP(J548,'BASE DATOS'!$A$2:D16385,4,FALSE))</f>
        <v/>
      </c>
      <c r="I548" s="84"/>
      <c r="J548" s="88"/>
      <c r="K548" s="87"/>
      <c r="L548" s="87"/>
      <c r="M548" s="11"/>
      <c r="N548" s="11"/>
    </row>
    <row r="549" spans="2:14" ht="25.5" customHeight="1" x14ac:dyDescent="0.4">
      <c r="B549" s="85"/>
      <c r="C549" s="84"/>
      <c r="D549" s="84"/>
      <c r="E549" s="84"/>
      <c r="F549" s="84"/>
      <c r="G549" s="84" t="str">
        <f>IF(ISBLANK(J549),"",VLOOKUP(J549,'BASE DATOS'!$A$2:C16386,3,FALSE))</f>
        <v/>
      </c>
      <c r="H549" s="84" t="str">
        <f>IF(ISBLANK(J549),"",VLOOKUP(J549,'BASE DATOS'!$A$2:D16386,4,FALSE))</f>
        <v/>
      </c>
      <c r="I549" s="84"/>
      <c r="J549" s="88"/>
      <c r="K549" s="87"/>
      <c r="L549" s="87"/>
      <c r="M549" s="11"/>
      <c r="N549" s="11"/>
    </row>
    <row r="550" spans="2:14" ht="25.5" customHeight="1" x14ac:dyDescent="0.4">
      <c r="B550" s="85"/>
      <c r="C550" s="84"/>
      <c r="D550" s="84"/>
      <c r="E550" s="84"/>
      <c r="F550" s="84"/>
      <c r="G550" s="84" t="str">
        <f>IF(ISBLANK(J550),"",VLOOKUP(J550,'BASE DATOS'!$A$2:C16387,3,FALSE))</f>
        <v/>
      </c>
      <c r="H550" s="84" t="str">
        <f>IF(ISBLANK(J550),"",VLOOKUP(J550,'BASE DATOS'!$A$2:D16387,4,FALSE))</f>
        <v/>
      </c>
      <c r="I550" s="84"/>
      <c r="J550" s="88"/>
      <c r="K550" s="87"/>
      <c r="L550" s="87"/>
      <c r="M550" s="11"/>
      <c r="N550" s="11"/>
    </row>
    <row r="551" spans="2:14" ht="25.5" customHeight="1" x14ac:dyDescent="0.4">
      <c r="B551" s="85"/>
      <c r="C551" s="84"/>
      <c r="D551" s="84"/>
      <c r="E551" s="84"/>
      <c r="F551" s="84"/>
      <c r="G551" s="84" t="str">
        <f>IF(ISBLANK(J551),"",VLOOKUP(J551,'BASE DATOS'!$A$2:C16388,3,FALSE))</f>
        <v/>
      </c>
      <c r="H551" s="84" t="str">
        <f>IF(ISBLANK(J551),"",VLOOKUP(J551,'BASE DATOS'!$A$2:D16388,4,FALSE))</f>
        <v/>
      </c>
      <c r="I551" s="84"/>
      <c r="J551" s="88"/>
      <c r="K551" s="87"/>
      <c r="L551" s="87"/>
      <c r="M551" s="11"/>
      <c r="N551" s="11"/>
    </row>
    <row r="552" spans="2:14" ht="25.5" customHeight="1" x14ac:dyDescent="0.4">
      <c r="B552" s="85"/>
      <c r="C552" s="84"/>
      <c r="D552" s="84"/>
      <c r="E552" s="84"/>
      <c r="F552" s="84"/>
      <c r="G552" s="84" t="str">
        <f>IF(ISBLANK(J552),"",VLOOKUP(J552,'BASE DATOS'!$A$2:C16389,3,FALSE))</f>
        <v/>
      </c>
      <c r="H552" s="84" t="str">
        <f>IF(ISBLANK(J552),"",VLOOKUP(J552,'BASE DATOS'!$A$2:D16389,4,FALSE))</f>
        <v/>
      </c>
      <c r="I552" s="84"/>
      <c r="J552" s="88"/>
      <c r="K552" s="87"/>
      <c r="L552" s="87"/>
      <c r="M552" s="11"/>
      <c r="N552" s="11"/>
    </row>
    <row r="553" spans="2:14" ht="25.5" customHeight="1" x14ac:dyDescent="0.4">
      <c r="B553" s="85"/>
      <c r="C553" s="84"/>
      <c r="D553" s="84"/>
      <c r="E553" s="84"/>
      <c r="F553" s="84"/>
      <c r="G553" s="84" t="str">
        <f>IF(ISBLANK(J553),"",VLOOKUP(J553,'BASE DATOS'!$A$2:C16390,3,FALSE))</f>
        <v/>
      </c>
      <c r="H553" s="84" t="str">
        <f>IF(ISBLANK(J553),"",VLOOKUP(J553,'BASE DATOS'!$A$2:D16390,4,FALSE))</f>
        <v/>
      </c>
      <c r="I553" s="84"/>
      <c r="J553" s="88"/>
      <c r="K553" s="87"/>
      <c r="L553" s="87"/>
      <c r="M553" s="11"/>
      <c r="N553" s="11"/>
    </row>
    <row r="554" spans="2:14" ht="25.5" customHeight="1" x14ac:dyDescent="0.4">
      <c r="B554" s="85"/>
      <c r="C554" s="84"/>
      <c r="D554" s="84"/>
      <c r="E554" s="84"/>
      <c r="F554" s="84"/>
      <c r="G554" s="84" t="str">
        <f>IF(ISBLANK(J554),"",VLOOKUP(J554,'BASE DATOS'!$A$2:C16391,3,FALSE))</f>
        <v/>
      </c>
      <c r="H554" s="84" t="str">
        <f>IF(ISBLANK(J554),"",VLOOKUP(J554,'BASE DATOS'!$A$2:D16391,4,FALSE))</f>
        <v/>
      </c>
      <c r="I554" s="84"/>
      <c r="J554" s="88"/>
      <c r="K554" s="87"/>
      <c r="L554" s="87"/>
      <c r="M554" s="11"/>
      <c r="N554" s="11"/>
    </row>
    <row r="555" spans="2:14" ht="25.5" customHeight="1" x14ac:dyDescent="0.4">
      <c r="B555" s="85"/>
      <c r="C555" s="84"/>
      <c r="D555" s="84"/>
      <c r="E555" s="84"/>
      <c r="F555" s="84"/>
      <c r="G555" s="84" t="str">
        <f>IF(ISBLANK(J555),"",VLOOKUP(J555,'BASE DATOS'!$A$2:C16392,3,FALSE))</f>
        <v/>
      </c>
      <c r="H555" s="84" t="str">
        <f>IF(ISBLANK(J555),"",VLOOKUP(J555,'BASE DATOS'!$A$2:D16392,4,FALSE))</f>
        <v/>
      </c>
      <c r="I555" s="84"/>
      <c r="J555" s="88"/>
      <c r="K555" s="87"/>
      <c r="L555" s="87"/>
      <c r="M555" s="11"/>
      <c r="N555" s="11"/>
    </row>
    <row r="556" spans="2:14" ht="25.5" customHeight="1" x14ac:dyDescent="0.4">
      <c r="B556" s="85"/>
      <c r="C556" s="84"/>
      <c r="D556" s="84"/>
      <c r="E556" s="84"/>
      <c r="F556" s="84"/>
      <c r="G556" s="84" t="str">
        <f>IF(ISBLANK(J556),"",VLOOKUP(J556,'BASE DATOS'!$A$2:C16393,3,FALSE))</f>
        <v/>
      </c>
      <c r="H556" s="84" t="str">
        <f>IF(ISBLANK(J556),"",VLOOKUP(J556,'BASE DATOS'!$A$2:D16393,4,FALSE))</f>
        <v/>
      </c>
      <c r="I556" s="84"/>
      <c r="J556" s="88"/>
      <c r="K556" s="87"/>
      <c r="L556" s="87"/>
      <c r="M556" s="11"/>
      <c r="N556" s="11"/>
    </row>
    <row r="557" spans="2:14" ht="25.5" customHeight="1" x14ac:dyDescent="0.4">
      <c r="B557" s="85"/>
      <c r="C557" s="84"/>
      <c r="D557" s="84"/>
      <c r="E557" s="84"/>
      <c r="F557" s="84"/>
      <c r="G557" s="84" t="str">
        <f>IF(ISBLANK(J557),"",VLOOKUP(J557,'BASE DATOS'!$A$2:C16394,3,FALSE))</f>
        <v/>
      </c>
      <c r="H557" s="84" t="str">
        <f>IF(ISBLANK(J557),"",VLOOKUP(J557,'BASE DATOS'!$A$2:D16394,4,FALSE))</f>
        <v/>
      </c>
      <c r="I557" s="84"/>
      <c r="J557" s="88"/>
      <c r="K557" s="87"/>
      <c r="L557" s="87"/>
      <c r="M557" s="11"/>
      <c r="N557" s="11"/>
    </row>
    <row r="558" spans="2:14" ht="25.5" customHeight="1" x14ac:dyDescent="0.4">
      <c r="B558" s="85"/>
      <c r="C558" s="84"/>
      <c r="D558" s="84"/>
      <c r="E558" s="84"/>
      <c r="F558" s="84"/>
      <c r="G558" s="84" t="str">
        <f>IF(ISBLANK(J558),"",VLOOKUP(J558,'BASE DATOS'!$A$2:C16395,3,FALSE))</f>
        <v/>
      </c>
      <c r="H558" s="84" t="str">
        <f>IF(ISBLANK(J558),"",VLOOKUP(J558,'BASE DATOS'!$A$2:D16395,4,FALSE))</f>
        <v/>
      </c>
      <c r="I558" s="84"/>
      <c r="J558" s="88"/>
      <c r="K558" s="87"/>
      <c r="L558" s="87"/>
      <c r="M558" s="11"/>
      <c r="N558" s="11"/>
    </row>
    <row r="559" spans="2:14" ht="25.5" customHeight="1" x14ac:dyDescent="0.4">
      <c r="B559" s="85"/>
      <c r="C559" s="84"/>
      <c r="D559" s="84"/>
      <c r="E559" s="84"/>
      <c r="F559" s="84"/>
      <c r="G559" s="84" t="str">
        <f>IF(ISBLANK(J559),"",VLOOKUP(J559,'BASE DATOS'!$A$2:C16396,3,FALSE))</f>
        <v/>
      </c>
      <c r="H559" s="84" t="str">
        <f>IF(ISBLANK(J559),"",VLOOKUP(J559,'BASE DATOS'!$A$2:D16396,4,FALSE))</f>
        <v/>
      </c>
      <c r="I559" s="84"/>
      <c r="J559" s="88"/>
      <c r="K559" s="87"/>
      <c r="L559" s="87"/>
      <c r="M559" s="11"/>
      <c r="N559" s="11"/>
    </row>
    <row r="560" spans="2:14" ht="25.5" customHeight="1" x14ac:dyDescent="0.4">
      <c r="B560" s="85"/>
      <c r="C560" s="84"/>
      <c r="D560" s="84"/>
      <c r="E560" s="84"/>
      <c r="F560" s="84"/>
      <c r="G560" s="84" t="str">
        <f>IF(ISBLANK(J560),"",VLOOKUP(J560,'BASE DATOS'!$A$2:C16397,3,FALSE))</f>
        <v/>
      </c>
      <c r="H560" s="84" t="str">
        <f>IF(ISBLANK(J560),"",VLOOKUP(J560,'BASE DATOS'!$A$2:D16397,4,FALSE))</f>
        <v/>
      </c>
      <c r="I560" s="84"/>
      <c r="J560" s="88"/>
      <c r="K560" s="87"/>
      <c r="L560" s="87"/>
      <c r="M560" s="11"/>
      <c r="N560" s="11"/>
    </row>
    <row r="561" spans="2:14" ht="25.5" customHeight="1" x14ac:dyDescent="0.4">
      <c r="B561" s="85"/>
      <c r="C561" s="84"/>
      <c r="D561" s="84"/>
      <c r="E561" s="84"/>
      <c r="F561" s="84"/>
      <c r="G561" s="84" t="str">
        <f>IF(ISBLANK(J561),"",VLOOKUP(J561,'BASE DATOS'!$A$2:C16398,3,FALSE))</f>
        <v/>
      </c>
      <c r="H561" s="84" t="str">
        <f>IF(ISBLANK(J561),"",VLOOKUP(J561,'BASE DATOS'!$A$2:D16398,4,FALSE))</f>
        <v/>
      </c>
      <c r="I561" s="84"/>
      <c r="J561" s="88"/>
      <c r="K561" s="87"/>
      <c r="L561" s="87"/>
      <c r="M561" s="11"/>
      <c r="N561" s="11"/>
    </row>
    <row r="562" spans="2:14" ht="25.5" customHeight="1" x14ac:dyDescent="0.4">
      <c r="B562" s="85"/>
      <c r="C562" s="84"/>
      <c r="D562" s="84"/>
      <c r="E562" s="84"/>
      <c r="F562" s="84"/>
      <c r="G562" s="84" t="str">
        <f>IF(ISBLANK(J562),"",VLOOKUP(J562,'BASE DATOS'!$A$2:C16399,3,FALSE))</f>
        <v/>
      </c>
      <c r="H562" s="84" t="str">
        <f>IF(ISBLANK(J562),"",VLOOKUP(J562,'BASE DATOS'!$A$2:D16399,4,FALSE))</f>
        <v/>
      </c>
      <c r="I562" s="84"/>
      <c r="J562" s="88"/>
      <c r="K562" s="87"/>
      <c r="L562" s="87"/>
      <c r="M562" s="11"/>
      <c r="N562" s="11"/>
    </row>
    <row r="563" spans="2:14" ht="25.5" customHeight="1" x14ac:dyDescent="0.4">
      <c r="B563" s="85"/>
      <c r="C563" s="84"/>
      <c r="D563" s="84"/>
      <c r="E563" s="84"/>
      <c r="F563" s="84"/>
      <c r="G563" s="84" t="str">
        <f>IF(ISBLANK(J563),"",VLOOKUP(J563,'BASE DATOS'!$A$2:C16400,3,FALSE))</f>
        <v/>
      </c>
      <c r="H563" s="84" t="str">
        <f>IF(ISBLANK(J563),"",VLOOKUP(J563,'BASE DATOS'!$A$2:D16400,4,FALSE))</f>
        <v/>
      </c>
      <c r="I563" s="84"/>
      <c r="J563" s="88"/>
      <c r="K563" s="87"/>
      <c r="L563" s="87"/>
      <c r="M563" s="11"/>
      <c r="N563" s="11"/>
    </row>
    <row r="564" spans="2:14" ht="25.5" customHeight="1" x14ac:dyDescent="0.4">
      <c r="B564" s="85"/>
      <c r="C564" s="84"/>
      <c r="D564" s="84"/>
      <c r="E564" s="84"/>
      <c r="F564" s="84"/>
      <c r="G564" s="84" t="str">
        <f>IF(ISBLANK(J564),"",VLOOKUP(J564,'BASE DATOS'!$A$2:C16401,3,FALSE))</f>
        <v/>
      </c>
      <c r="H564" s="84" t="str">
        <f>IF(ISBLANK(J564),"",VLOOKUP(J564,'BASE DATOS'!$A$2:D16401,4,FALSE))</f>
        <v/>
      </c>
      <c r="I564" s="84"/>
      <c r="J564" s="88"/>
      <c r="K564" s="87"/>
      <c r="L564" s="87"/>
      <c r="M564" s="11"/>
      <c r="N564" s="11"/>
    </row>
    <row r="565" spans="2:14" ht="25.5" customHeight="1" x14ac:dyDescent="0.4">
      <c r="B565" s="85"/>
      <c r="C565" s="84"/>
      <c r="D565" s="84"/>
      <c r="E565" s="84"/>
      <c r="F565" s="84"/>
      <c r="G565" s="84" t="str">
        <f>IF(ISBLANK(J565),"",VLOOKUP(J565,'BASE DATOS'!$A$2:C16402,3,FALSE))</f>
        <v/>
      </c>
      <c r="H565" s="84" t="str">
        <f>IF(ISBLANK(J565),"",VLOOKUP(J565,'BASE DATOS'!$A$2:D16402,4,FALSE))</f>
        <v/>
      </c>
      <c r="I565" s="84"/>
      <c r="J565" s="88"/>
      <c r="K565" s="87"/>
      <c r="L565" s="87"/>
      <c r="M565" s="11"/>
      <c r="N565" s="11"/>
    </row>
    <row r="566" spans="2:14" ht="25.5" customHeight="1" x14ac:dyDescent="0.4">
      <c r="B566" s="85"/>
      <c r="C566" s="84"/>
      <c r="D566" s="84"/>
      <c r="E566" s="84"/>
      <c r="F566" s="84"/>
      <c r="G566" s="84" t="str">
        <f>IF(ISBLANK(J566),"",VLOOKUP(J566,'BASE DATOS'!$A$2:C16403,3,FALSE))</f>
        <v/>
      </c>
      <c r="H566" s="84" t="str">
        <f>IF(ISBLANK(J566),"",VLOOKUP(J566,'BASE DATOS'!$A$2:D16403,4,FALSE))</f>
        <v/>
      </c>
      <c r="I566" s="84"/>
      <c r="J566" s="88"/>
      <c r="K566" s="87"/>
      <c r="L566" s="87"/>
      <c r="M566" s="11"/>
      <c r="N566" s="11"/>
    </row>
    <row r="567" spans="2:14" ht="25.5" customHeight="1" x14ac:dyDescent="0.4">
      <c r="B567" s="85"/>
      <c r="C567" s="84"/>
      <c r="D567" s="84"/>
      <c r="E567" s="84"/>
      <c r="F567" s="84"/>
      <c r="G567" s="84" t="str">
        <f>IF(ISBLANK(J567),"",VLOOKUP(J567,'BASE DATOS'!$A$2:C16404,3,FALSE))</f>
        <v/>
      </c>
      <c r="H567" s="84" t="str">
        <f>IF(ISBLANK(J567),"",VLOOKUP(J567,'BASE DATOS'!$A$2:D16404,4,FALSE))</f>
        <v/>
      </c>
      <c r="I567" s="84"/>
      <c r="J567" s="88"/>
      <c r="K567" s="87"/>
      <c r="L567" s="87"/>
      <c r="M567" s="11"/>
      <c r="N567" s="11"/>
    </row>
    <row r="568" spans="2:14" ht="25.5" customHeight="1" x14ac:dyDescent="0.4">
      <c r="B568" s="85"/>
      <c r="C568" s="84"/>
      <c r="D568" s="84"/>
      <c r="E568" s="84"/>
      <c r="F568" s="84"/>
      <c r="G568" s="84" t="str">
        <f>IF(ISBLANK(J568),"",VLOOKUP(J568,'BASE DATOS'!$A$2:C16405,3,FALSE))</f>
        <v/>
      </c>
      <c r="H568" s="84" t="str">
        <f>IF(ISBLANK(J568),"",VLOOKUP(J568,'BASE DATOS'!$A$2:D16405,4,FALSE))</f>
        <v/>
      </c>
      <c r="I568" s="84"/>
      <c r="J568" s="88"/>
      <c r="K568" s="87"/>
      <c r="L568" s="87"/>
      <c r="M568" s="11"/>
      <c r="N568" s="11"/>
    </row>
    <row r="569" spans="2:14" ht="25.5" customHeight="1" x14ac:dyDescent="0.4">
      <c r="B569" s="85"/>
      <c r="C569" s="84"/>
      <c r="D569" s="84"/>
      <c r="E569" s="84"/>
      <c r="F569" s="84"/>
      <c r="G569" s="84" t="str">
        <f>IF(ISBLANK(J569),"",VLOOKUP(J569,'BASE DATOS'!$A$2:C16406,3,FALSE))</f>
        <v/>
      </c>
      <c r="H569" s="84" t="str">
        <f>IF(ISBLANK(J569),"",VLOOKUP(J569,'BASE DATOS'!$A$2:D16406,4,FALSE))</f>
        <v/>
      </c>
      <c r="I569" s="84"/>
      <c r="J569" s="88"/>
      <c r="K569" s="87"/>
      <c r="L569" s="87"/>
      <c r="M569" s="11"/>
      <c r="N569" s="11"/>
    </row>
    <row r="570" spans="2:14" ht="25.5" customHeight="1" x14ac:dyDescent="0.4">
      <c r="B570" s="85"/>
      <c r="C570" s="84"/>
      <c r="D570" s="84"/>
      <c r="E570" s="84"/>
      <c r="F570" s="84"/>
      <c r="G570" s="84" t="str">
        <f>IF(ISBLANK(J570),"",VLOOKUP(J570,'BASE DATOS'!$A$2:C16407,3,FALSE))</f>
        <v/>
      </c>
      <c r="H570" s="84" t="str">
        <f>IF(ISBLANK(J570),"",VLOOKUP(J570,'BASE DATOS'!$A$2:D16407,4,FALSE))</f>
        <v/>
      </c>
      <c r="I570" s="84"/>
      <c r="J570" s="88"/>
      <c r="K570" s="87"/>
      <c r="L570" s="87"/>
      <c r="M570" s="11"/>
      <c r="N570" s="11"/>
    </row>
    <row r="571" spans="2:14" ht="25.5" customHeight="1" x14ac:dyDescent="0.4">
      <c r="B571" s="85"/>
      <c r="C571" s="84"/>
      <c r="D571" s="84"/>
      <c r="E571" s="84"/>
      <c r="F571" s="84"/>
      <c r="G571" s="84" t="str">
        <f>IF(ISBLANK(J571),"",VLOOKUP(J571,'BASE DATOS'!$A$2:C16408,3,FALSE))</f>
        <v/>
      </c>
      <c r="H571" s="84" t="str">
        <f>IF(ISBLANK(J571),"",VLOOKUP(J571,'BASE DATOS'!$A$2:D16408,4,FALSE))</f>
        <v/>
      </c>
      <c r="I571" s="84"/>
      <c r="J571" s="88"/>
      <c r="K571" s="87"/>
      <c r="L571" s="87"/>
      <c r="M571" s="11"/>
      <c r="N571" s="11"/>
    </row>
    <row r="572" spans="2:14" ht="25.5" customHeight="1" x14ac:dyDescent="0.4">
      <c r="B572" s="85"/>
      <c r="C572" s="84"/>
      <c r="D572" s="84"/>
      <c r="E572" s="84"/>
      <c r="F572" s="84"/>
      <c r="G572" s="84" t="str">
        <f>IF(ISBLANK(J572),"",VLOOKUP(J572,'BASE DATOS'!$A$2:C16409,3,FALSE))</f>
        <v/>
      </c>
      <c r="H572" s="84" t="str">
        <f>IF(ISBLANK(J572),"",VLOOKUP(J572,'BASE DATOS'!$A$2:D16409,4,FALSE))</f>
        <v/>
      </c>
      <c r="I572" s="84"/>
      <c r="J572" s="88"/>
      <c r="K572" s="87"/>
      <c r="L572" s="87"/>
      <c r="M572" s="11"/>
      <c r="N572" s="11"/>
    </row>
    <row r="573" spans="2:14" ht="25.5" customHeight="1" x14ac:dyDescent="0.4">
      <c r="B573" s="85"/>
      <c r="C573" s="84"/>
      <c r="D573" s="84"/>
      <c r="E573" s="84"/>
      <c r="F573" s="84"/>
      <c r="G573" s="84" t="str">
        <f>IF(ISBLANK(J573),"",VLOOKUP(J573,'BASE DATOS'!$A$2:C16410,3,FALSE))</f>
        <v/>
      </c>
      <c r="H573" s="84" t="str">
        <f>IF(ISBLANK(J573),"",VLOOKUP(J573,'BASE DATOS'!$A$2:D16410,4,FALSE))</f>
        <v/>
      </c>
      <c r="I573" s="84"/>
      <c r="J573" s="88"/>
      <c r="K573" s="87"/>
      <c r="L573" s="87"/>
      <c r="M573" s="11"/>
      <c r="N573" s="11"/>
    </row>
    <row r="574" spans="2:14" ht="25.5" customHeight="1" x14ac:dyDescent="0.4">
      <c r="B574" s="85"/>
      <c r="C574" s="84"/>
      <c r="D574" s="84"/>
      <c r="E574" s="84"/>
      <c r="F574" s="84"/>
      <c r="G574" s="84" t="str">
        <f>IF(ISBLANK(J574),"",VLOOKUP(J574,'BASE DATOS'!$A$2:C16411,3,FALSE))</f>
        <v/>
      </c>
      <c r="H574" s="84" t="str">
        <f>IF(ISBLANK(J574),"",VLOOKUP(J574,'BASE DATOS'!$A$2:D16411,4,FALSE))</f>
        <v/>
      </c>
      <c r="I574" s="84"/>
      <c r="J574" s="88"/>
      <c r="K574" s="87"/>
      <c r="L574" s="87"/>
      <c r="M574" s="11"/>
      <c r="N574" s="11"/>
    </row>
    <row r="575" spans="2:14" ht="25.5" customHeight="1" x14ac:dyDescent="0.4">
      <c r="B575" s="85"/>
      <c r="C575" s="84"/>
      <c r="D575" s="84"/>
      <c r="E575" s="84"/>
      <c r="F575" s="84"/>
      <c r="G575" s="84" t="str">
        <f>IF(ISBLANK(J575),"",VLOOKUP(J575,'BASE DATOS'!$A$2:C16412,3,FALSE))</f>
        <v/>
      </c>
      <c r="H575" s="84" t="str">
        <f>IF(ISBLANK(J575),"",VLOOKUP(J575,'BASE DATOS'!$A$2:D16412,4,FALSE))</f>
        <v/>
      </c>
      <c r="I575" s="84"/>
      <c r="J575" s="88"/>
      <c r="K575" s="87"/>
      <c r="L575" s="87"/>
      <c r="M575" s="11"/>
      <c r="N575" s="11"/>
    </row>
    <row r="576" spans="2:14" ht="25.5" customHeight="1" x14ac:dyDescent="0.4">
      <c r="B576" s="85"/>
      <c r="C576" s="84"/>
      <c r="D576" s="84"/>
      <c r="E576" s="84"/>
      <c r="F576" s="84"/>
      <c r="G576" s="84" t="str">
        <f>IF(ISBLANK(J576),"",VLOOKUP(J576,'BASE DATOS'!$A$2:C16413,3,FALSE))</f>
        <v/>
      </c>
      <c r="H576" s="84" t="str">
        <f>IF(ISBLANK(J576),"",VLOOKUP(J576,'BASE DATOS'!$A$2:D16413,4,FALSE))</f>
        <v/>
      </c>
      <c r="I576" s="84"/>
      <c r="J576" s="88"/>
      <c r="K576" s="87"/>
      <c r="L576" s="87"/>
      <c r="M576" s="11"/>
      <c r="N576" s="11"/>
    </row>
    <row r="577" spans="2:14" ht="25.5" customHeight="1" x14ac:dyDescent="0.4">
      <c r="B577" s="85"/>
      <c r="C577" s="84"/>
      <c r="D577" s="84"/>
      <c r="E577" s="84"/>
      <c r="F577" s="84"/>
      <c r="G577" s="84" t="str">
        <f>IF(ISBLANK(J577),"",VLOOKUP(J577,'BASE DATOS'!$A$2:C16414,3,FALSE))</f>
        <v/>
      </c>
      <c r="H577" s="84" t="str">
        <f>IF(ISBLANK(J577),"",VLOOKUP(J577,'BASE DATOS'!$A$2:D16414,4,FALSE))</f>
        <v/>
      </c>
      <c r="I577" s="84"/>
      <c r="J577" s="88"/>
      <c r="K577" s="87"/>
      <c r="L577" s="87"/>
      <c r="M577" s="11"/>
      <c r="N577" s="11"/>
    </row>
    <row r="578" spans="2:14" ht="25.5" customHeight="1" x14ac:dyDescent="0.4">
      <c r="B578" s="85"/>
      <c r="C578" s="84"/>
      <c r="D578" s="84"/>
      <c r="E578" s="84"/>
      <c r="F578" s="84"/>
      <c r="G578" s="84" t="str">
        <f>IF(ISBLANK(J578),"",VLOOKUP(J578,'BASE DATOS'!$A$2:C16415,3,FALSE))</f>
        <v/>
      </c>
      <c r="H578" s="84" t="str">
        <f>IF(ISBLANK(J578),"",VLOOKUP(J578,'BASE DATOS'!$A$2:D16415,4,FALSE))</f>
        <v/>
      </c>
      <c r="I578" s="84"/>
      <c r="J578" s="88"/>
      <c r="K578" s="87"/>
      <c r="L578" s="87"/>
      <c r="M578" s="11"/>
      <c r="N578" s="11"/>
    </row>
    <row r="579" spans="2:14" ht="25.5" customHeight="1" x14ac:dyDescent="0.4">
      <c r="B579" s="85"/>
      <c r="C579" s="84"/>
      <c r="D579" s="84"/>
      <c r="E579" s="84"/>
      <c r="F579" s="84"/>
      <c r="G579" s="84" t="str">
        <f>IF(ISBLANK(J579),"",VLOOKUP(J579,'BASE DATOS'!$A$2:C16416,3,FALSE))</f>
        <v/>
      </c>
      <c r="H579" s="84" t="str">
        <f>IF(ISBLANK(J579),"",VLOOKUP(J579,'BASE DATOS'!$A$2:D16416,4,FALSE))</f>
        <v/>
      </c>
      <c r="I579" s="84"/>
      <c r="J579" s="88"/>
      <c r="K579" s="87"/>
      <c r="L579" s="87"/>
      <c r="M579" s="11"/>
      <c r="N579" s="11"/>
    </row>
    <row r="580" spans="2:14" ht="25.5" customHeight="1" x14ac:dyDescent="0.4">
      <c r="B580" s="85"/>
      <c r="C580" s="84"/>
      <c r="D580" s="84"/>
      <c r="E580" s="84"/>
      <c r="F580" s="84"/>
      <c r="G580" s="84" t="str">
        <f>IF(ISBLANK(J580),"",VLOOKUP(J580,'BASE DATOS'!$A$2:C16417,3,FALSE))</f>
        <v/>
      </c>
      <c r="H580" s="84" t="str">
        <f>IF(ISBLANK(J580),"",VLOOKUP(J580,'BASE DATOS'!$A$2:D16417,4,FALSE))</f>
        <v/>
      </c>
      <c r="I580" s="84"/>
      <c r="J580" s="88"/>
      <c r="K580" s="87"/>
      <c r="L580" s="87"/>
      <c r="M580" s="11"/>
      <c r="N580" s="11"/>
    </row>
    <row r="581" spans="2:14" ht="25.5" customHeight="1" x14ac:dyDescent="0.4">
      <c r="B581" s="85"/>
      <c r="C581" s="84"/>
      <c r="D581" s="84"/>
      <c r="E581" s="84"/>
      <c r="F581" s="84"/>
      <c r="G581" s="84" t="str">
        <f>IF(ISBLANK(J581),"",VLOOKUP(J581,'BASE DATOS'!$A$2:C16418,3,FALSE))</f>
        <v/>
      </c>
      <c r="H581" s="84" t="str">
        <f>IF(ISBLANK(J581),"",VLOOKUP(J581,'BASE DATOS'!$A$2:D16418,4,FALSE))</f>
        <v/>
      </c>
      <c r="I581" s="84"/>
      <c r="J581" s="88"/>
      <c r="K581" s="87"/>
      <c r="L581" s="87"/>
      <c r="M581" s="11"/>
      <c r="N581" s="11"/>
    </row>
    <row r="582" spans="2:14" ht="25.5" customHeight="1" x14ac:dyDescent="0.4">
      <c r="B582" s="85"/>
      <c r="C582" s="84"/>
      <c r="D582" s="84"/>
      <c r="E582" s="84"/>
      <c r="F582" s="84"/>
      <c r="G582" s="84" t="str">
        <f>IF(ISBLANK(J582),"",VLOOKUP(J582,'BASE DATOS'!$A$2:C16419,3,FALSE))</f>
        <v/>
      </c>
      <c r="H582" s="84" t="str">
        <f>IF(ISBLANK(J582),"",VLOOKUP(J582,'BASE DATOS'!$A$2:D16419,4,FALSE))</f>
        <v/>
      </c>
      <c r="I582" s="84"/>
      <c r="J582" s="88"/>
      <c r="K582" s="87"/>
      <c r="L582" s="87"/>
      <c r="M582" s="11"/>
      <c r="N582" s="11"/>
    </row>
    <row r="583" spans="2:14" ht="25.5" customHeight="1" x14ac:dyDescent="0.4">
      <c r="B583" s="85"/>
      <c r="C583" s="84"/>
      <c r="D583" s="84"/>
      <c r="E583" s="84"/>
      <c r="F583" s="84"/>
      <c r="G583" s="84" t="str">
        <f>IF(ISBLANK(J583),"",VLOOKUP(J583,'BASE DATOS'!$A$2:C16420,3,FALSE))</f>
        <v/>
      </c>
      <c r="H583" s="84" t="str">
        <f>IF(ISBLANK(J583),"",VLOOKUP(J583,'BASE DATOS'!$A$2:D16420,4,FALSE))</f>
        <v/>
      </c>
      <c r="I583" s="84"/>
      <c r="J583" s="88"/>
      <c r="K583" s="87"/>
      <c r="L583" s="87"/>
      <c r="M583" s="11"/>
      <c r="N583" s="11"/>
    </row>
    <row r="584" spans="2:14" ht="25.5" customHeight="1" x14ac:dyDescent="0.4">
      <c r="B584" s="85"/>
      <c r="C584" s="84"/>
      <c r="D584" s="84"/>
      <c r="E584" s="84"/>
      <c r="F584" s="84"/>
      <c r="G584" s="84" t="str">
        <f>IF(ISBLANK(J584),"",VLOOKUP(J584,'BASE DATOS'!$A$2:C16421,3,FALSE))</f>
        <v/>
      </c>
      <c r="H584" s="84" t="str">
        <f>IF(ISBLANK(J584),"",VLOOKUP(J584,'BASE DATOS'!$A$2:D16421,4,FALSE))</f>
        <v/>
      </c>
      <c r="I584" s="84"/>
      <c r="J584" s="88"/>
      <c r="K584" s="87"/>
      <c r="L584" s="87"/>
      <c r="M584" s="11"/>
      <c r="N584" s="11"/>
    </row>
    <row r="585" spans="2:14" ht="25.5" customHeight="1" x14ac:dyDescent="0.4">
      <c r="B585" s="85"/>
      <c r="C585" s="84"/>
      <c r="D585" s="84"/>
      <c r="E585" s="84"/>
      <c r="F585" s="84"/>
      <c r="G585" s="84" t="str">
        <f>IF(ISBLANK(J585),"",VLOOKUP(J585,'BASE DATOS'!$A$2:C16422,3,FALSE))</f>
        <v/>
      </c>
      <c r="H585" s="84" t="str">
        <f>IF(ISBLANK(J585),"",VLOOKUP(J585,'BASE DATOS'!$A$2:D16422,4,FALSE))</f>
        <v/>
      </c>
      <c r="I585" s="84"/>
      <c r="J585" s="88"/>
      <c r="K585" s="87"/>
      <c r="L585" s="87"/>
      <c r="M585" s="11"/>
      <c r="N585" s="11"/>
    </row>
    <row r="586" spans="2:14" ht="25.5" customHeight="1" x14ac:dyDescent="0.4">
      <c r="B586" s="85"/>
      <c r="C586" s="84"/>
      <c r="D586" s="84"/>
      <c r="E586" s="84"/>
      <c r="F586" s="84"/>
      <c r="G586" s="84" t="str">
        <f>IF(ISBLANK(J586),"",VLOOKUP(J586,'BASE DATOS'!$A$2:C16423,3,FALSE))</f>
        <v/>
      </c>
      <c r="H586" s="84" t="str">
        <f>IF(ISBLANK(J586),"",VLOOKUP(J586,'BASE DATOS'!$A$2:D16423,4,FALSE))</f>
        <v/>
      </c>
      <c r="I586" s="84"/>
      <c r="J586" s="88"/>
      <c r="K586" s="87"/>
      <c r="L586" s="87"/>
      <c r="M586" s="11"/>
      <c r="N586" s="11"/>
    </row>
    <row r="587" spans="2:14" ht="25.5" customHeight="1" x14ac:dyDescent="0.4">
      <c r="B587" s="85"/>
      <c r="C587" s="84"/>
      <c r="D587" s="84"/>
      <c r="E587" s="84"/>
      <c r="F587" s="84"/>
      <c r="G587" s="84" t="str">
        <f>IF(ISBLANK(J587),"",VLOOKUP(J587,'BASE DATOS'!$A$2:C16424,3,FALSE))</f>
        <v/>
      </c>
      <c r="H587" s="84" t="str">
        <f>IF(ISBLANK(J587),"",VLOOKUP(J587,'BASE DATOS'!$A$2:D16424,4,FALSE))</f>
        <v/>
      </c>
      <c r="I587" s="84"/>
      <c r="J587" s="88"/>
      <c r="K587" s="87"/>
      <c r="L587" s="87"/>
      <c r="M587" s="11"/>
      <c r="N587" s="11"/>
    </row>
    <row r="588" spans="2:14" ht="25.5" customHeight="1" x14ac:dyDescent="0.4">
      <c r="B588" s="85"/>
      <c r="C588" s="84"/>
      <c r="D588" s="84"/>
      <c r="E588" s="84"/>
      <c r="F588" s="84"/>
      <c r="G588" s="84" t="str">
        <f>IF(ISBLANK(J588),"",VLOOKUP(J588,'BASE DATOS'!$A$2:C16425,3,FALSE))</f>
        <v/>
      </c>
      <c r="H588" s="84" t="str">
        <f>IF(ISBLANK(J588),"",VLOOKUP(J588,'BASE DATOS'!$A$2:D16425,4,FALSE))</f>
        <v/>
      </c>
      <c r="I588" s="84"/>
      <c r="J588" s="88"/>
      <c r="K588" s="87"/>
      <c r="L588" s="87"/>
      <c r="M588" s="11"/>
      <c r="N588" s="11"/>
    </row>
    <row r="589" spans="2:14" ht="25.5" customHeight="1" x14ac:dyDescent="0.4">
      <c r="B589" s="85"/>
      <c r="C589" s="84"/>
      <c r="D589" s="84"/>
      <c r="E589" s="84"/>
      <c r="F589" s="84"/>
      <c r="G589" s="84" t="str">
        <f>IF(ISBLANK(J589),"",VLOOKUP(J589,'BASE DATOS'!$A$2:C16426,3,FALSE))</f>
        <v/>
      </c>
      <c r="H589" s="84" t="str">
        <f>IF(ISBLANK(J589),"",VLOOKUP(J589,'BASE DATOS'!$A$2:D16426,4,FALSE))</f>
        <v/>
      </c>
      <c r="I589" s="84"/>
      <c r="J589" s="88"/>
      <c r="K589" s="87"/>
      <c r="L589" s="87"/>
      <c r="M589" s="11"/>
      <c r="N589" s="11"/>
    </row>
    <row r="590" spans="2:14" ht="25.5" customHeight="1" x14ac:dyDescent="0.4">
      <c r="B590" s="85"/>
      <c r="C590" s="84"/>
      <c r="D590" s="84"/>
      <c r="E590" s="84"/>
      <c r="F590" s="84"/>
      <c r="G590" s="84" t="str">
        <f>IF(ISBLANK(J590),"",VLOOKUP(J590,'BASE DATOS'!$A$2:C16427,3,FALSE))</f>
        <v/>
      </c>
      <c r="H590" s="84" t="str">
        <f>IF(ISBLANK(J590),"",VLOOKUP(J590,'BASE DATOS'!$A$2:D16427,4,FALSE))</f>
        <v/>
      </c>
      <c r="I590" s="84"/>
      <c r="J590" s="88"/>
      <c r="K590" s="87"/>
      <c r="L590" s="87"/>
      <c r="M590" s="11"/>
      <c r="N590" s="11"/>
    </row>
    <row r="591" spans="2:14" ht="25.5" customHeight="1" x14ac:dyDescent="0.4">
      <c r="B591" s="85"/>
      <c r="C591" s="84"/>
      <c r="D591" s="84"/>
      <c r="E591" s="84"/>
      <c r="F591" s="84"/>
      <c r="G591" s="84" t="str">
        <f>IF(ISBLANK(J591),"",VLOOKUP(J591,'BASE DATOS'!$A$2:C16428,3,FALSE))</f>
        <v/>
      </c>
      <c r="H591" s="84" t="str">
        <f>IF(ISBLANK(J591),"",VLOOKUP(J591,'BASE DATOS'!$A$2:D16428,4,FALSE))</f>
        <v/>
      </c>
      <c r="I591" s="84"/>
      <c r="J591" s="88"/>
      <c r="K591" s="87"/>
      <c r="L591" s="87"/>
      <c r="M591" s="11"/>
      <c r="N591" s="11"/>
    </row>
    <row r="592" spans="2:14" ht="25.5" customHeight="1" x14ac:dyDescent="0.4">
      <c r="B592" s="85"/>
      <c r="C592" s="84"/>
      <c r="D592" s="84"/>
      <c r="E592" s="84"/>
      <c r="F592" s="84"/>
      <c r="G592" s="84" t="str">
        <f>IF(ISBLANK(J592),"",VLOOKUP(J592,'BASE DATOS'!$A$2:C16429,3,FALSE))</f>
        <v/>
      </c>
      <c r="H592" s="84" t="str">
        <f>IF(ISBLANK(J592),"",VLOOKUP(J592,'BASE DATOS'!$A$2:D16429,4,FALSE))</f>
        <v/>
      </c>
      <c r="I592" s="84"/>
      <c r="J592" s="88"/>
      <c r="K592" s="87"/>
      <c r="L592" s="87"/>
      <c r="M592" s="11"/>
      <c r="N592" s="11"/>
    </row>
    <row r="593" spans="2:14" ht="25.5" customHeight="1" x14ac:dyDescent="0.4">
      <c r="B593" s="85"/>
      <c r="C593" s="84"/>
      <c r="D593" s="84"/>
      <c r="E593" s="84"/>
      <c r="F593" s="84"/>
      <c r="G593" s="84" t="str">
        <f>IF(ISBLANK(J593),"",VLOOKUP(J593,'BASE DATOS'!$A$2:C16430,3,FALSE))</f>
        <v/>
      </c>
      <c r="H593" s="84" t="str">
        <f>IF(ISBLANK(J593),"",VLOOKUP(J593,'BASE DATOS'!$A$2:D16430,4,FALSE))</f>
        <v/>
      </c>
      <c r="I593" s="84"/>
      <c r="J593" s="88"/>
      <c r="K593" s="87"/>
      <c r="L593" s="87"/>
      <c r="M593" s="11"/>
      <c r="N593" s="11"/>
    </row>
    <row r="594" spans="2:14" ht="25.5" customHeight="1" x14ac:dyDescent="0.4">
      <c r="B594" s="85"/>
      <c r="C594" s="84"/>
      <c r="D594" s="84"/>
      <c r="E594" s="84"/>
      <c r="F594" s="84"/>
      <c r="G594" s="84" t="str">
        <f>IF(ISBLANK(J594),"",VLOOKUP(J594,'BASE DATOS'!$A$2:C16431,3,FALSE))</f>
        <v/>
      </c>
      <c r="H594" s="84" t="str">
        <f>IF(ISBLANK(J594),"",VLOOKUP(J594,'BASE DATOS'!$A$2:D16431,4,FALSE))</f>
        <v/>
      </c>
      <c r="I594" s="84"/>
      <c r="J594" s="88"/>
      <c r="K594" s="87"/>
      <c r="L594" s="87"/>
      <c r="M594" s="11"/>
      <c r="N594" s="11"/>
    </row>
    <row r="595" spans="2:14" ht="25.5" customHeight="1" x14ac:dyDescent="0.4">
      <c r="B595" s="85"/>
      <c r="C595" s="84"/>
      <c r="D595" s="84"/>
      <c r="E595" s="84"/>
      <c r="F595" s="84"/>
      <c r="G595" s="84" t="str">
        <f>IF(ISBLANK(J595),"",VLOOKUP(J595,'BASE DATOS'!$A$2:C16432,3,FALSE))</f>
        <v/>
      </c>
      <c r="H595" s="84" t="str">
        <f>IF(ISBLANK(J595),"",VLOOKUP(J595,'BASE DATOS'!$A$2:D16432,4,FALSE))</f>
        <v/>
      </c>
      <c r="I595" s="84"/>
      <c r="J595" s="88"/>
      <c r="K595" s="87"/>
      <c r="L595" s="87"/>
      <c r="M595" s="11"/>
      <c r="N595" s="11"/>
    </row>
    <row r="596" spans="2:14" ht="25.5" customHeight="1" x14ac:dyDescent="0.4">
      <c r="B596" s="85"/>
      <c r="C596" s="84"/>
      <c r="D596" s="84"/>
      <c r="E596" s="84"/>
      <c r="F596" s="84"/>
      <c r="G596" s="84" t="str">
        <f>IF(ISBLANK(J596),"",VLOOKUP(J596,'BASE DATOS'!$A$2:C16433,3,FALSE))</f>
        <v/>
      </c>
      <c r="H596" s="84" t="str">
        <f>IF(ISBLANK(J596),"",VLOOKUP(J596,'BASE DATOS'!$A$2:D16433,4,FALSE))</f>
        <v/>
      </c>
      <c r="I596" s="84"/>
      <c r="J596" s="88"/>
      <c r="K596" s="87"/>
      <c r="L596" s="87"/>
      <c r="M596" s="11"/>
      <c r="N596" s="11"/>
    </row>
    <row r="597" spans="2:14" ht="25.5" customHeight="1" x14ac:dyDescent="0.4">
      <c r="B597" s="85"/>
      <c r="C597" s="84"/>
      <c r="D597" s="84"/>
      <c r="E597" s="84"/>
      <c r="F597" s="84"/>
      <c r="G597" s="84" t="str">
        <f>IF(ISBLANK(J597),"",VLOOKUP(J597,'BASE DATOS'!$A$2:C16434,3,FALSE))</f>
        <v/>
      </c>
      <c r="H597" s="84" t="str">
        <f>IF(ISBLANK(J597),"",VLOOKUP(J597,'BASE DATOS'!$A$2:D16434,4,FALSE))</f>
        <v/>
      </c>
      <c r="I597" s="84"/>
      <c r="J597" s="88"/>
      <c r="K597" s="87"/>
      <c r="L597" s="87"/>
      <c r="M597" s="11"/>
      <c r="N597" s="11"/>
    </row>
    <row r="598" spans="2:14" ht="25.5" customHeight="1" x14ac:dyDescent="0.4">
      <c r="B598" s="85"/>
      <c r="C598" s="84"/>
      <c r="D598" s="84"/>
      <c r="E598" s="84"/>
      <c r="F598" s="84"/>
      <c r="G598" s="84" t="str">
        <f>IF(ISBLANK(J598),"",VLOOKUP(J598,'BASE DATOS'!$A$2:C16435,3,FALSE))</f>
        <v/>
      </c>
      <c r="H598" s="84" t="str">
        <f>IF(ISBLANK(J598),"",VLOOKUP(J598,'BASE DATOS'!$A$2:D16435,4,FALSE))</f>
        <v/>
      </c>
      <c r="I598" s="84"/>
      <c r="J598" s="88"/>
      <c r="K598" s="87"/>
      <c r="L598" s="87"/>
      <c r="M598" s="11"/>
      <c r="N598" s="11"/>
    </row>
    <row r="599" spans="2:14" ht="25.5" customHeight="1" x14ac:dyDescent="0.4">
      <c r="B599" s="85"/>
      <c r="C599" s="84"/>
      <c r="D599" s="84"/>
      <c r="E599" s="84"/>
      <c r="F599" s="84"/>
      <c r="G599" s="84" t="str">
        <f>IF(ISBLANK(J599),"",VLOOKUP(J599,'BASE DATOS'!$A$2:C16436,3,FALSE))</f>
        <v/>
      </c>
      <c r="H599" s="84" t="str">
        <f>IF(ISBLANK(J599),"",VLOOKUP(J599,'BASE DATOS'!$A$2:D16436,4,FALSE))</f>
        <v/>
      </c>
      <c r="I599" s="84"/>
      <c r="J599" s="88"/>
      <c r="K599" s="87"/>
      <c r="L599" s="87"/>
      <c r="M599" s="11"/>
      <c r="N599" s="11"/>
    </row>
    <row r="600" spans="2:14" ht="25.5" customHeight="1" x14ac:dyDescent="0.4">
      <c r="B600" s="85"/>
      <c r="C600" s="84"/>
      <c r="D600" s="84"/>
      <c r="E600" s="84"/>
      <c r="F600" s="84"/>
      <c r="G600" s="84" t="str">
        <f>IF(ISBLANK(J600),"",VLOOKUP(J600,'BASE DATOS'!$A$2:C16437,3,FALSE))</f>
        <v/>
      </c>
      <c r="H600" s="84" t="str">
        <f>IF(ISBLANK(J600),"",VLOOKUP(J600,'BASE DATOS'!$A$2:D16437,4,FALSE))</f>
        <v/>
      </c>
      <c r="I600" s="84"/>
      <c r="J600" s="88"/>
      <c r="K600" s="87"/>
      <c r="L600" s="87"/>
      <c r="M600" s="11"/>
      <c r="N600" s="11"/>
    </row>
    <row r="601" spans="2:14" ht="25.5" customHeight="1" x14ac:dyDescent="0.4">
      <c r="B601" s="85"/>
      <c r="C601" s="84"/>
      <c r="D601" s="84"/>
      <c r="E601" s="84"/>
      <c r="F601" s="84"/>
      <c r="G601" s="84" t="str">
        <f>IF(ISBLANK(J601),"",VLOOKUP(J601,'BASE DATOS'!$A$2:C16438,3,FALSE))</f>
        <v/>
      </c>
      <c r="H601" s="84" t="str">
        <f>IF(ISBLANK(J601),"",VLOOKUP(J601,'BASE DATOS'!$A$2:D16438,4,FALSE))</f>
        <v/>
      </c>
      <c r="I601" s="84"/>
      <c r="J601" s="88"/>
      <c r="K601" s="87"/>
      <c r="L601" s="87"/>
      <c r="M601" s="11"/>
      <c r="N601" s="11"/>
    </row>
    <row r="602" spans="2:14" ht="25.5" customHeight="1" x14ac:dyDescent="0.4">
      <c r="B602" s="85"/>
      <c r="C602" s="84"/>
      <c r="D602" s="84"/>
      <c r="E602" s="84"/>
      <c r="F602" s="84"/>
      <c r="G602" s="84" t="str">
        <f>IF(ISBLANK(J602),"",VLOOKUP(J602,'BASE DATOS'!$A$2:C16439,3,FALSE))</f>
        <v/>
      </c>
      <c r="H602" s="84" t="str">
        <f>IF(ISBLANK(J602),"",VLOOKUP(J602,'BASE DATOS'!$A$2:D16439,4,FALSE))</f>
        <v/>
      </c>
      <c r="I602" s="84"/>
      <c r="J602" s="88"/>
      <c r="K602" s="87"/>
      <c r="L602" s="87"/>
      <c r="M602" s="11"/>
      <c r="N602" s="11"/>
    </row>
    <row r="603" spans="2:14" ht="25.5" customHeight="1" x14ac:dyDescent="0.4">
      <c r="B603" s="85"/>
      <c r="C603" s="84"/>
      <c r="D603" s="84"/>
      <c r="E603" s="84"/>
      <c r="F603" s="84"/>
      <c r="G603" s="84" t="str">
        <f>IF(ISBLANK(J603),"",VLOOKUP(J603,'BASE DATOS'!$A$2:C16440,3,FALSE))</f>
        <v/>
      </c>
      <c r="H603" s="84" t="str">
        <f>IF(ISBLANK(J603),"",VLOOKUP(J603,'BASE DATOS'!$A$2:D16440,4,FALSE))</f>
        <v/>
      </c>
      <c r="I603" s="84"/>
      <c r="J603" s="88"/>
      <c r="K603" s="87"/>
      <c r="L603" s="87"/>
      <c r="M603" s="11"/>
      <c r="N603" s="11"/>
    </row>
    <row r="604" spans="2:14" ht="25.5" customHeight="1" x14ac:dyDescent="0.4">
      <c r="B604" s="85"/>
      <c r="C604" s="84"/>
      <c r="D604" s="84"/>
      <c r="E604" s="84"/>
      <c r="F604" s="84"/>
      <c r="G604" s="84" t="str">
        <f>IF(ISBLANK(J604),"",VLOOKUP(J604,'BASE DATOS'!$A$2:C16441,3,FALSE))</f>
        <v/>
      </c>
      <c r="H604" s="84" t="str">
        <f>IF(ISBLANK(J604),"",VLOOKUP(J604,'BASE DATOS'!$A$2:D16441,4,FALSE))</f>
        <v/>
      </c>
      <c r="I604" s="84"/>
      <c r="J604" s="88"/>
      <c r="K604" s="87"/>
      <c r="L604" s="87"/>
      <c r="M604" s="11"/>
      <c r="N604" s="11"/>
    </row>
    <row r="605" spans="2:14" ht="25.5" customHeight="1" x14ac:dyDescent="0.4">
      <c r="B605" s="85"/>
      <c r="C605" s="84"/>
      <c r="D605" s="84"/>
      <c r="E605" s="84"/>
      <c r="F605" s="84"/>
      <c r="G605" s="84" t="str">
        <f>IF(ISBLANK(J605),"",VLOOKUP(J605,'BASE DATOS'!$A$2:C16442,3,FALSE))</f>
        <v/>
      </c>
      <c r="H605" s="84" t="str">
        <f>IF(ISBLANK(J605),"",VLOOKUP(J605,'BASE DATOS'!$A$2:D16442,4,FALSE))</f>
        <v/>
      </c>
      <c r="I605" s="84"/>
      <c r="J605" s="88"/>
      <c r="K605" s="87"/>
      <c r="L605" s="87"/>
      <c r="M605" s="11"/>
      <c r="N605" s="11"/>
    </row>
    <row r="606" spans="2:14" ht="25.5" customHeight="1" x14ac:dyDescent="0.4">
      <c r="B606" s="85"/>
      <c r="C606" s="84"/>
      <c r="D606" s="84"/>
      <c r="E606" s="84"/>
      <c r="F606" s="84"/>
      <c r="G606" s="84" t="str">
        <f>IF(ISBLANK(J606),"",VLOOKUP(J606,'BASE DATOS'!$A$2:C16443,3,FALSE))</f>
        <v/>
      </c>
      <c r="H606" s="84" t="str">
        <f>IF(ISBLANK(J606),"",VLOOKUP(J606,'BASE DATOS'!$A$2:D16443,4,FALSE))</f>
        <v/>
      </c>
      <c r="I606" s="84"/>
      <c r="J606" s="88"/>
      <c r="K606" s="87"/>
      <c r="L606" s="87"/>
      <c r="M606" s="11"/>
      <c r="N606" s="11"/>
    </row>
    <row r="607" spans="2:14" ht="25.5" customHeight="1" x14ac:dyDescent="0.4">
      <c r="B607" s="85"/>
      <c r="C607" s="84"/>
      <c r="D607" s="84"/>
      <c r="E607" s="84"/>
      <c r="F607" s="84"/>
      <c r="G607" s="84" t="str">
        <f>IF(ISBLANK(J607),"",VLOOKUP(J607,'BASE DATOS'!$A$2:C16444,3,FALSE))</f>
        <v/>
      </c>
      <c r="H607" s="84" t="str">
        <f>IF(ISBLANK(J607),"",VLOOKUP(J607,'BASE DATOS'!$A$2:D16444,4,FALSE))</f>
        <v/>
      </c>
      <c r="I607" s="84"/>
      <c r="J607" s="88"/>
      <c r="K607" s="87"/>
      <c r="L607" s="87"/>
      <c r="M607" s="11"/>
      <c r="N607" s="11"/>
    </row>
    <row r="608" spans="2:14" ht="25.5" customHeight="1" x14ac:dyDescent="0.4">
      <c r="B608" s="85"/>
      <c r="C608" s="84"/>
      <c r="D608" s="84"/>
      <c r="E608" s="84"/>
      <c r="F608" s="84"/>
      <c r="G608" s="84" t="str">
        <f>IF(ISBLANK(J608),"",VLOOKUP(J608,'BASE DATOS'!$A$2:C16445,3,FALSE))</f>
        <v/>
      </c>
      <c r="H608" s="84" t="str">
        <f>IF(ISBLANK(J608),"",VLOOKUP(J608,'BASE DATOS'!$A$2:D16445,4,FALSE))</f>
        <v/>
      </c>
      <c r="I608" s="84"/>
      <c r="J608" s="88"/>
      <c r="K608" s="87"/>
      <c r="L608" s="87"/>
      <c r="M608" s="11"/>
      <c r="N608" s="11"/>
    </row>
    <row r="609" spans="2:14" ht="25.5" customHeight="1" x14ac:dyDescent="0.4">
      <c r="B609" s="85"/>
      <c r="C609" s="84"/>
      <c r="D609" s="84"/>
      <c r="E609" s="84"/>
      <c r="F609" s="84"/>
      <c r="G609" s="84" t="str">
        <f>IF(ISBLANK(J609),"",VLOOKUP(J609,'BASE DATOS'!$A$2:C16446,3,FALSE))</f>
        <v/>
      </c>
      <c r="H609" s="84" t="str">
        <f>IF(ISBLANK(J609),"",VLOOKUP(J609,'BASE DATOS'!$A$2:D16446,4,FALSE))</f>
        <v/>
      </c>
      <c r="I609" s="84"/>
      <c r="J609" s="88"/>
      <c r="K609" s="87"/>
      <c r="L609" s="87"/>
      <c r="M609" s="11"/>
      <c r="N609" s="11"/>
    </row>
    <row r="610" spans="2:14" ht="25.5" customHeight="1" x14ac:dyDescent="0.4">
      <c r="B610" s="85"/>
      <c r="C610" s="84"/>
      <c r="D610" s="84"/>
      <c r="E610" s="84"/>
      <c r="F610" s="84"/>
      <c r="G610" s="84" t="str">
        <f>IF(ISBLANK(J610),"",VLOOKUP(J610,'BASE DATOS'!$A$2:C16447,3,FALSE))</f>
        <v/>
      </c>
      <c r="H610" s="84" t="str">
        <f>IF(ISBLANK(J610),"",VLOOKUP(J610,'BASE DATOS'!$A$2:D16447,4,FALSE))</f>
        <v/>
      </c>
      <c r="I610" s="84"/>
      <c r="J610" s="88"/>
      <c r="K610" s="87"/>
      <c r="L610" s="87"/>
      <c r="M610" s="11"/>
      <c r="N610" s="11"/>
    </row>
    <row r="611" spans="2:14" ht="25.5" customHeight="1" x14ac:dyDescent="0.4">
      <c r="B611" s="85"/>
      <c r="C611" s="84"/>
      <c r="D611" s="84"/>
      <c r="E611" s="84"/>
      <c r="F611" s="84"/>
      <c r="G611" s="84" t="str">
        <f>IF(ISBLANK(J611),"",VLOOKUP(J611,'BASE DATOS'!$A$2:C16448,3,FALSE))</f>
        <v/>
      </c>
      <c r="H611" s="84" t="str">
        <f>IF(ISBLANK(J611),"",VLOOKUP(J611,'BASE DATOS'!$A$2:D16448,4,FALSE))</f>
        <v/>
      </c>
      <c r="I611" s="84"/>
      <c r="J611" s="88"/>
      <c r="K611" s="87"/>
      <c r="L611" s="87"/>
      <c r="M611" s="11"/>
      <c r="N611" s="11"/>
    </row>
    <row r="612" spans="2:14" ht="25.5" customHeight="1" x14ac:dyDescent="0.4">
      <c r="B612" s="85"/>
      <c r="C612" s="84"/>
      <c r="D612" s="84"/>
      <c r="E612" s="84"/>
      <c r="F612" s="84"/>
      <c r="G612" s="84" t="str">
        <f>IF(ISBLANK(J612),"",VLOOKUP(J612,'BASE DATOS'!$A$2:C16449,3,FALSE))</f>
        <v/>
      </c>
      <c r="H612" s="84" t="str">
        <f>IF(ISBLANK(J612),"",VLOOKUP(J612,'BASE DATOS'!$A$2:D16449,4,FALSE))</f>
        <v/>
      </c>
      <c r="I612" s="84"/>
      <c r="J612" s="88"/>
      <c r="K612" s="87"/>
      <c r="L612" s="87"/>
      <c r="M612" s="11"/>
      <c r="N612" s="11"/>
    </row>
    <row r="613" spans="2:14" ht="25.5" customHeight="1" x14ac:dyDescent="0.4">
      <c r="B613" s="85"/>
      <c r="C613" s="84"/>
      <c r="D613" s="84"/>
      <c r="E613" s="84"/>
      <c r="F613" s="84"/>
      <c r="G613" s="84" t="str">
        <f>IF(ISBLANK(J613),"",VLOOKUP(J613,'BASE DATOS'!$A$2:C16450,3,FALSE))</f>
        <v/>
      </c>
      <c r="H613" s="84" t="str">
        <f>IF(ISBLANK(J613),"",VLOOKUP(J613,'BASE DATOS'!$A$2:D16450,4,FALSE))</f>
        <v/>
      </c>
      <c r="I613" s="84"/>
      <c r="J613" s="88"/>
      <c r="K613" s="87"/>
      <c r="L613" s="87"/>
      <c r="M613" s="11"/>
      <c r="N613" s="11"/>
    </row>
    <row r="614" spans="2:14" ht="25.5" customHeight="1" x14ac:dyDescent="0.4">
      <c r="B614" s="85"/>
      <c r="C614" s="84"/>
      <c r="D614" s="84"/>
      <c r="E614" s="84"/>
      <c r="F614" s="84"/>
      <c r="G614" s="84" t="str">
        <f>IF(ISBLANK(J614),"",VLOOKUP(J614,'BASE DATOS'!$A$2:C16451,3,FALSE))</f>
        <v/>
      </c>
      <c r="H614" s="84" t="str">
        <f>IF(ISBLANK(J614),"",VLOOKUP(J614,'BASE DATOS'!$A$2:D16451,4,FALSE))</f>
        <v/>
      </c>
      <c r="I614" s="84"/>
      <c r="J614" s="88"/>
      <c r="K614" s="87"/>
      <c r="L614" s="87"/>
      <c r="M614" s="11"/>
      <c r="N614" s="11"/>
    </row>
    <row r="615" spans="2:14" ht="25.5" customHeight="1" x14ac:dyDescent="0.4">
      <c r="B615" s="85"/>
      <c r="C615" s="84"/>
      <c r="D615" s="84"/>
      <c r="E615" s="84"/>
      <c r="F615" s="84"/>
      <c r="G615" s="84" t="str">
        <f>IF(ISBLANK(J615),"",VLOOKUP(J615,'BASE DATOS'!$A$2:C16452,3,FALSE))</f>
        <v/>
      </c>
      <c r="H615" s="84" t="str">
        <f>IF(ISBLANK(J615),"",VLOOKUP(J615,'BASE DATOS'!$A$2:D16452,4,FALSE))</f>
        <v/>
      </c>
      <c r="I615" s="84"/>
      <c r="J615" s="88"/>
      <c r="K615" s="87"/>
      <c r="L615" s="87"/>
      <c r="M615" s="11"/>
      <c r="N615" s="11"/>
    </row>
    <row r="616" spans="2:14" ht="25.5" customHeight="1" x14ac:dyDescent="0.4">
      <c r="B616" s="85"/>
      <c r="C616" s="84"/>
      <c r="D616" s="84"/>
      <c r="E616" s="84"/>
      <c r="F616" s="84"/>
      <c r="G616" s="84" t="str">
        <f>IF(ISBLANK(J616),"",VLOOKUP(J616,'BASE DATOS'!$A$2:C16453,3,FALSE))</f>
        <v/>
      </c>
      <c r="H616" s="84" t="str">
        <f>IF(ISBLANK(J616),"",VLOOKUP(J616,'BASE DATOS'!$A$2:D16453,4,FALSE))</f>
        <v/>
      </c>
      <c r="I616" s="84"/>
      <c r="J616" s="88"/>
      <c r="K616" s="87"/>
      <c r="L616" s="87"/>
      <c r="M616" s="11"/>
      <c r="N616" s="11"/>
    </row>
    <row r="617" spans="2:14" ht="25.5" customHeight="1" x14ac:dyDescent="0.4">
      <c r="B617" s="85"/>
      <c r="C617" s="84"/>
      <c r="D617" s="84"/>
      <c r="E617" s="84"/>
      <c r="F617" s="84"/>
      <c r="G617" s="84" t="str">
        <f>IF(ISBLANK(J617),"",VLOOKUP(J617,'BASE DATOS'!$A$2:C16454,3,FALSE))</f>
        <v/>
      </c>
      <c r="H617" s="84" t="str">
        <f>IF(ISBLANK(J617),"",VLOOKUP(J617,'BASE DATOS'!$A$2:D16454,4,FALSE))</f>
        <v/>
      </c>
      <c r="I617" s="84"/>
      <c r="J617" s="88"/>
      <c r="K617" s="87"/>
      <c r="L617" s="87"/>
      <c r="M617" s="11"/>
      <c r="N617" s="11"/>
    </row>
    <row r="618" spans="2:14" ht="25.5" customHeight="1" x14ac:dyDescent="0.4">
      <c r="B618" s="85"/>
      <c r="C618" s="84"/>
      <c r="D618" s="84"/>
      <c r="E618" s="84"/>
      <c r="F618" s="84"/>
      <c r="G618" s="84" t="str">
        <f>IF(ISBLANK(J618),"",VLOOKUP(J618,'BASE DATOS'!$A$2:C16455,3,FALSE))</f>
        <v/>
      </c>
      <c r="H618" s="84" t="str">
        <f>IF(ISBLANK(J618),"",VLOOKUP(J618,'BASE DATOS'!$A$2:D16455,4,FALSE))</f>
        <v/>
      </c>
      <c r="I618" s="84"/>
      <c r="J618" s="88"/>
      <c r="K618" s="87"/>
      <c r="L618" s="87"/>
      <c r="M618" s="11"/>
      <c r="N618" s="11"/>
    </row>
    <row r="619" spans="2:14" ht="25.5" customHeight="1" x14ac:dyDescent="0.4">
      <c r="B619" s="85"/>
      <c r="C619" s="84"/>
      <c r="D619" s="84"/>
      <c r="E619" s="84"/>
      <c r="F619" s="84"/>
      <c r="G619" s="84" t="str">
        <f>IF(ISBLANK(J619),"",VLOOKUP(J619,'BASE DATOS'!$A$2:C16456,3,FALSE))</f>
        <v/>
      </c>
      <c r="H619" s="84" t="str">
        <f>IF(ISBLANK(J619),"",VLOOKUP(J619,'BASE DATOS'!$A$2:D16456,4,FALSE))</f>
        <v/>
      </c>
      <c r="I619" s="84"/>
      <c r="J619" s="88"/>
      <c r="K619" s="87"/>
      <c r="L619" s="87"/>
      <c r="M619" s="11"/>
      <c r="N619" s="11"/>
    </row>
    <row r="620" spans="2:14" ht="25.5" customHeight="1" x14ac:dyDescent="0.4">
      <c r="B620" s="85"/>
      <c r="C620" s="84"/>
      <c r="D620" s="84"/>
      <c r="E620" s="84"/>
      <c r="F620" s="84"/>
      <c r="G620" s="84" t="str">
        <f>IF(ISBLANK(J620),"",VLOOKUP(J620,'BASE DATOS'!$A$2:C16457,3,FALSE))</f>
        <v/>
      </c>
      <c r="H620" s="84" t="str">
        <f>IF(ISBLANK(J620),"",VLOOKUP(J620,'BASE DATOS'!$A$2:D16457,4,FALSE))</f>
        <v/>
      </c>
      <c r="I620" s="84"/>
      <c r="J620" s="88"/>
      <c r="K620" s="87"/>
      <c r="L620" s="87"/>
      <c r="M620" s="11"/>
      <c r="N620" s="11"/>
    </row>
    <row r="621" spans="2:14" ht="25.5" customHeight="1" x14ac:dyDescent="0.4">
      <c r="B621" s="85"/>
      <c r="C621" s="84"/>
      <c r="D621" s="84"/>
      <c r="E621" s="84"/>
      <c r="F621" s="84"/>
      <c r="G621" s="84" t="str">
        <f>IF(ISBLANK(J621),"",VLOOKUP(J621,'BASE DATOS'!$A$2:C16458,3,FALSE))</f>
        <v/>
      </c>
      <c r="H621" s="84" t="str">
        <f>IF(ISBLANK(J621),"",VLOOKUP(J621,'BASE DATOS'!$A$2:D16458,4,FALSE))</f>
        <v/>
      </c>
      <c r="I621" s="84"/>
      <c r="J621" s="88"/>
      <c r="K621" s="87"/>
      <c r="L621" s="87"/>
      <c r="M621" s="11"/>
      <c r="N621" s="11"/>
    </row>
    <row r="622" spans="2:14" ht="25.5" customHeight="1" x14ac:dyDescent="0.4">
      <c r="B622" s="85"/>
      <c r="C622" s="84"/>
      <c r="D622" s="84"/>
      <c r="E622" s="84"/>
      <c r="F622" s="84"/>
      <c r="G622" s="84" t="str">
        <f>IF(ISBLANK(J622),"",VLOOKUP(J622,'BASE DATOS'!$A$2:C16459,3,FALSE))</f>
        <v/>
      </c>
      <c r="H622" s="84" t="str">
        <f>IF(ISBLANK(J622),"",VLOOKUP(J622,'BASE DATOS'!$A$2:D16459,4,FALSE))</f>
        <v/>
      </c>
      <c r="I622" s="84"/>
      <c r="J622" s="88"/>
      <c r="K622" s="87"/>
      <c r="L622" s="87"/>
      <c r="M622" s="11"/>
      <c r="N622" s="11"/>
    </row>
    <row r="623" spans="2:14" ht="25.5" customHeight="1" x14ac:dyDescent="0.4">
      <c r="B623" s="85"/>
      <c r="C623" s="84"/>
      <c r="D623" s="84"/>
      <c r="E623" s="84"/>
      <c r="F623" s="84"/>
      <c r="G623" s="84" t="str">
        <f>IF(ISBLANK(J623),"",VLOOKUP(J623,'BASE DATOS'!$A$2:C16460,3,FALSE))</f>
        <v/>
      </c>
      <c r="H623" s="84" t="str">
        <f>IF(ISBLANK(J623),"",VLOOKUP(J623,'BASE DATOS'!$A$2:D16460,4,FALSE))</f>
        <v/>
      </c>
      <c r="I623" s="84"/>
      <c r="J623" s="88"/>
      <c r="K623" s="87"/>
      <c r="L623" s="87"/>
      <c r="M623" s="11"/>
      <c r="N623" s="11"/>
    </row>
    <row r="624" spans="2:14" ht="25.5" customHeight="1" x14ac:dyDescent="0.4">
      <c r="B624" s="85"/>
      <c r="C624" s="84"/>
      <c r="D624" s="84"/>
      <c r="E624" s="84"/>
      <c r="F624" s="84"/>
      <c r="G624" s="84" t="str">
        <f>IF(ISBLANK(J624),"",VLOOKUP(J624,'BASE DATOS'!$A$2:C16461,3,FALSE))</f>
        <v/>
      </c>
      <c r="H624" s="84" t="str">
        <f>IF(ISBLANK(J624),"",VLOOKUP(J624,'BASE DATOS'!$A$2:D16461,4,FALSE))</f>
        <v/>
      </c>
      <c r="I624" s="84"/>
      <c r="J624" s="88"/>
      <c r="K624" s="87"/>
      <c r="L624" s="87"/>
      <c r="M624" s="11"/>
      <c r="N624" s="11"/>
    </row>
    <row r="625" spans="2:14" ht="25.5" customHeight="1" x14ac:dyDescent="0.4">
      <c r="B625" s="85"/>
      <c r="C625" s="84"/>
      <c r="D625" s="84"/>
      <c r="E625" s="84"/>
      <c r="F625" s="84"/>
      <c r="G625" s="84" t="str">
        <f>IF(ISBLANK(J625),"",VLOOKUP(J625,'BASE DATOS'!$A$2:C16462,3,FALSE))</f>
        <v/>
      </c>
      <c r="H625" s="84" t="str">
        <f>IF(ISBLANK(J625),"",VLOOKUP(J625,'BASE DATOS'!$A$2:D16462,4,FALSE))</f>
        <v/>
      </c>
      <c r="I625" s="84"/>
      <c r="J625" s="88"/>
      <c r="K625" s="87"/>
      <c r="L625" s="87"/>
      <c r="M625" s="11"/>
      <c r="N625" s="11"/>
    </row>
    <row r="626" spans="2:14" ht="25.5" customHeight="1" x14ac:dyDescent="0.4">
      <c r="B626" s="85"/>
      <c r="C626" s="84"/>
      <c r="D626" s="84"/>
      <c r="E626" s="84"/>
      <c r="F626" s="84"/>
      <c r="G626" s="84" t="str">
        <f>IF(ISBLANK(J626),"",VLOOKUP(J626,'BASE DATOS'!$A$2:C16463,3,FALSE))</f>
        <v/>
      </c>
      <c r="H626" s="84" t="str">
        <f>IF(ISBLANK(J626),"",VLOOKUP(J626,'BASE DATOS'!$A$2:D16463,4,FALSE))</f>
        <v/>
      </c>
      <c r="I626" s="84"/>
      <c r="J626" s="88"/>
      <c r="K626" s="87"/>
      <c r="L626" s="87"/>
      <c r="M626" s="11"/>
      <c r="N626" s="11"/>
    </row>
    <row r="627" spans="2:14" ht="25.5" customHeight="1" x14ac:dyDescent="0.4">
      <c r="B627" s="85"/>
      <c r="C627" s="84"/>
      <c r="D627" s="84"/>
      <c r="E627" s="84"/>
      <c r="F627" s="84"/>
      <c r="G627" s="84" t="str">
        <f>IF(ISBLANK(J627),"",VLOOKUP(J627,'BASE DATOS'!$A$2:C16464,3,FALSE))</f>
        <v/>
      </c>
      <c r="H627" s="84" t="str">
        <f>IF(ISBLANK(J627),"",VLOOKUP(J627,'BASE DATOS'!$A$2:D16464,4,FALSE))</f>
        <v/>
      </c>
      <c r="I627" s="84"/>
      <c r="J627" s="88"/>
      <c r="K627" s="87"/>
      <c r="L627" s="87"/>
      <c r="M627" s="11"/>
      <c r="N627" s="11"/>
    </row>
    <row r="628" spans="2:14" ht="25.5" customHeight="1" x14ac:dyDescent="0.4">
      <c r="B628" s="85"/>
      <c r="C628" s="84"/>
      <c r="D628" s="84"/>
      <c r="E628" s="84"/>
      <c r="F628" s="84"/>
      <c r="G628" s="84" t="str">
        <f>IF(ISBLANK(J628),"",VLOOKUP(J628,'BASE DATOS'!$A$2:C16465,3,FALSE))</f>
        <v/>
      </c>
      <c r="H628" s="84" t="str">
        <f>IF(ISBLANK(J628),"",VLOOKUP(J628,'BASE DATOS'!$A$2:D16465,4,FALSE))</f>
        <v/>
      </c>
      <c r="I628" s="84"/>
      <c r="J628" s="88"/>
      <c r="K628" s="87"/>
      <c r="L628" s="87"/>
      <c r="M628" s="11"/>
      <c r="N628" s="11"/>
    </row>
    <row r="629" spans="2:14" ht="25.5" customHeight="1" x14ac:dyDescent="0.4">
      <c r="B629" s="85"/>
      <c r="C629" s="84"/>
      <c r="D629" s="84"/>
      <c r="E629" s="84"/>
      <c r="F629" s="84"/>
      <c r="G629" s="84" t="str">
        <f>IF(ISBLANK(J629),"",VLOOKUP(J629,'BASE DATOS'!$A$2:C16466,3,FALSE))</f>
        <v/>
      </c>
      <c r="H629" s="84" t="str">
        <f>IF(ISBLANK(J629),"",VLOOKUP(J629,'BASE DATOS'!$A$2:D16466,4,FALSE))</f>
        <v/>
      </c>
      <c r="I629" s="84"/>
      <c r="J629" s="88"/>
      <c r="K629" s="87"/>
      <c r="L629" s="87"/>
      <c r="M629" s="11"/>
      <c r="N629" s="11"/>
    </row>
    <row r="630" spans="2:14" ht="25.5" customHeight="1" x14ac:dyDescent="0.4">
      <c r="B630" s="85"/>
      <c r="C630" s="84"/>
      <c r="D630" s="84"/>
      <c r="E630" s="84"/>
      <c r="F630" s="84"/>
      <c r="G630" s="84" t="str">
        <f>IF(ISBLANK(J630),"",VLOOKUP(J630,'BASE DATOS'!$A$2:C16467,3,FALSE))</f>
        <v/>
      </c>
      <c r="H630" s="84" t="str">
        <f>IF(ISBLANK(J630),"",VLOOKUP(J630,'BASE DATOS'!$A$2:D16467,4,FALSE))</f>
        <v/>
      </c>
      <c r="I630" s="84"/>
      <c r="J630" s="88"/>
      <c r="K630" s="87"/>
      <c r="L630" s="87"/>
      <c r="M630" s="11"/>
      <c r="N630" s="11"/>
    </row>
    <row r="631" spans="2:14" ht="25.5" customHeight="1" x14ac:dyDescent="0.4">
      <c r="B631" s="85"/>
      <c r="C631" s="84"/>
      <c r="D631" s="84"/>
      <c r="E631" s="84"/>
      <c r="F631" s="84"/>
      <c r="G631" s="84" t="str">
        <f>IF(ISBLANK(J631),"",VLOOKUP(J631,'BASE DATOS'!$A$2:C16468,3,FALSE))</f>
        <v/>
      </c>
      <c r="H631" s="84" t="str">
        <f>IF(ISBLANK(J631),"",VLOOKUP(J631,'BASE DATOS'!$A$2:D16468,4,FALSE))</f>
        <v/>
      </c>
      <c r="I631" s="84"/>
      <c r="J631" s="88"/>
      <c r="K631" s="87"/>
      <c r="L631" s="87"/>
      <c r="M631" s="11"/>
      <c r="N631" s="11"/>
    </row>
    <row r="632" spans="2:14" ht="25.5" customHeight="1" x14ac:dyDescent="0.4">
      <c r="B632" s="85"/>
      <c r="C632" s="84"/>
      <c r="D632" s="84"/>
      <c r="E632" s="84"/>
      <c r="F632" s="84"/>
      <c r="G632" s="84" t="str">
        <f>IF(ISBLANK(J632),"",VLOOKUP(J632,'BASE DATOS'!$A$2:C16469,3,FALSE))</f>
        <v/>
      </c>
      <c r="H632" s="84" t="str">
        <f>IF(ISBLANK(J632),"",VLOOKUP(J632,'BASE DATOS'!$A$2:D16469,4,FALSE))</f>
        <v/>
      </c>
      <c r="I632" s="84"/>
      <c r="J632" s="88"/>
      <c r="K632" s="87"/>
      <c r="L632" s="87"/>
      <c r="M632" s="11"/>
      <c r="N632" s="11"/>
    </row>
    <row r="633" spans="2:14" ht="25.5" customHeight="1" x14ac:dyDescent="0.4">
      <c r="B633" s="85"/>
      <c r="C633" s="84"/>
      <c r="D633" s="84"/>
      <c r="E633" s="84"/>
      <c r="F633" s="84"/>
      <c r="G633" s="84" t="str">
        <f>IF(ISBLANK(J633),"",VLOOKUP(J633,'BASE DATOS'!$A$2:C16470,3,FALSE))</f>
        <v/>
      </c>
      <c r="H633" s="84" t="str">
        <f>IF(ISBLANK(J633),"",VLOOKUP(J633,'BASE DATOS'!$A$2:D16470,4,FALSE))</f>
        <v/>
      </c>
      <c r="I633" s="84"/>
      <c r="J633" s="88"/>
      <c r="K633" s="87"/>
      <c r="L633" s="87"/>
      <c r="M633" s="11"/>
      <c r="N633" s="11"/>
    </row>
    <row r="634" spans="2:14" ht="25.5" customHeight="1" x14ac:dyDescent="0.4">
      <c r="B634" s="85"/>
      <c r="C634" s="84"/>
      <c r="D634" s="84"/>
      <c r="E634" s="84"/>
      <c r="F634" s="84"/>
      <c r="G634" s="84" t="str">
        <f>IF(ISBLANK(J634),"",VLOOKUP(J634,'BASE DATOS'!$A$2:C16471,3,FALSE))</f>
        <v/>
      </c>
      <c r="H634" s="84" t="str">
        <f>IF(ISBLANK(J634),"",VLOOKUP(J634,'BASE DATOS'!$A$2:D16471,4,FALSE))</f>
        <v/>
      </c>
      <c r="I634" s="84"/>
      <c r="J634" s="88"/>
      <c r="K634" s="87"/>
      <c r="L634" s="87"/>
      <c r="M634" s="11"/>
      <c r="N634" s="11"/>
    </row>
    <row r="635" spans="2:14" ht="25.5" customHeight="1" x14ac:dyDescent="0.4">
      <c r="B635" s="85"/>
      <c r="C635" s="84"/>
      <c r="D635" s="84"/>
      <c r="E635" s="84"/>
      <c r="F635" s="84"/>
      <c r="G635" s="84" t="str">
        <f>IF(ISBLANK(J635),"",VLOOKUP(J635,'BASE DATOS'!$A$2:C16472,3,FALSE))</f>
        <v/>
      </c>
      <c r="H635" s="84" t="str">
        <f>IF(ISBLANK(J635),"",VLOOKUP(J635,'BASE DATOS'!$A$2:D16472,4,FALSE))</f>
        <v/>
      </c>
      <c r="I635" s="84"/>
      <c r="J635" s="88"/>
      <c r="K635" s="87"/>
      <c r="L635" s="87"/>
      <c r="M635" s="11"/>
      <c r="N635" s="11"/>
    </row>
    <row r="636" spans="2:14" ht="25.5" customHeight="1" x14ac:dyDescent="0.4">
      <c r="B636" s="85"/>
      <c r="C636" s="84"/>
      <c r="D636" s="84"/>
      <c r="E636" s="84"/>
      <c r="F636" s="84"/>
      <c r="G636" s="84" t="str">
        <f>IF(ISBLANK(J636),"",VLOOKUP(J636,'BASE DATOS'!$A$2:C16473,3,FALSE))</f>
        <v/>
      </c>
      <c r="H636" s="84" t="str">
        <f>IF(ISBLANK(J636),"",VLOOKUP(J636,'BASE DATOS'!$A$2:D16473,4,FALSE))</f>
        <v/>
      </c>
      <c r="I636" s="84"/>
      <c r="J636" s="88"/>
      <c r="K636" s="87"/>
      <c r="L636" s="87"/>
      <c r="M636" s="11"/>
      <c r="N636" s="11"/>
    </row>
    <row r="637" spans="2:14" ht="25.5" customHeight="1" x14ac:dyDescent="0.4">
      <c r="B637" s="85"/>
      <c r="C637" s="84"/>
      <c r="D637" s="84"/>
      <c r="E637" s="84"/>
      <c r="F637" s="84"/>
      <c r="G637" s="84" t="str">
        <f>IF(ISBLANK(J637),"",VLOOKUP(J637,'BASE DATOS'!$A$2:C16474,3,FALSE))</f>
        <v/>
      </c>
      <c r="H637" s="84" t="str">
        <f>IF(ISBLANK(J637),"",VLOOKUP(J637,'BASE DATOS'!$A$2:D16474,4,FALSE))</f>
        <v/>
      </c>
      <c r="I637" s="84"/>
      <c r="J637" s="88"/>
      <c r="K637" s="87"/>
      <c r="L637" s="87"/>
      <c r="M637" s="11"/>
      <c r="N637" s="11"/>
    </row>
    <row r="638" spans="2:14" ht="25.5" customHeight="1" x14ac:dyDescent="0.4">
      <c r="B638" s="85"/>
      <c r="C638" s="84"/>
      <c r="D638" s="84"/>
      <c r="E638" s="84"/>
      <c r="F638" s="84"/>
      <c r="G638" s="84" t="str">
        <f>IF(ISBLANK(J638),"",VLOOKUP(J638,'BASE DATOS'!$A$2:C16475,3,FALSE))</f>
        <v/>
      </c>
      <c r="H638" s="84" t="str">
        <f>IF(ISBLANK(J638),"",VLOOKUP(J638,'BASE DATOS'!$A$2:D16475,4,FALSE))</f>
        <v/>
      </c>
      <c r="I638" s="84"/>
      <c r="J638" s="88"/>
      <c r="K638" s="87"/>
      <c r="L638" s="87"/>
      <c r="M638" s="11"/>
      <c r="N638" s="11"/>
    </row>
    <row r="639" spans="2:14" ht="25.5" customHeight="1" x14ac:dyDescent="0.4">
      <c r="B639" s="85"/>
      <c r="C639" s="84"/>
      <c r="D639" s="84"/>
      <c r="E639" s="84"/>
      <c r="F639" s="84"/>
      <c r="G639" s="84" t="str">
        <f>IF(ISBLANK(J639),"",VLOOKUP(J639,'BASE DATOS'!$A$2:C16476,3,FALSE))</f>
        <v/>
      </c>
      <c r="H639" s="84" t="str">
        <f>IF(ISBLANK(J639),"",VLOOKUP(J639,'BASE DATOS'!$A$2:D16476,4,FALSE))</f>
        <v/>
      </c>
      <c r="I639" s="84"/>
      <c r="J639" s="88"/>
      <c r="K639" s="87"/>
      <c r="L639" s="87"/>
      <c r="M639" s="11"/>
      <c r="N639" s="11"/>
    </row>
    <row r="640" spans="2:14" ht="25.5" customHeight="1" x14ac:dyDescent="0.4">
      <c r="B640" s="85"/>
      <c r="C640" s="84"/>
      <c r="D640" s="84"/>
      <c r="E640" s="84"/>
      <c r="F640" s="84"/>
      <c r="G640" s="84" t="str">
        <f>IF(ISBLANK(J640),"",VLOOKUP(J640,'BASE DATOS'!$A$2:C16477,3,FALSE))</f>
        <v/>
      </c>
      <c r="H640" s="84" t="str">
        <f>IF(ISBLANK(J640),"",VLOOKUP(J640,'BASE DATOS'!$A$2:D16477,4,FALSE))</f>
        <v/>
      </c>
      <c r="I640" s="84"/>
      <c r="J640" s="88"/>
      <c r="K640" s="87"/>
      <c r="L640" s="87"/>
      <c r="M640" s="11"/>
      <c r="N640" s="11"/>
    </row>
    <row r="641" spans="2:14" ht="25.5" customHeight="1" x14ac:dyDescent="0.4">
      <c r="B641" s="85"/>
      <c r="C641" s="84"/>
      <c r="D641" s="84"/>
      <c r="E641" s="84"/>
      <c r="F641" s="84"/>
      <c r="G641" s="84" t="str">
        <f>IF(ISBLANK(J641),"",VLOOKUP(J641,'BASE DATOS'!$A$2:C16478,3,FALSE))</f>
        <v/>
      </c>
      <c r="H641" s="84" t="str">
        <f>IF(ISBLANK(J641),"",VLOOKUP(J641,'BASE DATOS'!$A$2:D16478,4,FALSE))</f>
        <v/>
      </c>
      <c r="I641" s="84"/>
      <c r="J641" s="88"/>
      <c r="K641" s="87"/>
      <c r="L641" s="87"/>
      <c r="M641" s="11"/>
      <c r="N641" s="11"/>
    </row>
    <row r="642" spans="2:14" ht="25.5" customHeight="1" x14ac:dyDescent="0.4">
      <c r="B642" s="85"/>
      <c r="C642" s="84"/>
      <c r="D642" s="84"/>
      <c r="E642" s="84"/>
      <c r="F642" s="84"/>
      <c r="G642" s="84" t="str">
        <f>IF(ISBLANK(J642),"",VLOOKUP(J642,'BASE DATOS'!$A$2:C16479,3,FALSE))</f>
        <v/>
      </c>
      <c r="H642" s="84" t="str">
        <f>IF(ISBLANK(J642),"",VLOOKUP(J642,'BASE DATOS'!$A$2:D16479,4,FALSE))</f>
        <v/>
      </c>
      <c r="I642" s="84"/>
      <c r="J642" s="88"/>
      <c r="K642" s="87"/>
      <c r="L642" s="87"/>
      <c r="M642" s="11"/>
      <c r="N642" s="11"/>
    </row>
    <row r="643" spans="2:14" ht="25.5" customHeight="1" x14ac:dyDescent="0.4">
      <c r="B643" s="85"/>
      <c r="C643" s="84"/>
      <c r="D643" s="84"/>
      <c r="E643" s="84"/>
      <c r="F643" s="84"/>
      <c r="G643" s="84" t="str">
        <f>IF(ISBLANK(J643),"",VLOOKUP(J643,'BASE DATOS'!$A$2:C16480,3,FALSE))</f>
        <v/>
      </c>
      <c r="H643" s="84" t="str">
        <f>IF(ISBLANK(J643),"",VLOOKUP(J643,'BASE DATOS'!$A$2:D16480,4,FALSE))</f>
        <v/>
      </c>
      <c r="I643" s="84"/>
      <c r="J643" s="88"/>
      <c r="K643" s="87"/>
      <c r="L643" s="87"/>
      <c r="M643" s="11"/>
      <c r="N643" s="11"/>
    </row>
    <row r="644" spans="2:14" ht="25.5" customHeight="1" x14ac:dyDescent="0.4">
      <c r="B644" s="85"/>
      <c r="C644" s="84"/>
      <c r="D644" s="84"/>
      <c r="E644" s="84"/>
      <c r="F644" s="84"/>
      <c r="G644" s="84" t="str">
        <f>IF(ISBLANK(J644),"",VLOOKUP(J644,'BASE DATOS'!$A$2:C16481,3,FALSE))</f>
        <v/>
      </c>
      <c r="H644" s="84" t="str">
        <f>IF(ISBLANK(J644),"",VLOOKUP(J644,'BASE DATOS'!$A$2:D16481,4,FALSE))</f>
        <v/>
      </c>
      <c r="I644" s="84"/>
      <c r="J644" s="88"/>
      <c r="K644" s="87"/>
      <c r="L644" s="87"/>
      <c r="M644" s="11"/>
      <c r="N644" s="11"/>
    </row>
    <row r="645" spans="2:14" ht="25.5" customHeight="1" x14ac:dyDescent="0.4">
      <c r="B645" s="85"/>
      <c r="C645" s="84"/>
      <c r="D645" s="84"/>
      <c r="E645" s="84"/>
      <c r="F645" s="84"/>
      <c r="G645" s="84" t="str">
        <f>IF(ISBLANK(J645),"",VLOOKUP(J645,'BASE DATOS'!$A$2:C16482,3,FALSE))</f>
        <v/>
      </c>
      <c r="H645" s="84" t="str">
        <f>IF(ISBLANK(J645),"",VLOOKUP(J645,'BASE DATOS'!$A$2:D16482,4,FALSE))</f>
        <v/>
      </c>
      <c r="I645" s="84"/>
      <c r="J645" s="88"/>
      <c r="K645" s="87"/>
      <c r="L645" s="87"/>
      <c r="M645" s="11"/>
      <c r="N645" s="11"/>
    </row>
    <row r="646" spans="2:14" ht="25.5" customHeight="1" x14ac:dyDescent="0.4">
      <c r="B646" s="85"/>
      <c r="C646" s="84"/>
      <c r="D646" s="84"/>
      <c r="E646" s="84"/>
      <c r="F646" s="84"/>
      <c r="G646" s="84" t="str">
        <f>IF(ISBLANK(J646),"",VLOOKUP(J646,'BASE DATOS'!$A$2:C16483,3,FALSE))</f>
        <v/>
      </c>
      <c r="H646" s="84" t="str">
        <f>IF(ISBLANK(J646),"",VLOOKUP(J646,'BASE DATOS'!$A$2:D16483,4,FALSE))</f>
        <v/>
      </c>
      <c r="I646" s="84"/>
      <c r="J646" s="88"/>
      <c r="K646" s="87"/>
      <c r="L646" s="87"/>
      <c r="M646" s="11"/>
      <c r="N646" s="11"/>
    </row>
    <row r="647" spans="2:14" ht="25.5" customHeight="1" x14ac:dyDescent="0.4">
      <c r="B647" s="85"/>
      <c r="C647" s="84"/>
      <c r="D647" s="84"/>
      <c r="E647" s="84"/>
      <c r="F647" s="84"/>
      <c r="G647" s="84" t="str">
        <f>IF(ISBLANK(J647),"",VLOOKUP(J647,'BASE DATOS'!$A$2:C16484,3,FALSE))</f>
        <v/>
      </c>
      <c r="H647" s="84" t="str">
        <f>IF(ISBLANK(J647),"",VLOOKUP(J647,'BASE DATOS'!$A$2:D16484,4,FALSE))</f>
        <v/>
      </c>
      <c r="I647" s="84"/>
      <c r="J647" s="88"/>
      <c r="K647" s="87"/>
      <c r="L647" s="87"/>
      <c r="M647" s="11"/>
      <c r="N647" s="11"/>
    </row>
    <row r="648" spans="2:14" ht="25.5" customHeight="1" x14ac:dyDescent="0.4">
      <c r="B648" s="85"/>
      <c r="C648" s="84"/>
      <c r="D648" s="84"/>
      <c r="E648" s="84"/>
      <c r="F648" s="84"/>
      <c r="G648" s="84" t="str">
        <f>IF(ISBLANK(J648),"",VLOOKUP(J648,'BASE DATOS'!$A$2:C16485,3,FALSE))</f>
        <v/>
      </c>
      <c r="H648" s="84" t="str">
        <f>IF(ISBLANK(J648),"",VLOOKUP(J648,'BASE DATOS'!$A$2:D16485,4,FALSE))</f>
        <v/>
      </c>
      <c r="I648" s="84"/>
      <c r="J648" s="88"/>
      <c r="K648" s="87"/>
      <c r="L648" s="87"/>
      <c r="M648" s="11"/>
      <c r="N648" s="11"/>
    </row>
    <row r="649" spans="2:14" ht="25.5" customHeight="1" x14ac:dyDescent="0.4">
      <c r="B649" s="85"/>
      <c r="C649" s="84"/>
      <c r="D649" s="84"/>
      <c r="E649" s="84"/>
      <c r="F649" s="84"/>
      <c r="G649" s="84" t="str">
        <f>IF(ISBLANK(J649),"",VLOOKUP(J649,'BASE DATOS'!$A$2:C16486,3,FALSE))</f>
        <v/>
      </c>
      <c r="H649" s="84" t="str">
        <f>IF(ISBLANK(J649),"",VLOOKUP(J649,'BASE DATOS'!$A$2:D16486,4,FALSE))</f>
        <v/>
      </c>
      <c r="I649" s="84"/>
      <c r="J649" s="88"/>
      <c r="K649" s="87"/>
      <c r="L649" s="87"/>
      <c r="M649" s="11"/>
      <c r="N649" s="11"/>
    </row>
    <row r="650" spans="2:14" ht="25.5" customHeight="1" x14ac:dyDescent="0.4">
      <c r="B650" s="85"/>
      <c r="C650" s="84"/>
      <c r="D650" s="84"/>
      <c r="E650" s="84"/>
      <c r="F650" s="84"/>
      <c r="G650" s="84" t="str">
        <f>IF(ISBLANK(J650),"",VLOOKUP(J650,'BASE DATOS'!$A$2:C16487,3,FALSE))</f>
        <v/>
      </c>
      <c r="H650" s="84" t="str">
        <f>IF(ISBLANK(J650),"",VLOOKUP(J650,'BASE DATOS'!$A$2:D16487,4,FALSE))</f>
        <v/>
      </c>
      <c r="I650" s="84"/>
      <c r="J650" s="88"/>
      <c r="K650" s="87"/>
      <c r="L650" s="87"/>
      <c r="M650" s="11"/>
      <c r="N650" s="11"/>
    </row>
    <row r="651" spans="2:14" ht="25.5" customHeight="1" x14ac:dyDescent="0.4">
      <c r="B651" s="85"/>
      <c r="C651" s="84"/>
      <c r="D651" s="84"/>
      <c r="E651" s="84"/>
      <c r="F651" s="84"/>
      <c r="G651" s="84" t="str">
        <f>IF(ISBLANK(J651),"",VLOOKUP(J651,'BASE DATOS'!$A$2:C16488,3,FALSE))</f>
        <v/>
      </c>
      <c r="H651" s="84" t="str">
        <f>IF(ISBLANK(J651),"",VLOOKUP(J651,'BASE DATOS'!$A$2:D16488,4,FALSE))</f>
        <v/>
      </c>
      <c r="I651" s="84"/>
      <c r="J651" s="88"/>
      <c r="K651" s="87"/>
      <c r="L651" s="87"/>
      <c r="M651" s="11"/>
      <c r="N651" s="11"/>
    </row>
    <row r="652" spans="2:14" ht="25.5" customHeight="1" x14ac:dyDescent="0.4">
      <c r="B652" s="85"/>
      <c r="C652" s="84"/>
      <c r="D652" s="84"/>
      <c r="E652" s="84"/>
      <c r="F652" s="84"/>
      <c r="G652" s="84" t="str">
        <f>IF(ISBLANK(J652),"",VLOOKUP(J652,'BASE DATOS'!$A$2:C16489,3,FALSE))</f>
        <v/>
      </c>
      <c r="H652" s="84" t="str">
        <f>IF(ISBLANK(J652),"",VLOOKUP(J652,'BASE DATOS'!$A$2:D16489,4,FALSE))</f>
        <v/>
      </c>
      <c r="I652" s="84"/>
      <c r="J652" s="88"/>
      <c r="K652" s="87"/>
      <c r="L652" s="87"/>
      <c r="M652" s="11"/>
      <c r="N652" s="11"/>
    </row>
    <row r="653" spans="2:14" ht="25.5" customHeight="1" x14ac:dyDescent="0.4">
      <c r="B653" s="85"/>
      <c r="C653" s="84"/>
      <c r="D653" s="84"/>
      <c r="E653" s="84"/>
      <c r="F653" s="84"/>
      <c r="G653" s="84" t="str">
        <f>IF(ISBLANK(J653),"",VLOOKUP(J653,'BASE DATOS'!$A$2:C16490,3,FALSE))</f>
        <v/>
      </c>
      <c r="H653" s="84" t="str">
        <f>IF(ISBLANK(J653),"",VLOOKUP(J653,'BASE DATOS'!$A$2:D16490,4,FALSE))</f>
        <v/>
      </c>
      <c r="I653" s="84"/>
      <c r="J653" s="88"/>
      <c r="K653" s="87"/>
      <c r="L653" s="87"/>
      <c r="M653" s="11"/>
      <c r="N653" s="11"/>
    </row>
    <row r="654" spans="2:14" ht="25.5" customHeight="1" x14ac:dyDescent="0.4">
      <c r="B654" s="85"/>
      <c r="C654" s="84"/>
      <c r="D654" s="84"/>
      <c r="E654" s="84"/>
      <c r="F654" s="84"/>
      <c r="G654" s="84" t="str">
        <f>IF(ISBLANK(J654),"",VLOOKUP(J654,'BASE DATOS'!$A$2:C16491,3,FALSE))</f>
        <v/>
      </c>
      <c r="H654" s="84" t="str">
        <f>IF(ISBLANK(J654),"",VLOOKUP(J654,'BASE DATOS'!$A$2:D16491,4,FALSE))</f>
        <v/>
      </c>
      <c r="I654" s="84"/>
      <c r="J654" s="88"/>
      <c r="K654" s="87"/>
      <c r="L654" s="87"/>
      <c r="M654" s="11"/>
      <c r="N654" s="11"/>
    </row>
    <row r="655" spans="2:14" ht="25.5" customHeight="1" x14ac:dyDescent="0.4">
      <c r="B655" s="85"/>
      <c r="C655" s="84"/>
      <c r="D655" s="84"/>
      <c r="E655" s="84"/>
      <c r="F655" s="84"/>
      <c r="G655" s="84" t="str">
        <f>IF(ISBLANK(J655),"",VLOOKUP(J655,'BASE DATOS'!$A$2:C16492,3,FALSE))</f>
        <v/>
      </c>
      <c r="H655" s="84" t="str">
        <f>IF(ISBLANK(J655),"",VLOOKUP(J655,'BASE DATOS'!$A$2:D16492,4,FALSE))</f>
        <v/>
      </c>
      <c r="I655" s="84"/>
      <c r="J655" s="88"/>
      <c r="K655" s="87"/>
      <c r="L655" s="87"/>
      <c r="M655" s="11"/>
      <c r="N655" s="11"/>
    </row>
    <row r="656" spans="2:14" ht="25.5" customHeight="1" x14ac:dyDescent="0.4">
      <c r="B656" s="85"/>
      <c r="C656" s="84"/>
      <c r="D656" s="84"/>
      <c r="E656" s="84"/>
      <c r="F656" s="84"/>
      <c r="G656" s="84" t="str">
        <f>IF(ISBLANK(J656),"",VLOOKUP(J656,'BASE DATOS'!$A$2:C16493,3,FALSE))</f>
        <v/>
      </c>
      <c r="H656" s="84" t="str">
        <f>IF(ISBLANK(J656),"",VLOOKUP(J656,'BASE DATOS'!$A$2:D16493,4,FALSE))</f>
        <v/>
      </c>
      <c r="I656" s="84"/>
      <c r="J656" s="88"/>
      <c r="K656" s="87"/>
      <c r="L656" s="87"/>
      <c r="M656" s="11"/>
      <c r="N656" s="11"/>
    </row>
    <row r="657" spans="2:14" ht="25.5" customHeight="1" x14ac:dyDescent="0.4">
      <c r="B657" s="85"/>
      <c r="C657" s="84"/>
      <c r="D657" s="84"/>
      <c r="E657" s="84"/>
      <c r="F657" s="84"/>
      <c r="G657" s="84" t="str">
        <f>IF(ISBLANK(J657),"",VLOOKUP(J657,'BASE DATOS'!$A$2:C16494,3,FALSE))</f>
        <v/>
      </c>
      <c r="H657" s="84" t="str">
        <f>IF(ISBLANK(J657),"",VLOOKUP(J657,'BASE DATOS'!$A$2:D16494,4,FALSE))</f>
        <v/>
      </c>
      <c r="I657" s="84"/>
      <c r="J657" s="88"/>
      <c r="K657" s="87"/>
      <c r="L657" s="87"/>
      <c r="M657" s="11"/>
      <c r="N657" s="11"/>
    </row>
    <row r="658" spans="2:14" ht="25.5" customHeight="1" x14ac:dyDescent="0.4">
      <c r="B658" s="85"/>
      <c r="C658" s="84"/>
      <c r="D658" s="84"/>
      <c r="E658" s="84"/>
      <c r="F658" s="84"/>
      <c r="G658" s="84" t="str">
        <f>IF(ISBLANK(J658),"",VLOOKUP(J658,'BASE DATOS'!$A$2:C16495,3,FALSE))</f>
        <v/>
      </c>
      <c r="H658" s="84" t="str">
        <f>IF(ISBLANK(J658),"",VLOOKUP(J658,'BASE DATOS'!$A$2:D16495,4,FALSE))</f>
        <v/>
      </c>
      <c r="I658" s="84"/>
      <c r="J658" s="88"/>
      <c r="K658" s="87"/>
      <c r="L658" s="87"/>
      <c r="M658" s="11"/>
      <c r="N658" s="11"/>
    </row>
    <row r="659" spans="2:14" ht="25.5" customHeight="1" x14ac:dyDescent="0.4">
      <c r="B659" s="85"/>
      <c r="C659" s="84"/>
      <c r="D659" s="84"/>
      <c r="E659" s="84"/>
      <c r="F659" s="84"/>
      <c r="G659" s="84" t="str">
        <f>IF(ISBLANK(J659),"",VLOOKUP(J659,'BASE DATOS'!$A$2:C16496,3,FALSE))</f>
        <v/>
      </c>
      <c r="H659" s="84" t="str">
        <f>IF(ISBLANK(J659),"",VLOOKUP(J659,'BASE DATOS'!$A$2:D16496,4,FALSE))</f>
        <v/>
      </c>
      <c r="I659" s="84"/>
      <c r="J659" s="88"/>
      <c r="K659" s="87"/>
      <c r="L659" s="87"/>
      <c r="M659" s="11"/>
      <c r="N659" s="11"/>
    </row>
    <row r="660" spans="2:14" ht="25.5" customHeight="1" x14ac:dyDescent="0.4">
      <c r="B660" s="85"/>
      <c r="C660" s="84"/>
      <c r="D660" s="84"/>
      <c r="E660" s="84"/>
      <c r="F660" s="84"/>
      <c r="G660" s="84" t="str">
        <f>IF(ISBLANK(J660),"",VLOOKUP(J660,'BASE DATOS'!$A$2:C16497,3,FALSE))</f>
        <v/>
      </c>
      <c r="H660" s="84" t="str">
        <f>IF(ISBLANK(J660),"",VLOOKUP(J660,'BASE DATOS'!$A$2:D16497,4,FALSE))</f>
        <v/>
      </c>
      <c r="I660" s="84"/>
      <c r="J660" s="88"/>
      <c r="K660" s="87"/>
      <c r="L660" s="87"/>
      <c r="M660" s="11"/>
      <c r="N660" s="11"/>
    </row>
    <row r="661" spans="2:14" ht="25.5" customHeight="1" x14ac:dyDescent="0.4">
      <c r="B661" s="85"/>
      <c r="C661" s="84"/>
      <c r="D661" s="84"/>
      <c r="E661" s="84"/>
      <c r="F661" s="84"/>
      <c r="G661" s="84" t="str">
        <f>IF(ISBLANK(J661),"",VLOOKUP(J661,'BASE DATOS'!$A$2:C16498,3,FALSE))</f>
        <v/>
      </c>
      <c r="H661" s="84" t="str">
        <f>IF(ISBLANK(J661),"",VLOOKUP(J661,'BASE DATOS'!$A$2:D16498,4,FALSE))</f>
        <v/>
      </c>
      <c r="I661" s="84"/>
      <c r="J661" s="88"/>
      <c r="K661" s="87"/>
      <c r="L661" s="87"/>
      <c r="M661" s="11"/>
      <c r="N661" s="11"/>
    </row>
    <row r="662" spans="2:14" ht="25.5" customHeight="1" x14ac:dyDescent="0.4">
      <c r="B662" s="85"/>
      <c r="C662" s="84"/>
      <c r="D662" s="84"/>
      <c r="E662" s="84"/>
      <c r="F662" s="84"/>
      <c r="G662" s="84" t="str">
        <f>IF(ISBLANK(J662),"",VLOOKUP(J662,'BASE DATOS'!$A$2:C16499,3,FALSE))</f>
        <v/>
      </c>
      <c r="H662" s="84" t="str">
        <f>IF(ISBLANK(J662),"",VLOOKUP(J662,'BASE DATOS'!$A$2:D16499,4,FALSE))</f>
        <v/>
      </c>
      <c r="I662" s="84"/>
      <c r="J662" s="88"/>
      <c r="K662" s="87"/>
      <c r="L662" s="87"/>
      <c r="M662" s="11"/>
      <c r="N662" s="11"/>
    </row>
    <row r="663" spans="2:14" ht="25.5" customHeight="1" x14ac:dyDescent="0.4">
      <c r="B663" s="85"/>
      <c r="C663" s="84"/>
      <c r="D663" s="84"/>
      <c r="E663" s="84"/>
      <c r="F663" s="84"/>
      <c r="G663" s="84" t="str">
        <f>IF(ISBLANK(J663),"",VLOOKUP(J663,'BASE DATOS'!$A$2:C16500,3,FALSE))</f>
        <v/>
      </c>
      <c r="H663" s="84" t="str">
        <f>IF(ISBLANK(J663),"",VLOOKUP(J663,'BASE DATOS'!$A$2:D16500,4,FALSE))</f>
        <v/>
      </c>
      <c r="I663" s="84"/>
      <c r="J663" s="88"/>
      <c r="K663" s="87"/>
      <c r="L663" s="87"/>
      <c r="M663" s="11"/>
      <c r="N663" s="11"/>
    </row>
    <row r="664" spans="2:14" ht="25.5" customHeight="1" x14ac:dyDescent="0.4">
      <c r="B664" s="85"/>
      <c r="C664" s="84"/>
      <c r="D664" s="84"/>
      <c r="E664" s="84"/>
      <c r="F664" s="84"/>
      <c r="G664" s="84" t="str">
        <f>IF(ISBLANK(J664),"",VLOOKUP(J664,'BASE DATOS'!$A$2:C16501,3,FALSE))</f>
        <v/>
      </c>
      <c r="H664" s="84" t="str">
        <f>IF(ISBLANK(J664),"",VLOOKUP(J664,'BASE DATOS'!$A$2:D16501,4,FALSE))</f>
        <v/>
      </c>
      <c r="I664" s="84"/>
      <c r="J664" s="88"/>
      <c r="K664" s="87"/>
      <c r="L664" s="87"/>
      <c r="M664" s="11"/>
      <c r="N664" s="11"/>
    </row>
    <row r="665" spans="2:14" ht="25.5" customHeight="1" x14ac:dyDescent="0.4">
      <c r="B665" s="85"/>
      <c r="C665" s="84"/>
      <c r="D665" s="84"/>
      <c r="E665" s="84"/>
      <c r="F665" s="84"/>
      <c r="G665" s="84" t="str">
        <f>IF(ISBLANK(J665),"",VLOOKUP(J665,'BASE DATOS'!$A$2:C16502,3,FALSE))</f>
        <v/>
      </c>
      <c r="H665" s="84" t="str">
        <f>IF(ISBLANK(J665),"",VLOOKUP(J665,'BASE DATOS'!$A$2:D16502,4,FALSE))</f>
        <v/>
      </c>
      <c r="I665" s="84"/>
      <c r="J665" s="88"/>
      <c r="K665" s="87"/>
      <c r="L665" s="87"/>
      <c r="M665" s="11"/>
      <c r="N665" s="11"/>
    </row>
    <row r="666" spans="2:14" ht="25.5" customHeight="1" x14ac:dyDescent="0.4">
      <c r="B666" s="85"/>
      <c r="C666" s="84"/>
      <c r="D666" s="84"/>
      <c r="E666" s="84"/>
      <c r="F666" s="84"/>
      <c r="G666" s="84" t="str">
        <f>IF(ISBLANK(J666),"",VLOOKUP(J666,'BASE DATOS'!$A$2:C16503,3,FALSE))</f>
        <v/>
      </c>
      <c r="H666" s="84" t="str">
        <f>IF(ISBLANK(J666),"",VLOOKUP(J666,'BASE DATOS'!$A$2:D16503,4,FALSE))</f>
        <v/>
      </c>
      <c r="I666" s="84"/>
      <c r="J666" s="88"/>
      <c r="K666" s="87"/>
      <c r="L666" s="87"/>
      <c r="M666" s="11"/>
      <c r="N666" s="11"/>
    </row>
    <row r="667" spans="2:14" ht="25.5" customHeight="1" x14ac:dyDescent="0.4">
      <c r="B667" s="85"/>
      <c r="C667" s="84"/>
      <c r="D667" s="84"/>
      <c r="E667" s="84"/>
      <c r="F667" s="84"/>
      <c r="G667" s="84" t="str">
        <f>IF(ISBLANK(J667),"",VLOOKUP(J667,'BASE DATOS'!$A$2:C16504,3,FALSE))</f>
        <v/>
      </c>
      <c r="H667" s="84" t="str">
        <f>IF(ISBLANK(J667),"",VLOOKUP(J667,'BASE DATOS'!$A$2:D16504,4,FALSE))</f>
        <v/>
      </c>
      <c r="I667" s="84"/>
      <c r="J667" s="88"/>
      <c r="K667" s="87"/>
      <c r="L667" s="87"/>
      <c r="M667" s="11"/>
      <c r="N667" s="11"/>
    </row>
    <row r="668" spans="2:14" ht="25.5" customHeight="1" x14ac:dyDescent="0.4">
      <c r="B668" s="85"/>
      <c r="C668" s="84"/>
      <c r="D668" s="84"/>
      <c r="E668" s="84"/>
      <c r="F668" s="84"/>
      <c r="G668" s="84" t="str">
        <f>IF(ISBLANK(J668),"",VLOOKUP(J668,'BASE DATOS'!$A$2:C16505,3,FALSE))</f>
        <v/>
      </c>
      <c r="H668" s="84" t="str">
        <f>IF(ISBLANK(J668),"",VLOOKUP(J668,'BASE DATOS'!$A$2:D16505,4,FALSE))</f>
        <v/>
      </c>
      <c r="I668" s="84"/>
      <c r="J668" s="88"/>
      <c r="K668" s="87"/>
      <c r="L668" s="87"/>
      <c r="M668" s="11"/>
      <c r="N668" s="11"/>
    </row>
    <row r="669" spans="2:14" ht="25.5" customHeight="1" x14ac:dyDescent="0.4">
      <c r="B669" s="85"/>
      <c r="C669" s="84"/>
      <c r="D669" s="84"/>
      <c r="E669" s="84"/>
      <c r="F669" s="84"/>
      <c r="G669" s="84" t="str">
        <f>IF(ISBLANK(J669),"",VLOOKUP(J669,'BASE DATOS'!$A$2:C16506,3,FALSE))</f>
        <v/>
      </c>
      <c r="H669" s="84" t="str">
        <f>IF(ISBLANK(J669),"",VLOOKUP(J669,'BASE DATOS'!$A$2:D16506,4,FALSE))</f>
        <v/>
      </c>
      <c r="I669" s="84"/>
      <c r="J669" s="88"/>
      <c r="K669" s="87"/>
      <c r="L669" s="87"/>
      <c r="M669" s="11"/>
      <c r="N669" s="11"/>
    </row>
    <row r="670" spans="2:14" ht="25.5" customHeight="1" x14ac:dyDescent="0.4">
      <c r="B670" s="85"/>
      <c r="C670" s="84"/>
      <c r="D670" s="84"/>
      <c r="E670" s="84"/>
      <c r="F670" s="84"/>
      <c r="G670" s="84" t="str">
        <f>IF(ISBLANK(J670),"",VLOOKUP(J670,'BASE DATOS'!$A$2:C16507,3,FALSE))</f>
        <v/>
      </c>
      <c r="H670" s="84" t="str">
        <f>IF(ISBLANK(J670),"",VLOOKUP(J670,'BASE DATOS'!$A$2:D16507,4,FALSE))</f>
        <v/>
      </c>
      <c r="I670" s="84"/>
      <c r="J670" s="88"/>
      <c r="K670" s="87"/>
      <c r="L670" s="87"/>
      <c r="M670" s="11"/>
      <c r="N670" s="11"/>
    </row>
    <row r="671" spans="2:14" ht="25.5" customHeight="1" x14ac:dyDescent="0.4">
      <c r="B671" s="85"/>
      <c r="C671" s="84"/>
      <c r="D671" s="84"/>
      <c r="E671" s="84"/>
      <c r="F671" s="84"/>
      <c r="G671" s="84" t="str">
        <f>IF(ISBLANK(J671),"",VLOOKUP(J671,'BASE DATOS'!$A$2:C16508,3,FALSE))</f>
        <v/>
      </c>
      <c r="H671" s="84" t="str">
        <f>IF(ISBLANK(J671),"",VLOOKUP(J671,'BASE DATOS'!$A$2:D16508,4,FALSE))</f>
        <v/>
      </c>
      <c r="I671" s="84"/>
      <c r="J671" s="88"/>
      <c r="K671" s="87"/>
      <c r="L671" s="87"/>
      <c r="M671" s="11"/>
      <c r="N671" s="11"/>
    </row>
    <row r="672" spans="2:14" ht="25.5" customHeight="1" x14ac:dyDescent="0.4">
      <c r="B672" s="85"/>
      <c r="C672" s="84"/>
      <c r="D672" s="84"/>
      <c r="E672" s="84"/>
      <c r="F672" s="84"/>
      <c r="G672" s="84" t="str">
        <f>IF(ISBLANK(J672),"",VLOOKUP(J672,'BASE DATOS'!$A$2:C16509,3,FALSE))</f>
        <v/>
      </c>
      <c r="H672" s="84" t="str">
        <f>IF(ISBLANK(J672),"",VLOOKUP(J672,'BASE DATOS'!$A$2:D16509,4,FALSE))</f>
        <v/>
      </c>
      <c r="I672" s="84"/>
      <c r="J672" s="88"/>
      <c r="K672" s="87"/>
      <c r="L672" s="87"/>
      <c r="M672" s="11"/>
      <c r="N672" s="11"/>
    </row>
    <row r="673" spans="2:14" ht="25.5" customHeight="1" x14ac:dyDescent="0.4">
      <c r="B673" s="85"/>
      <c r="C673" s="84"/>
      <c r="D673" s="84"/>
      <c r="E673" s="84"/>
      <c r="F673" s="84"/>
      <c r="G673" s="84" t="str">
        <f>IF(ISBLANK(J673),"",VLOOKUP(J673,'BASE DATOS'!$A$2:C16510,3,FALSE))</f>
        <v/>
      </c>
      <c r="H673" s="84" t="str">
        <f>IF(ISBLANK(J673),"",VLOOKUP(J673,'BASE DATOS'!$A$2:D16510,4,FALSE))</f>
        <v/>
      </c>
      <c r="I673" s="84"/>
      <c r="J673" s="88"/>
      <c r="K673" s="87"/>
      <c r="L673" s="87"/>
      <c r="M673" s="11"/>
      <c r="N673" s="11"/>
    </row>
    <row r="674" spans="2:14" ht="25.5" customHeight="1" x14ac:dyDescent="0.4">
      <c r="B674" s="85"/>
      <c r="C674" s="84"/>
      <c r="D674" s="84"/>
      <c r="E674" s="84"/>
      <c r="F674" s="84"/>
      <c r="G674" s="84" t="str">
        <f>IF(ISBLANK(J674),"",VLOOKUP(J674,'BASE DATOS'!$A$2:C16511,3,FALSE))</f>
        <v/>
      </c>
      <c r="H674" s="84" t="str">
        <f>IF(ISBLANK(J674),"",VLOOKUP(J674,'BASE DATOS'!$A$2:D16511,4,FALSE))</f>
        <v/>
      </c>
      <c r="I674" s="84"/>
      <c r="J674" s="88"/>
      <c r="K674" s="87"/>
      <c r="L674" s="87"/>
      <c r="M674" s="11"/>
      <c r="N674" s="11"/>
    </row>
    <row r="675" spans="2:14" ht="25.5" customHeight="1" x14ac:dyDescent="0.4">
      <c r="B675" s="85"/>
      <c r="C675" s="84"/>
      <c r="D675" s="84"/>
      <c r="E675" s="84"/>
      <c r="F675" s="84"/>
      <c r="G675" s="84" t="str">
        <f>IF(ISBLANK(J675),"",VLOOKUP(J675,'BASE DATOS'!$A$2:C16512,3,FALSE))</f>
        <v/>
      </c>
      <c r="H675" s="84" t="str">
        <f>IF(ISBLANK(J675),"",VLOOKUP(J675,'BASE DATOS'!$A$2:D16512,4,FALSE))</f>
        <v/>
      </c>
      <c r="I675" s="84"/>
      <c r="J675" s="88"/>
      <c r="K675" s="87"/>
      <c r="L675" s="87"/>
      <c r="M675" s="11"/>
      <c r="N675" s="11"/>
    </row>
    <row r="676" spans="2:14" ht="25.5" customHeight="1" x14ac:dyDescent="0.4">
      <c r="B676" s="85"/>
      <c r="C676" s="84"/>
      <c r="D676" s="84"/>
      <c r="E676" s="84"/>
      <c r="F676" s="84"/>
      <c r="G676" s="84" t="str">
        <f>IF(ISBLANK(J676),"",VLOOKUP(J676,'BASE DATOS'!$A$2:C16513,3,FALSE))</f>
        <v/>
      </c>
      <c r="H676" s="84" t="str">
        <f>IF(ISBLANK(J676),"",VLOOKUP(J676,'BASE DATOS'!$A$2:D16513,4,FALSE))</f>
        <v/>
      </c>
      <c r="I676" s="84"/>
      <c r="J676" s="88"/>
      <c r="K676" s="87"/>
      <c r="L676" s="87"/>
      <c r="M676" s="11"/>
      <c r="N676" s="11"/>
    </row>
    <row r="677" spans="2:14" ht="25.5" customHeight="1" x14ac:dyDescent="0.4">
      <c r="B677" s="85"/>
      <c r="C677" s="84"/>
      <c r="D677" s="84"/>
      <c r="E677" s="84"/>
      <c r="F677" s="84"/>
      <c r="G677" s="84" t="str">
        <f>IF(ISBLANK(J677),"",VLOOKUP(J677,'BASE DATOS'!$A$2:C16514,3,FALSE))</f>
        <v/>
      </c>
      <c r="H677" s="84" t="str">
        <f>IF(ISBLANK(J677),"",VLOOKUP(J677,'BASE DATOS'!$A$2:D16514,4,FALSE))</f>
        <v/>
      </c>
      <c r="I677" s="84"/>
      <c r="J677" s="88"/>
      <c r="K677" s="87"/>
      <c r="L677" s="87"/>
      <c r="M677" s="11"/>
      <c r="N677" s="11"/>
    </row>
    <row r="678" spans="2:14" ht="25.5" customHeight="1" x14ac:dyDescent="0.4">
      <c r="B678" s="85"/>
      <c r="C678" s="84"/>
      <c r="D678" s="84"/>
      <c r="E678" s="84"/>
      <c r="F678" s="84"/>
      <c r="G678" s="84" t="str">
        <f>IF(ISBLANK(J678),"",VLOOKUP(J678,'BASE DATOS'!$A$2:C16515,3,FALSE))</f>
        <v/>
      </c>
      <c r="H678" s="84" t="str">
        <f>IF(ISBLANK(J678),"",VLOOKUP(J678,'BASE DATOS'!$A$2:D16515,4,FALSE))</f>
        <v/>
      </c>
      <c r="I678" s="84"/>
      <c r="J678" s="88"/>
      <c r="K678" s="87"/>
      <c r="L678" s="87"/>
      <c r="M678" s="11"/>
      <c r="N678" s="11"/>
    </row>
    <row r="679" spans="2:14" ht="25.5" customHeight="1" x14ac:dyDescent="0.4">
      <c r="B679" s="85"/>
      <c r="C679" s="84"/>
      <c r="D679" s="84"/>
      <c r="E679" s="84"/>
      <c r="F679" s="84"/>
      <c r="G679" s="84" t="str">
        <f>IF(ISBLANK(J679),"",VLOOKUP(J679,'BASE DATOS'!$A$2:C16516,3,FALSE))</f>
        <v/>
      </c>
      <c r="H679" s="84" t="str">
        <f>IF(ISBLANK(J679),"",VLOOKUP(J679,'BASE DATOS'!$A$2:D16516,4,FALSE))</f>
        <v/>
      </c>
      <c r="I679" s="84"/>
      <c r="J679" s="88"/>
      <c r="K679" s="87"/>
      <c r="L679" s="87"/>
      <c r="M679" s="11"/>
      <c r="N679" s="11"/>
    </row>
    <row r="680" spans="2:14" ht="25.5" customHeight="1" x14ac:dyDescent="0.4">
      <c r="B680" s="85"/>
      <c r="C680" s="84"/>
      <c r="D680" s="84"/>
      <c r="E680" s="84"/>
      <c r="F680" s="84"/>
      <c r="G680" s="84" t="str">
        <f>IF(ISBLANK(J680),"",VLOOKUP(J680,'BASE DATOS'!$A$2:C16517,3,FALSE))</f>
        <v/>
      </c>
      <c r="H680" s="84" t="str">
        <f>IF(ISBLANK(J680),"",VLOOKUP(J680,'BASE DATOS'!$A$2:D16517,4,FALSE))</f>
        <v/>
      </c>
      <c r="I680" s="84"/>
      <c r="J680" s="88"/>
      <c r="K680" s="87"/>
      <c r="L680" s="87"/>
      <c r="M680" s="11"/>
      <c r="N680" s="11"/>
    </row>
    <row r="681" spans="2:14" ht="25.5" customHeight="1" x14ac:dyDescent="0.4">
      <c r="B681" s="85"/>
      <c r="C681" s="84"/>
      <c r="D681" s="84"/>
      <c r="E681" s="84"/>
      <c r="F681" s="84"/>
      <c r="G681" s="84" t="str">
        <f>IF(ISBLANK(J681),"",VLOOKUP(J681,'BASE DATOS'!$A$2:C16518,3,FALSE))</f>
        <v/>
      </c>
      <c r="H681" s="84" t="str">
        <f>IF(ISBLANK(J681),"",VLOOKUP(J681,'BASE DATOS'!$A$2:D16518,4,FALSE))</f>
        <v/>
      </c>
      <c r="I681" s="84"/>
      <c r="J681" s="88"/>
      <c r="K681" s="87"/>
      <c r="L681" s="87"/>
      <c r="M681" s="11"/>
      <c r="N681" s="11"/>
    </row>
    <row r="682" spans="2:14" ht="25.5" customHeight="1" x14ac:dyDescent="0.4">
      <c r="B682" s="85"/>
      <c r="C682" s="84"/>
      <c r="D682" s="84"/>
      <c r="E682" s="84"/>
      <c r="F682" s="84"/>
      <c r="G682" s="84" t="str">
        <f>IF(ISBLANK(J682),"",VLOOKUP(J682,'BASE DATOS'!$A$2:C16519,3,FALSE))</f>
        <v/>
      </c>
      <c r="H682" s="84" t="str">
        <f>IF(ISBLANK(J682),"",VLOOKUP(J682,'BASE DATOS'!$A$2:D16519,4,FALSE))</f>
        <v/>
      </c>
      <c r="I682" s="84"/>
      <c r="J682" s="88"/>
      <c r="K682" s="87"/>
      <c r="L682" s="87"/>
      <c r="M682" s="11"/>
      <c r="N682" s="11"/>
    </row>
    <row r="683" spans="2:14" ht="25.5" customHeight="1" x14ac:dyDescent="0.4">
      <c r="B683" s="85"/>
      <c r="C683" s="84"/>
      <c r="D683" s="84"/>
      <c r="E683" s="84"/>
      <c r="F683" s="84"/>
      <c r="G683" s="84" t="str">
        <f>IF(ISBLANK(J683),"",VLOOKUP(J683,'BASE DATOS'!$A$2:C16520,3,FALSE))</f>
        <v/>
      </c>
      <c r="H683" s="84" t="str">
        <f>IF(ISBLANK(J683),"",VLOOKUP(J683,'BASE DATOS'!$A$2:D16520,4,FALSE))</f>
        <v/>
      </c>
      <c r="I683" s="84"/>
      <c r="J683" s="88"/>
      <c r="K683" s="87"/>
      <c r="L683" s="87"/>
      <c r="M683" s="11"/>
      <c r="N683" s="11"/>
    </row>
    <row r="684" spans="2:14" ht="25.5" customHeight="1" x14ac:dyDescent="0.4">
      <c r="B684" s="85"/>
      <c r="C684" s="84"/>
      <c r="D684" s="84"/>
      <c r="E684" s="84"/>
      <c r="F684" s="84"/>
      <c r="G684" s="84" t="str">
        <f>IF(ISBLANK(J684),"",VLOOKUP(J684,'BASE DATOS'!$A$2:C16521,3,FALSE))</f>
        <v/>
      </c>
      <c r="H684" s="84" t="str">
        <f>IF(ISBLANK(J684),"",VLOOKUP(J684,'BASE DATOS'!$A$2:D16521,4,FALSE))</f>
        <v/>
      </c>
      <c r="I684" s="84"/>
      <c r="J684" s="88"/>
      <c r="K684" s="87"/>
      <c r="L684" s="87"/>
      <c r="M684" s="11"/>
      <c r="N684" s="11"/>
    </row>
    <row r="685" spans="2:14" ht="25.5" customHeight="1" x14ac:dyDescent="0.4">
      <c r="B685" s="85"/>
      <c r="C685" s="84"/>
      <c r="D685" s="84"/>
      <c r="E685" s="84"/>
      <c r="F685" s="84"/>
      <c r="G685" s="84" t="str">
        <f>IF(ISBLANK(J685),"",VLOOKUP(J685,'BASE DATOS'!$A$2:C16522,3,FALSE))</f>
        <v/>
      </c>
      <c r="H685" s="84" t="str">
        <f>IF(ISBLANK(J685),"",VLOOKUP(J685,'BASE DATOS'!$A$2:D16522,4,FALSE))</f>
        <v/>
      </c>
      <c r="I685" s="84"/>
      <c r="J685" s="88"/>
      <c r="K685" s="87"/>
      <c r="L685" s="87"/>
      <c r="M685" s="11"/>
      <c r="N685" s="11"/>
    </row>
    <row r="686" spans="2:14" ht="25.5" customHeight="1" x14ac:dyDescent="0.4">
      <c r="B686" s="85"/>
      <c r="C686" s="84"/>
      <c r="D686" s="84"/>
      <c r="E686" s="84"/>
      <c r="F686" s="84"/>
      <c r="G686" s="84" t="str">
        <f>IF(ISBLANK(J686),"",VLOOKUP(J686,'BASE DATOS'!$A$2:C16523,3,FALSE))</f>
        <v/>
      </c>
      <c r="H686" s="84" t="str">
        <f>IF(ISBLANK(J686),"",VLOOKUP(J686,'BASE DATOS'!$A$2:D16523,4,FALSE))</f>
        <v/>
      </c>
      <c r="I686" s="84"/>
      <c r="J686" s="88"/>
      <c r="K686" s="87"/>
      <c r="L686" s="87"/>
      <c r="M686" s="11"/>
      <c r="N686" s="11"/>
    </row>
    <row r="687" spans="2:14" ht="25.5" customHeight="1" x14ac:dyDescent="0.4">
      <c r="B687" s="85"/>
      <c r="C687" s="84"/>
      <c r="D687" s="84"/>
      <c r="E687" s="84"/>
      <c r="F687" s="84"/>
      <c r="G687" s="84" t="str">
        <f>IF(ISBLANK(J687),"",VLOOKUP(J687,'BASE DATOS'!$A$2:C16524,3,FALSE))</f>
        <v/>
      </c>
      <c r="H687" s="84" t="str">
        <f>IF(ISBLANK(J687),"",VLOOKUP(J687,'BASE DATOS'!$A$2:D16524,4,FALSE))</f>
        <v/>
      </c>
      <c r="I687" s="84"/>
      <c r="J687" s="88"/>
      <c r="K687" s="87"/>
      <c r="L687" s="87"/>
      <c r="M687" s="11"/>
      <c r="N687" s="11"/>
    </row>
    <row r="688" spans="2:14" ht="25.5" customHeight="1" x14ac:dyDescent="0.4">
      <c r="B688" s="85"/>
      <c r="C688" s="84"/>
      <c r="D688" s="84"/>
      <c r="E688" s="84"/>
      <c r="F688" s="84"/>
      <c r="G688" s="84" t="str">
        <f>IF(ISBLANK(J688),"",VLOOKUP(J688,'BASE DATOS'!$A$2:C16525,3,FALSE))</f>
        <v/>
      </c>
      <c r="H688" s="84" t="str">
        <f>IF(ISBLANK(J688),"",VLOOKUP(J688,'BASE DATOS'!$A$2:D16525,4,FALSE))</f>
        <v/>
      </c>
      <c r="I688" s="84"/>
      <c r="J688" s="88"/>
      <c r="K688" s="87"/>
      <c r="L688" s="87"/>
      <c r="M688" s="11"/>
      <c r="N688" s="11"/>
    </row>
    <row r="689" spans="2:14" ht="25.5" customHeight="1" x14ac:dyDescent="0.4">
      <c r="B689" s="85"/>
      <c r="C689" s="84"/>
      <c r="D689" s="84"/>
      <c r="E689" s="84"/>
      <c r="F689" s="84"/>
      <c r="G689" s="84" t="str">
        <f>IF(ISBLANK(J689),"",VLOOKUP(J689,'BASE DATOS'!$A$2:C16526,3,FALSE))</f>
        <v/>
      </c>
      <c r="H689" s="84" t="str">
        <f>IF(ISBLANK(J689),"",VLOOKUP(J689,'BASE DATOS'!$A$2:D16526,4,FALSE))</f>
        <v/>
      </c>
      <c r="I689" s="84"/>
      <c r="J689" s="88"/>
      <c r="K689" s="87"/>
      <c r="L689" s="87"/>
      <c r="M689" s="11"/>
      <c r="N689" s="11"/>
    </row>
    <row r="690" spans="2:14" ht="25.5" customHeight="1" x14ac:dyDescent="0.4">
      <c r="B690" s="85"/>
      <c r="C690" s="84"/>
      <c r="D690" s="84"/>
      <c r="E690" s="84"/>
      <c r="F690" s="84"/>
      <c r="G690" s="84" t="str">
        <f>IF(ISBLANK(J690),"",VLOOKUP(J690,'BASE DATOS'!$A$2:C16527,3,FALSE))</f>
        <v/>
      </c>
      <c r="H690" s="84" t="str">
        <f>IF(ISBLANK(J690),"",VLOOKUP(J690,'BASE DATOS'!$A$2:D16527,4,FALSE))</f>
        <v/>
      </c>
      <c r="I690" s="84"/>
      <c r="J690" s="88"/>
      <c r="K690" s="87"/>
      <c r="L690" s="87"/>
      <c r="M690" s="11"/>
      <c r="N690" s="11"/>
    </row>
    <row r="691" spans="2:14" ht="25.5" customHeight="1" x14ac:dyDescent="0.4">
      <c r="B691" s="85"/>
      <c r="C691" s="84"/>
      <c r="D691" s="84"/>
      <c r="E691" s="84"/>
      <c r="F691" s="84"/>
      <c r="G691" s="84" t="str">
        <f>IF(ISBLANK(J691),"",VLOOKUP(J691,'BASE DATOS'!$A$2:C16528,3,FALSE))</f>
        <v/>
      </c>
      <c r="H691" s="84" t="str">
        <f>IF(ISBLANK(J691),"",VLOOKUP(J691,'BASE DATOS'!$A$2:D16528,4,FALSE))</f>
        <v/>
      </c>
      <c r="I691" s="84"/>
      <c r="J691" s="88"/>
      <c r="K691" s="87"/>
      <c r="L691" s="87"/>
      <c r="M691" s="11"/>
      <c r="N691" s="11"/>
    </row>
    <row r="692" spans="2:14" ht="25.5" customHeight="1" x14ac:dyDescent="0.4">
      <c r="B692" s="85"/>
      <c r="C692" s="84"/>
      <c r="D692" s="84"/>
      <c r="E692" s="84"/>
      <c r="F692" s="84"/>
      <c r="G692" s="84" t="str">
        <f>IF(ISBLANK(J692),"",VLOOKUP(J692,'BASE DATOS'!$A$2:C16529,3,FALSE))</f>
        <v/>
      </c>
      <c r="H692" s="84" t="str">
        <f>IF(ISBLANK(J692),"",VLOOKUP(J692,'BASE DATOS'!$A$2:D16529,4,FALSE))</f>
        <v/>
      </c>
      <c r="I692" s="84"/>
      <c r="J692" s="88"/>
      <c r="K692" s="87"/>
      <c r="L692" s="87"/>
      <c r="M692" s="11"/>
      <c r="N692" s="11"/>
    </row>
    <row r="693" spans="2:14" ht="25.5" customHeight="1" x14ac:dyDescent="0.4">
      <c r="B693" s="85"/>
      <c r="C693" s="84"/>
      <c r="D693" s="84"/>
      <c r="E693" s="84"/>
      <c r="F693" s="84"/>
      <c r="G693" s="84" t="str">
        <f>IF(ISBLANK(J693),"",VLOOKUP(J693,'BASE DATOS'!$A$2:C16530,3,FALSE))</f>
        <v/>
      </c>
      <c r="H693" s="84" t="str">
        <f>IF(ISBLANK(J693),"",VLOOKUP(J693,'BASE DATOS'!$A$2:D16530,4,FALSE))</f>
        <v/>
      </c>
      <c r="I693" s="84"/>
      <c r="J693" s="88"/>
      <c r="K693" s="87"/>
      <c r="L693" s="87"/>
      <c r="M693" s="11"/>
      <c r="N693" s="11"/>
    </row>
    <row r="694" spans="2:14" ht="25.5" customHeight="1" x14ac:dyDescent="0.4">
      <c r="B694" s="85"/>
      <c r="C694" s="84"/>
      <c r="D694" s="84"/>
      <c r="E694" s="84"/>
      <c r="F694" s="84"/>
      <c r="G694" s="84" t="str">
        <f>IF(ISBLANK(J694),"",VLOOKUP(J694,'BASE DATOS'!$A$2:C16531,3,FALSE))</f>
        <v/>
      </c>
      <c r="H694" s="84" t="str">
        <f>IF(ISBLANK(J694),"",VLOOKUP(J694,'BASE DATOS'!$A$2:D16531,4,FALSE))</f>
        <v/>
      </c>
      <c r="I694" s="84"/>
      <c r="J694" s="88"/>
      <c r="K694" s="87"/>
      <c r="L694" s="87"/>
      <c r="M694" s="11"/>
      <c r="N694" s="11"/>
    </row>
    <row r="695" spans="2:14" ht="25.5" customHeight="1" x14ac:dyDescent="0.4">
      <c r="B695" s="85"/>
      <c r="C695" s="84"/>
      <c r="D695" s="84"/>
      <c r="E695" s="84"/>
      <c r="F695" s="84"/>
      <c r="G695" s="84" t="str">
        <f>IF(ISBLANK(J695),"",VLOOKUP(J695,'BASE DATOS'!$A$2:C16532,3,FALSE))</f>
        <v/>
      </c>
      <c r="H695" s="84" t="str">
        <f>IF(ISBLANK(J695),"",VLOOKUP(J695,'BASE DATOS'!$A$2:D16532,4,FALSE))</f>
        <v/>
      </c>
      <c r="I695" s="84"/>
      <c r="J695" s="88"/>
      <c r="K695" s="87"/>
      <c r="L695" s="87"/>
      <c r="M695" s="11"/>
      <c r="N695" s="11"/>
    </row>
    <row r="696" spans="2:14" ht="25.5" customHeight="1" x14ac:dyDescent="0.4">
      <c r="B696" s="85"/>
      <c r="C696" s="84"/>
      <c r="D696" s="84"/>
      <c r="E696" s="84"/>
      <c r="F696" s="84"/>
      <c r="G696" s="84" t="str">
        <f>IF(ISBLANK(J696),"",VLOOKUP(J696,'BASE DATOS'!$A$2:C16533,3,FALSE))</f>
        <v/>
      </c>
      <c r="H696" s="84" t="str">
        <f>IF(ISBLANK(J696),"",VLOOKUP(J696,'BASE DATOS'!$A$2:D16533,4,FALSE))</f>
        <v/>
      </c>
      <c r="I696" s="84"/>
      <c r="J696" s="88"/>
      <c r="K696" s="87"/>
      <c r="L696" s="87"/>
      <c r="M696" s="11"/>
      <c r="N696" s="11"/>
    </row>
    <row r="697" spans="2:14" ht="25.5" customHeight="1" x14ac:dyDescent="0.4">
      <c r="B697" s="85"/>
      <c r="C697" s="84"/>
      <c r="D697" s="84"/>
      <c r="E697" s="84"/>
      <c r="F697" s="84"/>
      <c r="G697" s="84" t="str">
        <f>IF(ISBLANK(J697),"",VLOOKUP(J697,'BASE DATOS'!$A$2:C16534,3,FALSE))</f>
        <v/>
      </c>
      <c r="H697" s="84" t="str">
        <f>IF(ISBLANK(J697),"",VLOOKUP(J697,'BASE DATOS'!$A$2:D16534,4,FALSE))</f>
        <v/>
      </c>
      <c r="I697" s="84"/>
      <c r="J697" s="88"/>
      <c r="K697" s="87"/>
      <c r="L697" s="87"/>
      <c r="M697" s="11"/>
      <c r="N697" s="11"/>
    </row>
    <row r="698" spans="2:14" ht="25.5" customHeight="1" x14ac:dyDescent="0.4">
      <c r="B698" s="85"/>
      <c r="C698" s="84"/>
      <c r="D698" s="84"/>
      <c r="E698" s="84"/>
      <c r="F698" s="84"/>
      <c r="G698" s="84" t="str">
        <f>IF(ISBLANK(J698),"",VLOOKUP(J698,'BASE DATOS'!$A$2:C16535,3,FALSE))</f>
        <v/>
      </c>
      <c r="H698" s="84" t="str">
        <f>IF(ISBLANK(J698),"",VLOOKUP(J698,'BASE DATOS'!$A$2:D16535,4,FALSE))</f>
        <v/>
      </c>
      <c r="I698" s="84"/>
      <c r="J698" s="88"/>
      <c r="K698" s="87"/>
      <c r="L698" s="87"/>
      <c r="M698" s="11"/>
      <c r="N698" s="11"/>
    </row>
    <row r="699" spans="2:14" ht="25.5" customHeight="1" x14ac:dyDescent="0.4">
      <c r="B699" s="85"/>
      <c r="C699" s="84"/>
      <c r="D699" s="84"/>
      <c r="E699" s="84"/>
      <c r="F699" s="84"/>
      <c r="G699" s="84" t="str">
        <f>IF(ISBLANK(J699),"",VLOOKUP(J699,'BASE DATOS'!$A$2:C16536,3,FALSE))</f>
        <v/>
      </c>
      <c r="H699" s="84" t="str">
        <f>IF(ISBLANK(J699),"",VLOOKUP(J699,'BASE DATOS'!$A$2:D16536,4,FALSE))</f>
        <v/>
      </c>
      <c r="I699" s="84"/>
      <c r="J699" s="88"/>
      <c r="K699" s="87"/>
      <c r="L699" s="87"/>
      <c r="M699" s="11"/>
      <c r="N699" s="11"/>
    </row>
    <row r="700" spans="2:14" ht="25.5" customHeight="1" x14ac:dyDescent="0.4">
      <c r="B700" s="85"/>
      <c r="C700" s="84"/>
      <c r="D700" s="84"/>
      <c r="E700" s="84"/>
      <c r="F700" s="84"/>
      <c r="G700" s="84" t="str">
        <f>IF(ISBLANK(J700),"",VLOOKUP(J700,'BASE DATOS'!$A$2:C16537,3,FALSE))</f>
        <v/>
      </c>
      <c r="H700" s="84" t="str">
        <f>IF(ISBLANK(J700),"",VLOOKUP(J700,'BASE DATOS'!$A$2:D16537,4,FALSE))</f>
        <v/>
      </c>
      <c r="I700" s="84"/>
      <c r="J700" s="88"/>
      <c r="K700" s="87"/>
      <c r="L700" s="87"/>
      <c r="M700" s="11"/>
      <c r="N700" s="11"/>
    </row>
    <row r="701" spans="2:14" ht="25.5" customHeight="1" x14ac:dyDescent="0.4">
      <c r="B701" s="85"/>
      <c r="C701" s="84"/>
      <c r="D701" s="84"/>
      <c r="E701" s="84"/>
      <c r="F701" s="84"/>
      <c r="G701" s="84" t="str">
        <f>IF(ISBLANK(J701),"",VLOOKUP(J701,'BASE DATOS'!$A$2:C16538,3,FALSE))</f>
        <v/>
      </c>
      <c r="H701" s="84" t="str">
        <f>IF(ISBLANK(J701),"",VLOOKUP(J701,'BASE DATOS'!$A$2:D16538,4,FALSE))</f>
        <v/>
      </c>
      <c r="I701" s="84"/>
      <c r="J701" s="88"/>
      <c r="K701" s="87"/>
      <c r="L701" s="87"/>
      <c r="M701" s="11"/>
      <c r="N701" s="11"/>
    </row>
    <row r="702" spans="2:14" ht="25.5" customHeight="1" x14ac:dyDescent="0.4">
      <c r="B702" s="85"/>
      <c r="C702" s="84"/>
      <c r="D702" s="84"/>
      <c r="E702" s="84"/>
      <c r="F702" s="84"/>
      <c r="G702" s="84" t="str">
        <f>IF(ISBLANK(J702),"",VLOOKUP(J702,'BASE DATOS'!$A$2:C16539,3,FALSE))</f>
        <v/>
      </c>
      <c r="H702" s="84" t="str">
        <f>IF(ISBLANK(J702),"",VLOOKUP(J702,'BASE DATOS'!$A$2:D16539,4,FALSE))</f>
        <v/>
      </c>
      <c r="I702" s="84"/>
      <c r="J702" s="88"/>
      <c r="K702" s="87"/>
      <c r="L702" s="87"/>
      <c r="M702" s="11"/>
      <c r="N702" s="11"/>
    </row>
    <row r="703" spans="2:14" ht="25.5" customHeight="1" x14ac:dyDescent="0.4">
      <c r="B703" s="85"/>
      <c r="C703" s="84"/>
      <c r="D703" s="84"/>
      <c r="E703" s="84"/>
      <c r="F703" s="84"/>
      <c r="G703" s="84" t="str">
        <f>IF(ISBLANK(J703),"",VLOOKUP(J703,'BASE DATOS'!$A$2:C16540,3,FALSE))</f>
        <v/>
      </c>
      <c r="H703" s="84" t="str">
        <f>IF(ISBLANK(J703),"",VLOOKUP(J703,'BASE DATOS'!$A$2:D16540,4,FALSE))</f>
        <v/>
      </c>
      <c r="I703" s="84"/>
      <c r="J703" s="88"/>
      <c r="K703" s="87"/>
      <c r="L703" s="87"/>
      <c r="M703" s="11"/>
      <c r="N703" s="11"/>
    </row>
    <row r="704" spans="2:14" ht="25.5" customHeight="1" x14ac:dyDescent="0.4">
      <c r="B704" s="85"/>
      <c r="C704" s="84"/>
      <c r="D704" s="84"/>
      <c r="E704" s="84"/>
      <c r="F704" s="84"/>
      <c r="G704" s="84" t="str">
        <f>IF(ISBLANK(J704),"",VLOOKUP(J704,'BASE DATOS'!$A$2:C16541,3,FALSE))</f>
        <v/>
      </c>
      <c r="H704" s="84" t="str">
        <f>IF(ISBLANK(J704),"",VLOOKUP(J704,'BASE DATOS'!$A$2:D16541,4,FALSE))</f>
        <v/>
      </c>
      <c r="I704" s="84"/>
      <c r="J704" s="88"/>
      <c r="K704" s="87"/>
      <c r="L704" s="87"/>
      <c r="M704" s="11"/>
      <c r="N704" s="11"/>
    </row>
    <row r="705" spans="2:14" ht="25.5" customHeight="1" x14ac:dyDescent="0.4">
      <c r="B705" s="85"/>
      <c r="C705" s="84"/>
      <c r="D705" s="84"/>
      <c r="E705" s="84"/>
      <c r="F705" s="84"/>
      <c r="G705" s="84" t="str">
        <f>IF(ISBLANK(J705),"",VLOOKUP(J705,'BASE DATOS'!$A$2:C16542,3,FALSE))</f>
        <v/>
      </c>
      <c r="H705" s="84" t="str">
        <f>IF(ISBLANK(J705),"",VLOOKUP(J705,'BASE DATOS'!$A$2:D16542,4,FALSE))</f>
        <v/>
      </c>
      <c r="I705" s="84"/>
      <c r="J705" s="88"/>
      <c r="K705" s="87"/>
      <c r="L705" s="87"/>
      <c r="M705" s="11"/>
      <c r="N705" s="11"/>
    </row>
    <row r="706" spans="2:14" ht="25.5" customHeight="1" x14ac:dyDescent="0.4">
      <c r="B706" s="85"/>
      <c r="C706" s="84"/>
      <c r="D706" s="84"/>
      <c r="E706" s="84"/>
      <c r="F706" s="84"/>
      <c r="G706" s="84" t="str">
        <f>IF(ISBLANK(J706),"",VLOOKUP(J706,'BASE DATOS'!$A$2:C16543,3,FALSE))</f>
        <v/>
      </c>
      <c r="H706" s="84" t="str">
        <f>IF(ISBLANK(J706),"",VLOOKUP(J706,'BASE DATOS'!$A$2:D16543,4,FALSE))</f>
        <v/>
      </c>
      <c r="I706" s="84"/>
      <c r="J706" s="88"/>
      <c r="K706" s="87"/>
      <c r="L706" s="87"/>
      <c r="M706" s="11"/>
      <c r="N706" s="11"/>
    </row>
    <row r="707" spans="2:14" ht="25.5" customHeight="1" x14ac:dyDescent="0.4">
      <c r="B707" s="85"/>
      <c r="C707" s="84"/>
      <c r="D707" s="84"/>
      <c r="E707" s="84"/>
      <c r="F707" s="84"/>
      <c r="G707" s="84" t="str">
        <f>IF(ISBLANK(J707),"",VLOOKUP(J707,'BASE DATOS'!$A$2:C16544,3,FALSE))</f>
        <v/>
      </c>
      <c r="H707" s="84" t="str">
        <f>IF(ISBLANK(J707),"",VLOOKUP(J707,'BASE DATOS'!$A$2:D16544,4,FALSE))</f>
        <v/>
      </c>
      <c r="I707" s="84"/>
      <c r="J707" s="88"/>
      <c r="K707" s="87"/>
      <c r="L707" s="87"/>
      <c r="M707" s="11"/>
      <c r="N707" s="11"/>
    </row>
    <row r="708" spans="2:14" ht="25.5" customHeight="1" x14ac:dyDescent="0.4">
      <c r="B708" s="85"/>
      <c r="C708" s="84"/>
      <c r="D708" s="84"/>
      <c r="E708" s="84"/>
      <c r="F708" s="84"/>
      <c r="G708" s="84" t="str">
        <f>IF(ISBLANK(J708),"",VLOOKUP(J708,'BASE DATOS'!$A$2:C16545,3,FALSE))</f>
        <v/>
      </c>
      <c r="H708" s="84" t="str">
        <f>IF(ISBLANK(J708),"",VLOOKUP(J708,'BASE DATOS'!$A$2:D16545,4,FALSE))</f>
        <v/>
      </c>
      <c r="I708" s="84"/>
      <c r="J708" s="88"/>
      <c r="K708" s="87"/>
      <c r="L708" s="87"/>
      <c r="M708" s="11"/>
      <c r="N708" s="11"/>
    </row>
    <row r="709" spans="2:14" ht="25.5" customHeight="1" x14ac:dyDescent="0.4">
      <c r="B709" s="85"/>
      <c r="C709" s="84"/>
      <c r="D709" s="84"/>
      <c r="E709" s="84"/>
      <c r="F709" s="84"/>
      <c r="G709" s="84" t="str">
        <f>IF(ISBLANK(J709),"",VLOOKUP(J709,'BASE DATOS'!$A$2:C16546,3,FALSE))</f>
        <v/>
      </c>
      <c r="H709" s="84" t="str">
        <f>IF(ISBLANK(J709),"",VLOOKUP(J709,'BASE DATOS'!$A$2:D16546,4,FALSE))</f>
        <v/>
      </c>
      <c r="I709" s="84"/>
      <c r="J709" s="88"/>
      <c r="K709" s="87"/>
      <c r="L709" s="87"/>
      <c r="M709" s="11"/>
      <c r="N709" s="11"/>
    </row>
    <row r="710" spans="2:14" ht="25.5" customHeight="1" x14ac:dyDescent="0.4">
      <c r="B710" s="85"/>
      <c r="C710" s="84"/>
      <c r="D710" s="84"/>
      <c r="E710" s="84"/>
      <c r="F710" s="84"/>
      <c r="G710" s="84" t="str">
        <f>IF(ISBLANK(J710),"",VLOOKUP(J710,'BASE DATOS'!$A$2:C16547,3,FALSE))</f>
        <v/>
      </c>
      <c r="H710" s="84" t="str">
        <f>IF(ISBLANK(J710),"",VLOOKUP(J710,'BASE DATOS'!$A$2:D16547,4,FALSE))</f>
        <v/>
      </c>
      <c r="I710" s="84"/>
      <c r="J710" s="88"/>
      <c r="K710" s="87"/>
      <c r="L710" s="87"/>
      <c r="M710" s="11"/>
      <c r="N710" s="11"/>
    </row>
    <row r="711" spans="2:14" ht="25.5" customHeight="1" x14ac:dyDescent="0.4">
      <c r="B711" s="85"/>
      <c r="C711" s="84"/>
      <c r="D711" s="84"/>
      <c r="E711" s="84"/>
      <c r="F711" s="84"/>
      <c r="G711" s="84" t="str">
        <f>IF(ISBLANK(J711),"",VLOOKUP(J711,'BASE DATOS'!$A$2:C16548,3,FALSE))</f>
        <v/>
      </c>
      <c r="H711" s="84" t="str">
        <f>IF(ISBLANK(J711),"",VLOOKUP(J711,'BASE DATOS'!$A$2:D16548,4,FALSE))</f>
        <v/>
      </c>
      <c r="I711" s="84"/>
      <c r="J711" s="88"/>
      <c r="K711" s="87"/>
      <c r="L711" s="87"/>
      <c r="M711" s="11"/>
      <c r="N711" s="11"/>
    </row>
    <row r="712" spans="2:14" ht="25.5" customHeight="1" x14ac:dyDescent="0.4">
      <c r="B712" s="85"/>
      <c r="C712" s="84"/>
      <c r="D712" s="84"/>
      <c r="E712" s="84"/>
      <c r="F712" s="84"/>
      <c r="G712" s="84" t="str">
        <f>IF(ISBLANK(J712),"",VLOOKUP(J712,'BASE DATOS'!$A$2:C16549,3,FALSE))</f>
        <v/>
      </c>
      <c r="H712" s="84" t="str">
        <f>IF(ISBLANK(J712),"",VLOOKUP(J712,'BASE DATOS'!$A$2:D16549,4,FALSE))</f>
        <v/>
      </c>
      <c r="I712" s="84"/>
      <c r="J712" s="88"/>
      <c r="K712" s="87"/>
      <c r="L712" s="87"/>
      <c r="M712" s="11"/>
      <c r="N712" s="11"/>
    </row>
    <row r="713" spans="2:14" ht="25.5" customHeight="1" x14ac:dyDescent="0.4">
      <c r="B713" s="85"/>
      <c r="C713" s="84"/>
      <c r="D713" s="84"/>
      <c r="E713" s="84"/>
      <c r="F713" s="84"/>
      <c r="G713" s="84" t="str">
        <f>IF(ISBLANK(J713),"",VLOOKUP(J713,'BASE DATOS'!$A$2:C16550,3,FALSE))</f>
        <v/>
      </c>
      <c r="H713" s="84" t="str">
        <f>IF(ISBLANK(J713),"",VLOOKUP(J713,'BASE DATOS'!$A$2:D16550,4,FALSE))</f>
        <v/>
      </c>
      <c r="I713" s="84"/>
      <c r="J713" s="88"/>
      <c r="K713" s="87"/>
      <c r="L713" s="87"/>
      <c r="M713" s="11"/>
      <c r="N713" s="11"/>
    </row>
    <row r="714" spans="2:14" ht="25.5" customHeight="1" x14ac:dyDescent="0.4">
      <c r="B714" s="85"/>
      <c r="C714" s="84"/>
      <c r="D714" s="84"/>
      <c r="E714" s="84"/>
      <c r="F714" s="84"/>
      <c r="G714" s="84" t="str">
        <f>IF(ISBLANK(J714),"",VLOOKUP(J714,'BASE DATOS'!$A$2:C16551,3,FALSE))</f>
        <v/>
      </c>
      <c r="H714" s="84" t="str">
        <f>IF(ISBLANK(J714),"",VLOOKUP(J714,'BASE DATOS'!$A$2:D16551,4,FALSE))</f>
        <v/>
      </c>
      <c r="I714" s="84"/>
      <c r="J714" s="88"/>
      <c r="K714" s="87"/>
      <c r="L714" s="87"/>
      <c r="M714" s="11"/>
      <c r="N714" s="11"/>
    </row>
    <row r="715" spans="2:14" ht="25.5" customHeight="1" x14ac:dyDescent="0.4">
      <c r="B715" s="85"/>
      <c r="C715" s="84"/>
      <c r="D715" s="84"/>
      <c r="E715" s="84"/>
      <c r="F715" s="84"/>
      <c r="G715" s="84" t="str">
        <f>IF(ISBLANK(J715),"",VLOOKUP(J715,'BASE DATOS'!$A$2:C16552,3,FALSE))</f>
        <v/>
      </c>
      <c r="H715" s="84" t="str">
        <f>IF(ISBLANK(J715),"",VLOOKUP(J715,'BASE DATOS'!$A$2:D16552,4,FALSE))</f>
        <v/>
      </c>
      <c r="I715" s="84"/>
      <c r="J715" s="88"/>
      <c r="K715" s="87"/>
      <c r="L715" s="87"/>
      <c r="M715" s="11"/>
      <c r="N715" s="11"/>
    </row>
    <row r="716" spans="2:14" ht="25.5" customHeight="1" x14ac:dyDescent="0.4">
      <c r="B716" s="85"/>
      <c r="C716" s="84"/>
      <c r="D716" s="84"/>
      <c r="E716" s="84"/>
      <c r="F716" s="84"/>
      <c r="G716" s="84" t="str">
        <f>IF(ISBLANK(J716),"",VLOOKUP(J716,'BASE DATOS'!$A$2:C16553,3,FALSE))</f>
        <v/>
      </c>
      <c r="H716" s="84" t="str">
        <f>IF(ISBLANK(J716),"",VLOOKUP(J716,'BASE DATOS'!$A$2:D16553,4,FALSE))</f>
        <v/>
      </c>
      <c r="I716" s="84"/>
      <c r="J716" s="88"/>
      <c r="K716" s="87"/>
      <c r="L716" s="87"/>
      <c r="M716" s="11"/>
      <c r="N716" s="11"/>
    </row>
    <row r="717" spans="2:14" ht="25.5" customHeight="1" x14ac:dyDescent="0.4">
      <c r="B717" s="85"/>
      <c r="C717" s="84"/>
      <c r="D717" s="84"/>
      <c r="E717" s="84"/>
      <c r="F717" s="84"/>
      <c r="G717" s="84" t="str">
        <f>IF(ISBLANK(J717),"",VLOOKUP(J717,'BASE DATOS'!$A$2:C16554,3,FALSE))</f>
        <v/>
      </c>
      <c r="H717" s="84" t="str">
        <f>IF(ISBLANK(J717),"",VLOOKUP(J717,'BASE DATOS'!$A$2:D16554,4,FALSE))</f>
        <v/>
      </c>
      <c r="I717" s="84"/>
      <c r="J717" s="88"/>
      <c r="K717" s="87"/>
      <c r="L717" s="87"/>
      <c r="M717" s="11"/>
      <c r="N717" s="11"/>
    </row>
    <row r="718" spans="2:14" ht="25.5" customHeight="1" x14ac:dyDescent="0.4">
      <c r="B718" s="85"/>
      <c r="C718" s="84"/>
      <c r="D718" s="84"/>
      <c r="E718" s="84"/>
      <c r="F718" s="84"/>
      <c r="G718" s="84" t="str">
        <f>IF(ISBLANK(J718),"",VLOOKUP(J718,'BASE DATOS'!$A$2:C16555,3,FALSE))</f>
        <v/>
      </c>
      <c r="H718" s="84" t="str">
        <f>IF(ISBLANK(J718),"",VLOOKUP(J718,'BASE DATOS'!$A$2:D16555,4,FALSE))</f>
        <v/>
      </c>
      <c r="I718" s="84"/>
      <c r="J718" s="88"/>
      <c r="K718" s="87"/>
      <c r="L718" s="87"/>
      <c r="M718" s="11"/>
      <c r="N718" s="11"/>
    </row>
    <row r="719" spans="2:14" ht="25.5" customHeight="1" x14ac:dyDescent="0.4">
      <c r="B719" s="85"/>
      <c r="C719" s="84"/>
      <c r="D719" s="84"/>
      <c r="E719" s="84"/>
      <c r="F719" s="84"/>
      <c r="G719" s="84" t="str">
        <f>IF(ISBLANK(J719),"",VLOOKUP(J719,'BASE DATOS'!$A$2:C16556,3,FALSE))</f>
        <v/>
      </c>
      <c r="H719" s="84" t="str">
        <f>IF(ISBLANK(J719),"",VLOOKUP(J719,'BASE DATOS'!$A$2:D16556,4,FALSE))</f>
        <v/>
      </c>
      <c r="I719" s="84"/>
      <c r="J719" s="88"/>
      <c r="K719" s="87"/>
      <c r="L719" s="87"/>
      <c r="M719" s="11"/>
      <c r="N719" s="11"/>
    </row>
    <row r="720" spans="2:14" ht="25.5" customHeight="1" x14ac:dyDescent="0.4">
      <c r="B720" s="85"/>
      <c r="C720" s="84"/>
      <c r="D720" s="84"/>
      <c r="E720" s="84"/>
      <c r="F720" s="84"/>
      <c r="G720" s="84" t="str">
        <f>IF(ISBLANK(J720),"",VLOOKUP(J720,'BASE DATOS'!$A$2:C16557,3,FALSE))</f>
        <v/>
      </c>
      <c r="H720" s="84" t="str">
        <f>IF(ISBLANK(J720),"",VLOOKUP(J720,'BASE DATOS'!$A$2:D16557,4,FALSE))</f>
        <v/>
      </c>
      <c r="I720" s="84"/>
      <c r="J720" s="88"/>
      <c r="K720" s="87"/>
      <c r="L720" s="87"/>
      <c r="M720" s="11"/>
      <c r="N720" s="11"/>
    </row>
    <row r="721" spans="2:14" ht="25.5" customHeight="1" x14ac:dyDescent="0.4">
      <c r="B721" s="85"/>
      <c r="C721" s="84"/>
      <c r="D721" s="84"/>
      <c r="E721" s="84"/>
      <c r="F721" s="84"/>
      <c r="G721" s="84" t="str">
        <f>IF(ISBLANK(J721),"",VLOOKUP(J721,'BASE DATOS'!$A$2:C16558,3,FALSE))</f>
        <v/>
      </c>
      <c r="H721" s="84" t="str">
        <f>IF(ISBLANK(J721),"",VLOOKUP(J721,'BASE DATOS'!$A$2:D16558,4,FALSE))</f>
        <v/>
      </c>
      <c r="I721" s="84"/>
      <c r="J721" s="88"/>
      <c r="K721" s="87"/>
      <c r="L721" s="87"/>
      <c r="M721" s="11"/>
      <c r="N721" s="11"/>
    </row>
    <row r="722" spans="2:14" ht="25.5" customHeight="1" x14ac:dyDescent="0.4">
      <c r="B722" s="85"/>
      <c r="C722" s="84"/>
      <c r="D722" s="84"/>
      <c r="E722" s="84"/>
      <c r="F722" s="84"/>
      <c r="G722" s="84" t="str">
        <f>IF(ISBLANK(J722),"",VLOOKUP(J722,'BASE DATOS'!$A$2:C16559,3,FALSE))</f>
        <v/>
      </c>
      <c r="H722" s="84" t="str">
        <f>IF(ISBLANK(J722),"",VLOOKUP(J722,'BASE DATOS'!$A$2:D16559,4,FALSE))</f>
        <v/>
      </c>
      <c r="I722" s="84"/>
      <c r="J722" s="88"/>
      <c r="K722" s="87"/>
      <c r="L722" s="87"/>
      <c r="M722" s="11"/>
      <c r="N722" s="11"/>
    </row>
    <row r="723" spans="2:14" ht="25.5" customHeight="1" x14ac:dyDescent="0.4">
      <c r="B723" s="85"/>
      <c r="C723" s="84"/>
      <c r="D723" s="84"/>
      <c r="E723" s="84"/>
      <c r="F723" s="84"/>
      <c r="G723" s="84" t="str">
        <f>IF(ISBLANK(J723),"",VLOOKUP(J723,'BASE DATOS'!$A$2:C16560,3,FALSE))</f>
        <v/>
      </c>
      <c r="H723" s="84" t="str">
        <f>IF(ISBLANK(J723),"",VLOOKUP(J723,'BASE DATOS'!$A$2:D16560,4,FALSE))</f>
        <v/>
      </c>
      <c r="I723" s="84"/>
      <c r="J723" s="88"/>
      <c r="K723" s="87"/>
      <c r="L723" s="87"/>
      <c r="M723" s="11"/>
      <c r="N723" s="11"/>
    </row>
    <row r="724" spans="2:14" ht="25.5" customHeight="1" x14ac:dyDescent="0.4">
      <c r="B724" s="85"/>
      <c r="C724" s="84"/>
      <c r="D724" s="84"/>
      <c r="E724" s="84"/>
      <c r="F724" s="84"/>
      <c r="G724" s="84" t="str">
        <f>IF(ISBLANK(J724),"",VLOOKUP(J724,'BASE DATOS'!$A$2:C16561,3,FALSE))</f>
        <v/>
      </c>
      <c r="H724" s="84" t="str">
        <f>IF(ISBLANK(J724),"",VLOOKUP(J724,'BASE DATOS'!$A$2:D16561,4,FALSE))</f>
        <v/>
      </c>
      <c r="I724" s="84"/>
      <c r="J724" s="88"/>
      <c r="K724" s="87"/>
      <c r="L724" s="87"/>
      <c r="M724" s="11"/>
      <c r="N724" s="11"/>
    </row>
    <row r="725" spans="2:14" ht="25.5" customHeight="1" x14ac:dyDescent="0.4">
      <c r="B725" s="85"/>
      <c r="C725" s="84"/>
      <c r="D725" s="84"/>
      <c r="E725" s="84"/>
      <c r="F725" s="84"/>
      <c r="G725" s="84" t="str">
        <f>IF(ISBLANK(J725),"",VLOOKUP(J725,'BASE DATOS'!$A$2:C16562,3,FALSE))</f>
        <v/>
      </c>
      <c r="H725" s="84" t="str">
        <f>IF(ISBLANK(J725),"",VLOOKUP(J725,'BASE DATOS'!$A$2:D16562,4,FALSE))</f>
        <v/>
      </c>
      <c r="I725" s="84"/>
      <c r="J725" s="88"/>
      <c r="K725" s="87"/>
      <c r="L725" s="87"/>
      <c r="M725" s="11"/>
      <c r="N725" s="11"/>
    </row>
    <row r="726" spans="2:14" ht="25.5" customHeight="1" x14ac:dyDescent="0.4">
      <c r="B726" s="85"/>
      <c r="C726" s="84"/>
      <c r="D726" s="84"/>
      <c r="E726" s="84"/>
      <c r="F726" s="84"/>
      <c r="G726" s="84" t="str">
        <f>IF(ISBLANK(J726),"",VLOOKUP(J726,'BASE DATOS'!$A$2:C16563,3,FALSE))</f>
        <v/>
      </c>
      <c r="H726" s="84" t="str">
        <f>IF(ISBLANK(J726),"",VLOOKUP(J726,'BASE DATOS'!$A$2:D16563,4,FALSE))</f>
        <v/>
      </c>
      <c r="I726" s="84"/>
      <c r="J726" s="88"/>
      <c r="K726" s="87"/>
      <c r="L726" s="87"/>
      <c r="M726" s="11"/>
      <c r="N726" s="11"/>
    </row>
    <row r="727" spans="2:14" ht="25.5" customHeight="1" x14ac:dyDescent="0.4">
      <c r="B727" s="85"/>
      <c r="C727" s="84"/>
      <c r="D727" s="84"/>
      <c r="E727" s="84"/>
      <c r="F727" s="84"/>
      <c r="G727" s="84" t="str">
        <f>IF(ISBLANK(J727),"",VLOOKUP(J727,'BASE DATOS'!$A$2:C16564,3,FALSE))</f>
        <v/>
      </c>
      <c r="H727" s="84" t="str">
        <f>IF(ISBLANK(J727),"",VLOOKUP(J727,'BASE DATOS'!$A$2:D16564,4,FALSE))</f>
        <v/>
      </c>
      <c r="I727" s="84"/>
      <c r="J727" s="88"/>
      <c r="K727" s="87"/>
      <c r="L727" s="87"/>
      <c r="M727" s="11"/>
      <c r="N727" s="11"/>
    </row>
    <row r="728" spans="2:14" ht="25.5" customHeight="1" x14ac:dyDescent="0.4">
      <c r="B728" s="85"/>
      <c r="C728" s="84"/>
      <c r="D728" s="84"/>
      <c r="E728" s="84"/>
      <c r="F728" s="84"/>
      <c r="G728" s="84" t="str">
        <f>IF(ISBLANK(J728),"",VLOOKUP(J728,'BASE DATOS'!$A$2:C16565,3,FALSE))</f>
        <v/>
      </c>
      <c r="H728" s="84" t="str">
        <f>IF(ISBLANK(J728),"",VLOOKUP(J728,'BASE DATOS'!$A$2:D16565,4,FALSE))</f>
        <v/>
      </c>
      <c r="I728" s="84"/>
      <c r="J728" s="88"/>
      <c r="K728" s="87"/>
      <c r="L728" s="87"/>
      <c r="M728" s="11"/>
      <c r="N728" s="11"/>
    </row>
    <row r="729" spans="2:14" ht="25.5" customHeight="1" x14ac:dyDescent="0.4">
      <c r="B729" s="85"/>
      <c r="C729" s="84"/>
      <c r="D729" s="84"/>
      <c r="E729" s="84"/>
      <c r="F729" s="84"/>
      <c r="G729" s="84" t="str">
        <f>IF(ISBLANK(J729),"",VLOOKUP(J729,'BASE DATOS'!$A$2:C16566,3,FALSE))</f>
        <v/>
      </c>
      <c r="H729" s="84" t="str">
        <f>IF(ISBLANK(J729),"",VLOOKUP(J729,'BASE DATOS'!$A$2:D16566,4,FALSE))</f>
        <v/>
      </c>
      <c r="I729" s="84"/>
      <c r="J729" s="88"/>
      <c r="K729" s="87"/>
      <c r="L729" s="87"/>
      <c r="M729" s="11"/>
      <c r="N729" s="11"/>
    </row>
    <row r="730" spans="2:14" ht="25.5" customHeight="1" x14ac:dyDescent="0.4">
      <c r="B730" s="85"/>
      <c r="C730" s="84"/>
      <c r="D730" s="84"/>
      <c r="E730" s="84"/>
      <c r="F730" s="84"/>
      <c r="G730" s="84" t="str">
        <f>IF(ISBLANK(J730),"",VLOOKUP(J730,'BASE DATOS'!$A$2:C16567,3,FALSE))</f>
        <v/>
      </c>
      <c r="H730" s="84" t="str">
        <f>IF(ISBLANK(J730),"",VLOOKUP(J730,'BASE DATOS'!$A$2:D16567,4,FALSE))</f>
        <v/>
      </c>
      <c r="I730" s="84"/>
      <c r="J730" s="88"/>
      <c r="K730" s="87"/>
      <c r="L730" s="87"/>
      <c r="M730" s="11"/>
      <c r="N730" s="11"/>
    </row>
    <row r="731" spans="2:14" ht="25.5" customHeight="1" x14ac:dyDescent="0.4">
      <c r="B731" s="85"/>
      <c r="C731" s="84"/>
      <c r="D731" s="84"/>
      <c r="E731" s="84"/>
      <c r="F731" s="84"/>
      <c r="G731" s="84" t="str">
        <f>IF(ISBLANK(J731),"",VLOOKUP(J731,'BASE DATOS'!$A$2:C16568,3,FALSE))</f>
        <v/>
      </c>
      <c r="H731" s="84" t="str">
        <f>IF(ISBLANK(J731),"",VLOOKUP(J731,'BASE DATOS'!$A$2:D16568,4,FALSE))</f>
        <v/>
      </c>
      <c r="I731" s="84"/>
      <c r="J731" s="88"/>
      <c r="K731" s="87"/>
      <c r="L731" s="87"/>
      <c r="M731" s="11"/>
      <c r="N731" s="11"/>
    </row>
    <row r="732" spans="2:14" ht="25.5" customHeight="1" x14ac:dyDescent="0.4">
      <c r="B732" s="85"/>
      <c r="C732" s="84"/>
      <c r="D732" s="84"/>
      <c r="E732" s="84"/>
      <c r="F732" s="84"/>
      <c r="G732" s="84" t="str">
        <f>IF(ISBLANK(J732),"",VLOOKUP(J732,'BASE DATOS'!$A$2:C16569,3,FALSE))</f>
        <v/>
      </c>
      <c r="H732" s="84" t="str">
        <f>IF(ISBLANK(J732),"",VLOOKUP(J732,'BASE DATOS'!$A$2:D16569,4,FALSE))</f>
        <v/>
      </c>
      <c r="I732" s="84"/>
      <c r="J732" s="88"/>
      <c r="K732" s="87"/>
      <c r="L732" s="87"/>
      <c r="M732" s="11"/>
      <c r="N732" s="11"/>
    </row>
    <row r="733" spans="2:14" ht="25.5" customHeight="1" x14ac:dyDescent="0.4">
      <c r="B733" s="85"/>
      <c r="C733" s="84"/>
      <c r="D733" s="84"/>
      <c r="E733" s="84"/>
      <c r="F733" s="84"/>
      <c r="G733" s="84" t="str">
        <f>IF(ISBLANK(J733),"",VLOOKUP(J733,'BASE DATOS'!$A$2:C16570,3,FALSE))</f>
        <v/>
      </c>
      <c r="H733" s="84" t="str">
        <f>IF(ISBLANK(J733),"",VLOOKUP(J733,'BASE DATOS'!$A$2:D16570,4,FALSE))</f>
        <v/>
      </c>
      <c r="I733" s="84"/>
      <c r="J733" s="88"/>
      <c r="K733" s="87"/>
      <c r="L733" s="87"/>
      <c r="M733" s="11"/>
      <c r="N733" s="11"/>
    </row>
    <row r="734" spans="2:14" ht="25.5" customHeight="1" x14ac:dyDescent="0.4">
      <c r="B734" s="85"/>
      <c r="C734" s="84"/>
      <c r="D734" s="84"/>
      <c r="E734" s="84"/>
      <c r="F734" s="84"/>
      <c r="G734" s="84" t="str">
        <f>IF(ISBLANK(J734),"",VLOOKUP(J734,'BASE DATOS'!$A$2:C16571,3,FALSE))</f>
        <v/>
      </c>
      <c r="H734" s="84" t="str">
        <f>IF(ISBLANK(J734),"",VLOOKUP(J734,'BASE DATOS'!$A$2:D16571,4,FALSE))</f>
        <v/>
      </c>
      <c r="I734" s="84"/>
      <c r="J734" s="88"/>
      <c r="K734" s="87"/>
      <c r="L734" s="87"/>
      <c r="M734" s="11"/>
      <c r="N734" s="11"/>
    </row>
    <row r="735" spans="2:14" ht="25.5" customHeight="1" x14ac:dyDescent="0.4">
      <c r="B735" s="85"/>
      <c r="C735" s="84"/>
      <c r="D735" s="84"/>
      <c r="E735" s="84"/>
      <c r="F735" s="84"/>
      <c r="G735" s="84" t="str">
        <f>IF(ISBLANK(J735),"",VLOOKUP(J735,'BASE DATOS'!$A$2:C16572,3,FALSE))</f>
        <v/>
      </c>
      <c r="H735" s="84" t="str">
        <f>IF(ISBLANK(J735),"",VLOOKUP(J735,'BASE DATOS'!$A$2:D16572,4,FALSE))</f>
        <v/>
      </c>
      <c r="I735" s="84"/>
      <c r="J735" s="88"/>
      <c r="K735" s="87"/>
      <c r="L735" s="87"/>
      <c r="M735" s="11"/>
      <c r="N735" s="11"/>
    </row>
    <row r="736" spans="2:14" ht="25.5" customHeight="1" x14ac:dyDescent="0.4">
      <c r="B736" s="85"/>
      <c r="C736" s="84"/>
      <c r="D736" s="84"/>
      <c r="E736" s="84"/>
      <c r="F736" s="84"/>
      <c r="G736" s="84" t="str">
        <f>IF(ISBLANK(J736),"",VLOOKUP(J736,'BASE DATOS'!$A$2:C16573,3,FALSE))</f>
        <v/>
      </c>
      <c r="H736" s="84" t="str">
        <f>IF(ISBLANK(J736),"",VLOOKUP(J736,'BASE DATOS'!$A$2:D16573,4,FALSE))</f>
        <v/>
      </c>
      <c r="I736" s="84"/>
      <c r="J736" s="88"/>
      <c r="K736" s="87"/>
      <c r="L736" s="87"/>
      <c r="M736" s="11"/>
      <c r="N736" s="11"/>
    </row>
    <row r="737" spans="2:14" ht="25.5" customHeight="1" x14ac:dyDescent="0.4">
      <c r="B737" s="85"/>
      <c r="C737" s="84"/>
      <c r="D737" s="84"/>
      <c r="E737" s="84"/>
      <c r="F737" s="84"/>
      <c r="G737" s="84" t="str">
        <f>IF(ISBLANK(J737),"",VLOOKUP(J737,'BASE DATOS'!$A$2:C16574,3,FALSE))</f>
        <v/>
      </c>
      <c r="H737" s="84" t="str">
        <f>IF(ISBLANK(J737),"",VLOOKUP(J737,'BASE DATOS'!$A$2:D16574,4,FALSE))</f>
        <v/>
      </c>
      <c r="I737" s="84"/>
      <c r="J737" s="88"/>
      <c r="K737" s="87"/>
      <c r="L737" s="87"/>
      <c r="M737" s="11"/>
      <c r="N737" s="11"/>
    </row>
    <row r="738" spans="2:14" ht="25.5" customHeight="1" x14ac:dyDescent="0.4">
      <c r="B738" s="85"/>
      <c r="C738" s="84"/>
      <c r="D738" s="84"/>
      <c r="E738" s="84"/>
      <c r="F738" s="84"/>
      <c r="G738" s="84" t="str">
        <f>IF(ISBLANK(J738),"",VLOOKUP(J738,'BASE DATOS'!$A$2:C16575,3,FALSE))</f>
        <v/>
      </c>
      <c r="H738" s="84" t="str">
        <f>IF(ISBLANK(J738),"",VLOOKUP(J738,'BASE DATOS'!$A$2:D16575,4,FALSE))</f>
        <v/>
      </c>
      <c r="I738" s="84"/>
      <c r="J738" s="88"/>
      <c r="K738" s="87"/>
      <c r="L738" s="87"/>
      <c r="M738" s="11"/>
      <c r="N738" s="11"/>
    </row>
    <row r="739" spans="2:14" ht="25.5" customHeight="1" x14ac:dyDescent="0.4">
      <c r="B739" s="85"/>
      <c r="C739" s="84"/>
      <c r="D739" s="84"/>
      <c r="E739" s="84"/>
      <c r="F739" s="84"/>
      <c r="G739" s="84" t="str">
        <f>IF(ISBLANK(J739),"",VLOOKUP(J739,'BASE DATOS'!$A$2:C16576,3,FALSE))</f>
        <v/>
      </c>
      <c r="H739" s="84" t="str">
        <f>IF(ISBLANK(J739),"",VLOOKUP(J739,'BASE DATOS'!$A$2:D16576,4,FALSE))</f>
        <v/>
      </c>
      <c r="I739" s="84"/>
      <c r="J739" s="88"/>
      <c r="K739" s="87"/>
      <c r="L739" s="87"/>
      <c r="M739" s="11"/>
      <c r="N739" s="11"/>
    </row>
    <row r="740" spans="2:14" ht="25.5" customHeight="1" x14ac:dyDescent="0.4">
      <c r="B740" s="85"/>
      <c r="C740" s="84"/>
      <c r="D740" s="84"/>
      <c r="E740" s="84"/>
      <c r="F740" s="84"/>
      <c r="G740" s="84" t="str">
        <f>IF(ISBLANK(J740),"",VLOOKUP(J740,'BASE DATOS'!$A$2:C16577,3,FALSE))</f>
        <v/>
      </c>
      <c r="H740" s="84" t="str">
        <f>IF(ISBLANK(J740),"",VLOOKUP(J740,'BASE DATOS'!$A$2:D16577,4,FALSE))</f>
        <v/>
      </c>
      <c r="I740" s="84"/>
      <c r="J740" s="88"/>
      <c r="K740" s="87"/>
      <c r="L740" s="87"/>
      <c r="M740" s="11"/>
      <c r="N740" s="11"/>
    </row>
    <row r="741" spans="2:14" ht="25.5" customHeight="1" x14ac:dyDescent="0.4">
      <c r="B741" s="85"/>
      <c r="C741" s="84"/>
      <c r="D741" s="84"/>
      <c r="E741" s="84"/>
      <c r="F741" s="84"/>
      <c r="G741" s="84" t="str">
        <f>IF(ISBLANK(J741),"",VLOOKUP(J741,'BASE DATOS'!$A$2:C16578,3,FALSE))</f>
        <v/>
      </c>
      <c r="H741" s="84" t="str">
        <f>IF(ISBLANK(J741),"",VLOOKUP(J741,'BASE DATOS'!$A$2:D16578,4,FALSE))</f>
        <v/>
      </c>
      <c r="I741" s="84"/>
      <c r="J741" s="88"/>
      <c r="K741" s="87"/>
      <c r="L741" s="87"/>
      <c r="M741" s="11"/>
      <c r="N741" s="11"/>
    </row>
    <row r="742" spans="2:14" ht="25.5" customHeight="1" x14ac:dyDescent="0.4">
      <c r="B742" s="85"/>
      <c r="C742" s="84"/>
      <c r="D742" s="84"/>
      <c r="E742" s="84"/>
      <c r="F742" s="84"/>
      <c r="G742" s="84" t="str">
        <f>IF(ISBLANK(J742),"",VLOOKUP(J742,'BASE DATOS'!$A$2:C16579,3,FALSE))</f>
        <v/>
      </c>
      <c r="H742" s="84" t="str">
        <f>IF(ISBLANK(J742),"",VLOOKUP(J742,'BASE DATOS'!$A$2:D16579,4,FALSE))</f>
        <v/>
      </c>
      <c r="I742" s="84"/>
      <c r="J742" s="88"/>
      <c r="K742" s="87"/>
      <c r="L742" s="87"/>
      <c r="M742" s="11"/>
      <c r="N742" s="11"/>
    </row>
    <row r="743" spans="2:14" ht="25.5" customHeight="1" x14ac:dyDescent="0.4">
      <c r="B743" s="85"/>
      <c r="C743" s="84"/>
      <c r="D743" s="84"/>
      <c r="E743" s="84"/>
      <c r="F743" s="84"/>
      <c r="G743" s="84" t="str">
        <f>IF(ISBLANK(J743),"",VLOOKUP(J743,'BASE DATOS'!$A$2:C16580,3,FALSE))</f>
        <v/>
      </c>
      <c r="H743" s="84" t="str">
        <f>IF(ISBLANK(J743),"",VLOOKUP(J743,'BASE DATOS'!$A$2:D16580,4,FALSE))</f>
        <v/>
      </c>
      <c r="I743" s="84"/>
      <c r="J743" s="88"/>
      <c r="K743" s="87"/>
      <c r="L743" s="87"/>
      <c r="M743" s="11"/>
      <c r="N743" s="11"/>
    </row>
    <row r="744" spans="2:14" ht="25.5" customHeight="1" x14ac:dyDescent="0.4">
      <c r="B744" s="85"/>
      <c r="C744" s="84"/>
      <c r="D744" s="84"/>
      <c r="E744" s="84"/>
      <c r="F744" s="84"/>
      <c r="G744" s="84" t="str">
        <f>IF(ISBLANK(J744),"",VLOOKUP(J744,'BASE DATOS'!$A$2:C16581,3,FALSE))</f>
        <v/>
      </c>
      <c r="H744" s="84" t="str">
        <f>IF(ISBLANK(J744),"",VLOOKUP(J744,'BASE DATOS'!$A$2:D16581,4,FALSE))</f>
        <v/>
      </c>
      <c r="I744" s="84"/>
      <c r="J744" s="88"/>
      <c r="K744" s="87"/>
      <c r="L744" s="87"/>
      <c r="M744" s="11"/>
      <c r="N744" s="11"/>
    </row>
    <row r="745" spans="2:14" ht="25.5" customHeight="1" x14ac:dyDescent="0.4">
      <c r="B745" s="85"/>
      <c r="C745" s="84"/>
      <c r="D745" s="84"/>
      <c r="E745" s="84"/>
      <c r="F745" s="84"/>
      <c r="G745" s="84" t="str">
        <f>IF(ISBLANK(J745),"",VLOOKUP(J745,'BASE DATOS'!$A$2:C16582,3,FALSE))</f>
        <v/>
      </c>
      <c r="H745" s="84" t="str">
        <f>IF(ISBLANK(J745),"",VLOOKUP(J745,'BASE DATOS'!$A$2:D16582,4,FALSE))</f>
        <v/>
      </c>
      <c r="I745" s="84"/>
      <c r="J745" s="88"/>
      <c r="K745" s="87"/>
      <c r="L745" s="87"/>
      <c r="M745" s="11"/>
      <c r="N745" s="11"/>
    </row>
    <row r="746" spans="2:14" ht="25.5" customHeight="1" x14ac:dyDescent="0.4">
      <c r="B746" s="85"/>
      <c r="C746" s="84"/>
      <c r="D746" s="84"/>
      <c r="E746" s="84"/>
      <c r="F746" s="84"/>
      <c r="G746" s="84" t="str">
        <f>IF(ISBLANK(J746),"",VLOOKUP(J746,'BASE DATOS'!$A$2:C16583,3,FALSE))</f>
        <v/>
      </c>
      <c r="H746" s="84" t="str">
        <f>IF(ISBLANK(J746),"",VLOOKUP(J746,'BASE DATOS'!$A$2:D16583,4,FALSE))</f>
        <v/>
      </c>
      <c r="I746" s="84"/>
      <c r="J746" s="88"/>
      <c r="K746" s="87"/>
      <c r="L746" s="87"/>
      <c r="M746" s="11"/>
      <c r="N746" s="11"/>
    </row>
    <row r="747" spans="2:14" ht="25.5" customHeight="1" x14ac:dyDescent="0.4">
      <c r="B747" s="85"/>
      <c r="C747" s="84"/>
      <c r="D747" s="84"/>
      <c r="E747" s="84"/>
      <c r="F747" s="84"/>
      <c r="G747" s="84" t="str">
        <f>IF(ISBLANK(J747),"",VLOOKUP(J747,'BASE DATOS'!$A$2:C16584,3,FALSE))</f>
        <v/>
      </c>
      <c r="H747" s="84" t="str">
        <f>IF(ISBLANK(J747),"",VLOOKUP(J747,'BASE DATOS'!$A$2:D16584,4,FALSE))</f>
        <v/>
      </c>
      <c r="I747" s="84"/>
      <c r="J747" s="88"/>
      <c r="K747" s="87"/>
      <c r="L747" s="87"/>
      <c r="M747" s="11"/>
      <c r="N747" s="11"/>
    </row>
    <row r="748" spans="2:14" ht="25.5" customHeight="1" x14ac:dyDescent="0.4">
      <c r="B748" s="85"/>
      <c r="C748" s="84"/>
      <c r="D748" s="84"/>
      <c r="E748" s="84"/>
      <c r="F748" s="84"/>
      <c r="G748" s="84" t="str">
        <f>IF(ISBLANK(J748),"",VLOOKUP(J748,'BASE DATOS'!$A$2:C16585,3,FALSE))</f>
        <v/>
      </c>
      <c r="H748" s="84" t="str">
        <f>IF(ISBLANK(J748),"",VLOOKUP(J748,'BASE DATOS'!$A$2:D16585,4,FALSE))</f>
        <v/>
      </c>
      <c r="I748" s="84"/>
      <c r="J748" s="88"/>
      <c r="K748" s="87"/>
      <c r="L748" s="87"/>
      <c r="M748" s="11"/>
      <c r="N748" s="11"/>
    </row>
    <row r="749" spans="2:14" ht="25.5" customHeight="1" x14ac:dyDescent="0.4">
      <c r="B749" s="85"/>
      <c r="C749" s="84"/>
      <c r="D749" s="84"/>
      <c r="E749" s="84"/>
      <c r="F749" s="84"/>
      <c r="G749" s="84" t="str">
        <f>IF(ISBLANK(J749),"",VLOOKUP(J749,'BASE DATOS'!$A$2:C16586,3,FALSE))</f>
        <v/>
      </c>
      <c r="H749" s="84" t="str">
        <f>IF(ISBLANK(J749),"",VLOOKUP(J749,'BASE DATOS'!$A$2:D16586,4,FALSE))</f>
        <v/>
      </c>
      <c r="I749" s="84"/>
      <c r="J749" s="88"/>
      <c r="K749" s="87"/>
      <c r="L749" s="87"/>
      <c r="M749" s="11"/>
      <c r="N749" s="11"/>
    </row>
    <row r="750" spans="2:14" ht="25.5" customHeight="1" x14ac:dyDescent="0.4">
      <c r="B750" s="85"/>
      <c r="C750" s="84"/>
      <c r="D750" s="84"/>
      <c r="E750" s="84"/>
      <c r="F750" s="84"/>
      <c r="G750" s="84" t="str">
        <f>IF(ISBLANK(J750),"",VLOOKUP(J750,'BASE DATOS'!$A$2:C16587,3,FALSE))</f>
        <v/>
      </c>
      <c r="H750" s="84" t="str">
        <f>IF(ISBLANK(J750),"",VLOOKUP(J750,'BASE DATOS'!$A$2:D16587,4,FALSE))</f>
        <v/>
      </c>
      <c r="I750" s="84"/>
      <c r="J750" s="88"/>
      <c r="K750" s="87"/>
      <c r="L750" s="87"/>
      <c r="M750" s="11"/>
      <c r="N750" s="11"/>
    </row>
    <row r="751" spans="2:14" ht="25.5" customHeight="1" x14ac:dyDescent="0.4">
      <c r="B751" s="85"/>
      <c r="C751" s="84"/>
      <c r="D751" s="84"/>
      <c r="E751" s="84"/>
      <c r="F751" s="84"/>
      <c r="G751" s="84" t="str">
        <f>IF(ISBLANK(J751),"",VLOOKUP(J751,'BASE DATOS'!$A$2:C16588,3,FALSE))</f>
        <v/>
      </c>
      <c r="H751" s="84" t="str">
        <f>IF(ISBLANK(J751),"",VLOOKUP(J751,'BASE DATOS'!$A$2:D16588,4,FALSE))</f>
        <v/>
      </c>
      <c r="I751" s="84"/>
      <c r="J751" s="88"/>
      <c r="K751" s="87"/>
      <c r="L751" s="87"/>
      <c r="M751" s="11"/>
      <c r="N751" s="11"/>
    </row>
    <row r="752" spans="2:14" ht="25.5" customHeight="1" x14ac:dyDescent="0.4">
      <c r="B752" s="85"/>
      <c r="C752" s="84"/>
      <c r="D752" s="84"/>
      <c r="E752" s="84"/>
      <c r="F752" s="84"/>
      <c r="G752" s="84" t="str">
        <f>IF(ISBLANK(J752),"",VLOOKUP(J752,'BASE DATOS'!$A$2:C16589,3,FALSE))</f>
        <v/>
      </c>
      <c r="H752" s="84" t="str">
        <f>IF(ISBLANK(J752),"",VLOOKUP(J752,'BASE DATOS'!$A$2:D16589,4,FALSE))</f>
        <v/>
      </c>
      <c r="I752" s="84"/>
      <c r="J752" s="88"/>
      <c r="K752" s="87"/>
      <c r="L752" s="87"/>
      <c r="M752" s="11"/>
      <c r="N752" s="11"/>
    </row>
    <row r="753" spans="2:14" ht="25.5" customHeight="1" x14ac:dyDescent="0.4">
      <c r="B753" s="85"/>
      <c r="C753" s="84"/>
      <c r="D753" s="84"/>
      <c r="E753" s="84"/>
      <c r="F753" s="84"/>
      <c r="G753" s="84" t="str">
        <f>IF(ISBLANK(J753),"",VLOOKUP(J753,'BASE DATOS'!$A$2:C16590,3,FALSE))</f>
        <v/>
      </c>
      <c r="H753" s="84" t="str">
        <f>IF(ISBLANK(J753),"",VLOOKUP(J753,'BASE DATOS'!$A$2:D16590,4,FALSE))</f>
        <v/>
      </c>
      <c r="I753" s="84"/>
      <c r="J753" s="88"/>
      <c r="K753" s="87"/>
      <c r="L753" s="87"/>
      <c r="M753" s="11"/>
      <c r="N753" s="11"/>
    </row>
    <row r="754" spans="2:14" ht="25.5" customHeight="1" x14ac:dyDescent="0.4">
      <c r="B754" s="85"/>
      <c r="C754" s="84"/>
      <c r="D754" s="84"/>
      <c r="E754" s="84"/>
      <c r="F754" s="84"/>
      <c r="G754" s="84" t="str">
        <f>IF(ISBLANK(J754),"",VLOOKUP(J754,'BASE DATOS'!$A$2:C16591,3,FALSE))</f>
        <v/>
      </c>
      <c r="H754" s="84" t="str">
        <f>IF(ISBLANK(J754),"",VLOOKUP(J754,'BASE DATOS'!$A$2:D16591,4,FALSE))</f>
        <v/>
      </c>
      <c r="I754" s="84"/>
      <c r="J754" s="88"/>
      <c r="K754" s="87"/>
      <c r="L754" s="87"/>
      <c r="M754" s="11"/>
      <c r="N754" s="11"/>
    </row>
    <row r="755" spans="2:14" ht="25.5" customHeight="1" x14ac:dyDescent="0.4">
      <c r="B755" s="85"/>
      <c r="C755" s="84"/>
      <c r="D755" s="84"/>
      <c r="E755" s="84"/>
      <c r="F755" s="84"/>
      <c r="G755" s="84" t="str">
        <f>IF(ISBLANK(J755),"",VLOOKUP(J755,'BASE DATOS'!$A$2:C16592,3,FALSE))</f>
        <v/>
      </c>
      <c r="H755" s="84" t="str">
        <f>IF(ISBLANK(J755),"",VLOOKUP(J755,'BASE DATOS'!$A$2:D16592,4,FALSE))</f>
        <v/>
      </c>
      <c r="I755" s="84"/>
      <c r="J755" s="88"/>
      <c r="K755" s="87"/>
      <c r="L755" s="87"/>
      <c r="M755" s="11"/>
      <c r="N755" s="11"/>
    </row>
    <row r="756" spans="2:14" ht="25.5" customHeight="1" x14ac:dyDescent="0.4">
      <c r="B756" s="85"/>
      <c r="C756" s="84"/>
      <c r="D756" s="84"/>
      <c r="E756" s="84"/>
      <c r="F756" s="84"/>
      <c r="G756" s="84" t="str">
        <f>IF(ISBLANK(J756),"",VLOOKUP(J756,'BASE DATOS'!$A$2:C16593,3,FALSE))</f>
        <v/>
      </c>
      <c r="H756" s="84" t="str">
        <f>IF(ISBLANK(J756),"",VLOOKUP(J756,'BASE DATOS'!$A$2:D16593,4,FALSE))</f>
        <v/>
      </c>
      <c r="I756" s="84"/>
      <c r="J756" s="88"/>
      <c r="K756" s="87"/>
      <c r="L756" s="87"/>
      <c r="M756" s="11"/>
      <c r="N756" s="11"/>
    </row>
    <row r="757" spans="2:14" ht="25.5" customHeight="1" x14ac:dyDescent="0.4">
      <c r="B757" s="85"/>
      <c r="C757" s="84"/>
      <c r="D757" s="84"/>
      <c r="E757" s="84"/>
      <c r="F757" s="84"/>
      <c r="G757" s="84" t="str">
        <f>IF(ISBLANK(J757),"",VLOOKUP(J757,'BASE DATOS'!$A$2:C16594,3,FALSE))</f>
        <v/>
      </c>
      <c r="H757" s="84" t="str">
        <f>IF(ISBLANK(J757),"",VLOOKUP(J757,'BASE DATOS'!$A$2:D16594,4,FALSE))</f>
        <v/>
      </c>
      <c r="I757" s="84"/>
      <c r="J757" s="88"/>
      <c r="K757" s="87"/>
      <c r="L757" s="87"/>
      <c r="M757" s="11"/>
      <c r="N757" s="11"/>
    </row>
    <row r="758" spans="2:14" ht="25.5" customHeight="1" x14ac:dyDescent="0.4">
      <c r="B758" s="85"/>
      <c r="C758" s="84"/>
      <c r="D758" s="84"/>
      <c r="E758" s="84"/>
      <c r="F758" s="84"/>
      <c r="G758" s="84" t="str">
        <f>IF(ISBLANK(J758),"",VLOOKUP(J758,'BASE DATOS'!$A$2:C16595,3,FALSE))</f>
        <v/>
      </c>
      <c r="H758" s="84" t="str">
        <f>IF(ISBLANK(J758),"",VLOOKUP(J758,'BASE DATOS'!$A$2:D16595,4,FALSE))</f>
        <v/>
      </c>
      <c r="I758" s="84"/>
      <c r="J758" s="88"/>
      <c r="K758" s="87"/>
      <c r="L758" s="87"/>
      <c r="M758" s="11"/>
      <c r="N758" s="11"/>
    </row>
    <row r="759" spans="2:14" ht="25.5" customHeight="1" x14ac:dyDescent="0.4">
      <c r="B759" s="85"/>
      <c r="C759" s="84"/>
      <c r="D759" s="84"/>
      <c r="E759" s="84"/>
      <c r="F759" s="84"/>
      <c r="G759" s="84" t="str">
        <f>IF(ISBLANK(J759),"",VLOOKUP(J759,'BASE DATOS'!$A$2:C16596,3,FALSE))</f>
        <v/>
      </c>
      <c r="H759" s="84" t="str">
        <f>IF(ISBLANK(J759),"",VLOOKUP(J759,'BASE DATOS'!$A$2:D16596,4,FALSE))</f>
        <v/>
      </c>
      <c r="I759" s="84"/>
      <c r="J759" s="88"/>
      <c r="K759" s="87"/>
      <c r="L759" s="87"/>
      <c r="M759" s="11"/>
      <c r="N759" s="11"/>
    </row>
    <row r="760" spans="2:14" ht="25.5" customHeight="1" x14ac:dyDescent="0.4">
      <c r="B760" s="85"/>
      <c r="C760" s="84"/>
      <c r="D760" s="84"/>
      <c r="E760" s="84"/>
      <c r="F760" s="84"/>
      <c r="G760" s="84" t="str">
        <f>IF(ISBLANK(J760),"",VLOOKUP(J760,'BASE DATOS'!$A$2:C16597,3,FALSE))</f>
        <v/>
      </c>
      <c r="H760" s="84" t="str">
        <f>IF(ISBLANK(J760),"",VLOOKUP(J760,'BASE DATOS'!$A$2:D16597,4,FALSE))</f>
        <v/>
      </c>
      <c r="I760" s="84"/>
      <c r="J760" s="88"/>
      <c r="K760" s="87"/>
      <c r="L760" s="87"/>
      <c r="M760" s="11"/>
      <c r="N760" s="11"/>
    </row>
    <row r="761" spans="2:14" ht="25.5" customHeight="1" x14ac:dyDescent="0.4">
      <c r="B761" s="85"/>
      <c r="C761" s="84"/>
      <c r="D761" s="84"/>
      <c r="E761" s="84"/>
      <c r="F761" s="84"/>
      <c r="G761" s="84" t="str">
        <f>IF(ISBLANK(J761),"",VLOOKUP(J761,'BASE DATOS'!$A$2:C16598,3,FALSE))</f>
        <v/>
      </c>
      <c r="H761" s="84" t="str">
        <f>IF(ISBLANK(J761),"",VLOOKUP(J761,'BASE DATOS'!$A$2:D16598,4,FALSE))</f>
        <v/>
      </c>
      <c r="I761" s="84"/>
      <c r="J761" s="88"/>
      <c r="K761" s="87"/>
      <c r="L761" s="87"/>
      <c r="M761" s="11"/>
      <c r="N761" s="11"/>
    </row>
    <row r="762" spans="2:14" ht="25.5" customHeight="1" x14ac:dyDescent="0.4">
      <c r="B762" s="85"/>
      <c r="C762" s="84"/>
      <c r="D762" s="84"/>
      <c r="E762" s="84"/>
      <c r="F762" s="84"/>
      <c r="G762" s="84" t="str">
        <f>IF(ISBLANK(J762),"",VLOOKUP(J762,'BASE DATOS'!$A$2:C16599,3,FALSE))</f>
        <v/>
      </c>
      <c r="H762" s="84" t="str">
        <f>IF(ISBLANK(J762),"",VLOOKUP(J762,'BASE DATOS'!$A$2:D16599,4,FALSE))</f>
        <v/>
      </c>
      <c r="I762" s="84"/>
      <c r="J762" s="88"/>
      <c r="K762" s="87"/>
      <c r="L762" s="87"/>
      <c r="M762" s="11"/>
      <c r="N762" s="11"/>
    </row>
    <row r="763" spans="2:14" ht="25.5" customHeight="1" x14ac:dyDescent="0.4">
      <c r="B763" s="85"/>
      <c r="C763" s="84"/>
      <c r="D763" s="84"/>
      <c r="E763" s="84"/>
      <c r="F763" s="84"/>
      <c r="G763" s="84" t="str">
        <f>IF(ISBLANK(J763),"",VLOOKUP(J763,'BASE DATOS'!$A$2:C16600,3,FALSE))</f>
        <v/>
      </c>
      <c r="H763" s="84" t="str">
        <f>IF(ISBLANK(J763),"",VLOOKUP(J763,'BASE DATOS'!$A$2:D16600,4,FALSE))</f>
        <v/>
      </c>
      <c r="I763" s="84"/>
      <c r="J763" s="88"/>
      <c r="K763" s="87"/>
      <c r="L763" s="87"/>
      <c r="M763" s="11"/>
      <c r="N763" s="11"/>
    </row>
    <row r="764" spans="2:14" ht="25.5" customHeight="1" x14ac:dyDescent="0.4">
      <c r="B764" s="85"/>
      <c r="C764" s="84"/>
      <c r="D764" s="84"/>
      <c r="E764" s="84"/>
      <c r="F764" s="84"/>
      <c r="G764" s="84" t="str">
        <f>IF(ISBLANK(J764),"",VLOOKUP(J764,'BASE DATOS'!$A$2:C16601,3,FALSE))</f>
        <v/>
      </c>
      <c r="H764" s="84" t="str">
        <f>IF(ISBLANK(J764),"",VLOOKUP(J764,'BASE DATOS'!$A$2:D16601,4,FALSE))</f>
        <v/>
      </c>
      <c r="I764" s="84"/>
      <c r="J764" s="88"/>
      <c r="K764" s="87"/>
      <c r="L764" s="87"/>
      <c r="M764" s="11"/>
      <c r="N764" s="11"/>
    </row>
    <row r="765" spans="2:14" ht="25.5" customHeight="1" x14ac:dyDescent="0.4">
      <c r="B765" s="85"/>
      <c r="C765" s="84"/>
      <c r="D765" s="84"/>
      <c r="E765" s="84"/>
      <c r="F765" s="84"/>
      <c r="G765" s="84" t="str">
        <f>IF(ISBLANK(J765),"",VLOOKUP(J765,'BASE DATOS'!$A$2:C16602,3,FALSE))</f>
        <v/>
      </c>
      <c r="H765" s="84" t="str">
        <f>IF(ISBLANK(J765),"",VLOOKUP(J765,'BASE DATOS'!$A$2:D16602,4,FALSE))</f>
        <v/>
      </c>
      <c r="I765" s="84"/>
      <c r="J765" s="88"/>
      <c r="K765" s="87"/>
      <c r="L765" s="87"/>
      <c r="M765" s="11"/>
      <c r="N765" s="11"/>
    </row>
    <row r="766" spans="2:14" ht="25.5" customHeight="1" x14ac:dyDescent="0.4">
      <c r="B766" s="85"/>
      <c r="C766" s="84"/>
      <c r="D766" s="84"/>
      <c r="E766" s="84"/>
      <c r="F766" s="84"/>
      <c r="G766" s="84" t="str">
        <f>IF(ISBLANK(J766),"",VLOOKUP(J766,'BASE DATOS'!$A$2:C16603,3,FALSE))</f>
        <v/>
      </c>
      <c r="H766" s="84" t="str">
        <f>IF(ISBLANK(J766),"",VLOOKUP(J766,'BASE DATOS'!$A$2:D16603,4,FALSE))</f>
        <v/>
      </c>
      <c r="I766" s="84"/>
      <c r="J766" s="88"/>
      <c r="K766" s="87"/>
      <c r="L766" s="87"/>
      <c r="M766" s="11"/>
      <c r="N766" s="11"/>
    </row>
    <row r="767" spans="2:14" ht="25.5" customHeight="1" x14ac:dyDescent="0.4">
      <c r="B767" s="85"/>
      <c r="C767" s="84"/>
      <c r="D767" s="84"/>
      <c r="E767" s="84"/>
      <c r="F767" s="84"/>
      <c r="G767" s="84" t="str">
        <f>IF(ISBLANK(J767),"",VLOOKUP(J767,'BASE DATOS'!$A$2:C16604,3,FALSE))</f>
        <v/>
      </c>
      <c r="H767" s="84" t="str">
        <f>IF(ISBLANK(J767),"",VLOOKUP(J767,'BASE DATOS'!$A$2:D16604,4,FALSE))</f>
        <v/>
      </c>
      <c r="I767" s="84"/>
      <c r="J767" s="88"/>
      <c r="K767" s="87"/>
      <c r="L767" s="87"/>
      <c r="M767" s="11"/>
      <c r="N767" s="11"/>
    </row>
    <row r="768" spans="2:14" ht="25.5" customHeight="1" x14ac:dyDescent="0.4">
      <c r="B768" s="85"/>
      <c r="C768" s="84"/>
      <c r="D768" s="84"/>
      <c r="E768" s="84"/>
      <c r="F768" s="84"/>
      <c r="G768" s="84" t="str">
        <f>IF(ISBLANK(J768),"",VLOOKUP(J768,'BASE DATOS'!$A$2:C16605,3,FALSE))</f>
        <v/>
      </c>
      <c r="H768" s="84" t="str">
        <f>IF(ISBLANK(J768),"",VLOOKUP(J768,'BASE DATOS'!$A$2:D16605,4,FALSE))</f>
        <v/>
      </c>
      <c r="I768" s="84"/>
      <c r="J768" s="88"/>
      <c r="K768" s="87"/>
      <c r="L768" s="87"/>
      <c r="M768" s="11"/>
      <c r="N768" s="11"/>
    </row>
    <row r="769" spans="2:14" ht="25.5" customHeight="1" x14ac:dyDescent="0.4">
      <c r="B769" s="85"/>
      <c r="C769" s="84"/>
      <c r="D769" s="84"/>
      <c r="E769" s="84"/>
      <c r="F769" s="84"/>
      <c r="G769" s="84" t="str">
        <f>IF(ISBLANK(J769),"",VLOOKUP(J769,'BASE DATOS'!$A$2:C16606,3,FALSE))</f>
        <v/>
      </c>
      <c r="H769" s="84" t="str">
        <f>IF(ISBLANK(J769),"",VLOOKUP(J769,'BASE DATOS'!$A$2:D16606,4,FALSE))</f>
        <v/>
      </c>
      <c r="I769" s="84"/>
      <c r="J769" s="88"/>
      <c r="K769" s="87"/>
      <c r="L769" s="87"/>
      <c r="M769" s="11"/>
      <c r="N769" s="11"/>
    </row>
    <row r="770" spans="2:14" ht="25.5" customHeight="1" x14ac:dyDescent="0.4">
      <c r="B770" s="85"/>
      <c r="C770" s="84"/>
      <c r="D770" s="84"/>
      <c r="E770" s="84"/>
      <c r="F770" s="84"/>
      <c r="G770" s="84" t="str">
        <f>IF(ISBLANK(J770),"",VLOOKUP(J770,'BASE DATOS'!$A$2:C16607,3,FALSE))</f>
        <v/>
      </c>
      <c r="H770" s="84" t="str">
        <f>IF(ISBLANK(J770),"",VLOOKUP(J770,'BASE DATOS'!$A$2:D16607,4,FALSE))</f>
        <v/>
      </c>
      <c r="I770" s="84"/>
      <c r="J770" s="88"/>
      <c r="K770" s="87"/>
      <c r="L770" s="87"/>
      <c r="M770" s="11"/>
      <c r="N770" s="11"/>
    </row>
    <row r="771" spans="2:14" ht="25.5" customHeight="1" x14ac:dyDescent="0.4">
      <c r="B771" s="85"/>
      <c r="C771" s="84"/>
      <c r="D771" s="84"/>
      <c r="E771" s="84"/>
      <c r="F771" s="84"/>
      <c r="G771" s="84" t="str">
        <f>IF(ISBLANK(J771),"",VLOOKUP(J771,'BASE DATOS'!$A$2:C16608,3,FALSE))</f>
        <v/>
      </c>
      <c r="H771" s="84" t="str">
        <f>IF(ISBLANK(J771),"",VLOOKUP(J771,'BASE DATOS'!$A$2:D16608,4,FALSE))</f>
        <v/>
      </c>
      <c r="I771" s="84"/>
      <c r="J771" s="88"/>
      <c r="K771" s="87"/>
      <c r="L771" s="87"/>
      <c r="M771" s="11"/>
      <c r="N771" s="11"/>
    </row>
    <row r="772" spans="2:14" ht="25.5" customHeight="1" x14ac:dyDescent="0.4">
      <c r="B772" s="85"/>
      <c r="C772" s="84"/>
      <c r="D772" s="84"/>
      <c r="E772" s="84"/>
      <c r="F772" s="84"/>
      <c r="G772" s="84" t="str">
        <f>IF(ISBLANK(J772),"",VLOOKUP(J772,'BASE DATOS'!$A$2:C16609,3,FALSE))</f>
        <v/>
      </c>
      <c r="H772" s="84" t="str">
        <f>IF(ISBLANK(J772),"",VLOOKUP(J772,'BASE DATOS'!$A$2:D16609,4,FALSE))</f>
        <v/>
      </c>
      <c r="I772" s="84"/>
      <c r="J772" s="88"/>
      <c r="K772" s="87"/>
      <c r="L772" s="87"/>
      <c r="M772" s="11"/>
      <c r="N772" s="11"/>
    </row>
    <row r="773" spans="2:14" ht="25.5" customHeight="1" x14ac:dyDescent="0.4">
      <c r="B773" s="85"/>
      <c r="C773" s="84"/>
      <c r="D773" s="84"/>
      <c r="E773" s="84"/>
      <c r="F773" s="84"/>
      <c r="G773" s="84" t="str">
        <f>IF(ISBLANK(J773),"",VLOOKUP(J773,'BASE DATOS'!$A$2:C16610,3,FALSE))</f>
        <v/>
      </c>
      <c r="H773" s="84" t="str">
        <f>IF(ISBLANK(J773),"",VLOOKUP(J773,'BASE DATOS'!$A$2:D16610,4,FALSE))</f>
        <v/>
      </c>
      <c r="I773" s="84"/>
      <c r="J773" s="88"/>
      <c r="K773" s="87"/>
      <c r="L773" s="87"/>
      <c r="M773" s="11"/>
      <c r="N773" s="11"/>
    </row>
    <row r="774" spans="2:14" ht="25.5" customHeight="1" x14ac:dyDescent="0.4">
      <c r="B774" s="85"/>
      <c r="C774" s="84"/>
      <c r="D774" s="84"/>
      <c r="E774" s="84"/>
      <c r="F774" s="84"/>
      <c r="G774" s="84" t="str">
        <f>IF(ISBLANK(J774),"",VLOOKUP(J774,'BASE DATOS'!$A$2:C16611,3,FALSE))</f>
        <v/>
      </c>
      <c r="H774" s="84" t="str">
        <f>IF(ISBLANK(J774),"",VLOOKUP(J774,'BASE DATOS'!$A$2:D16611,4,FALSE))</f>
        <v/>
      </c>
      <c r="I774" s="84"/>
      <c r="J774" s="88"/>
      <c r="K774" s="87"/>
      <c r="L774" s="87"/>
      <c r="M774" s="11"/>
      <c r="N774" s="11"/>
    </row>
    <row r="775" spans="2:14" ht="25.5" customHeight="1" x14ac:dyDescent="0.4">
      <c r="B775" s="85"/>
      <c r="C775" s="84"/>
      <c r="D775" s="84"/>
      <c r="E775" s="84"/>
      <c r="F775" s="84"/>
      <c r="G775" s="84" t="str">
        <f>IF(ISBLANK(J775),"",VLOOKUP(J775,'BASE DATOS'!$A$2:C16612,3,FALSE))</f>
        <v/>
      </c>
      <c r="H775" s="84" t="str">
        <f>IF(ISBLANK(J775),"",VLOOKUP(J775,'BASE DATOS'!$A$2:D16612,4,FALSE))</f>
        <v/>
      </c>
      <c r="I775" s="84"/>
      <c r="J775" s="88"/>
      <c r="K775" s="87"/>
      <c r="L775" s="87"/>
      <c r="M775" s="11"/>
      <c r="N775" s="11"/>
    </row>
    <row r="776" spans="2:14" ht="25.5" customHeight="1" x14ac:dyDescent="0.4">
      <c r="B776" s="85"/>
      <c r="C776" s="84"/>
      <c r="D776" s="84"/>
      <c r="E776" s="84"/>
      <c r="F776" s="84"/>
      <c r="G776" s="84" t="str">
        <f>IF(ISBLANK(J776),"",VLOOKUP(J776,'BASE DATOS'!$A$2:C16613,3,FALSE))</f>
        <v/>
      </c>
      <c r="H776" s="84" t="str">
        <f>IF(ISBLANK(J776),"",VLOOKUP(J776,'BASE DATOS'!$A$2:D16613,4,FALSE))</f>
        <v/>
      </c>
      <c r="I776" s="84"/>
      <c r="J776" s="88"/>
      <c r="K776" s="87"/>
      <c r="L776" s="87"/>
      <c r="M776" s="11"/>
      <c r="N776" s="11"/>
    </row>
    <row r="777" spans="2:14" ht="25.5" customHeight="1" x14ac:dyDescent="0.4">
      <c r="B777" s="85"/>
      <c r="C777" s="84"/>
      <c r="D777" s="84"/>
      <c r="E777" s="84"/>
      <c r="F777" s="84"/>
      <c r="G777" s="84" t="str">
        <f>IF(ISBLANK(J777),"",VLOOKUP(J777,'BASE DATOS'!$A$2:C16614,3,FALSE))</f>
        <v/>
      </c>
      <c r="H777" s="84" t="str">
        <f>IF(ISBLANK(J777),"",VLOOKUP(J777,'BASE DATOS'!$A$2:D16614,4,FALSE))</f>
        <v/>
      </c>
      <c r="I777" s="84"/>
      <c r="J777" s="88"/>
      <c r="K777" s="87"/>
      <c r="L777" s="87"/>
      <c r="M777" s="11"/>
      <c r="N777" s="11"/>
    </row>
    <row r="778" spans="2:14" ht="25.5" customHeight="1" x14ac:dyDescent="0.4">
      <c r="B778" s="85"/>
      <c r="C778" s="84"/>
      <c r="D778" s="84"/>
      <c r="E778" s="84"/>
      <c r="F778" s="84"/>
      <c r="G778" s="84" t="str">
        <f>IF(ISBLANK(J778),"",VLOOKUP(J778,'BASE DATOS'!$A$2:C16615,3,FALSE))</f>
        <v/>
      </c>
      <c r="H778" s="84" t="str">
        <f>IF(ISBLANK(J778),"",VLOOKUP(J778,'BASE DATOS'!$A$2:D16615,4,FALSE))</f>
        <v/>
      </c>
      <c r="I778" s="84"/>
      <c r="J778" s="88"/>
      <c r="K778" s="87"/>
      <c r="L778" s="87"/>
      <c r="M778" s="11"/>
      <c r="N778" s="11"/>
    </row>
    <row r="779" spans="2:14" ht="25.5" customHeight="1" x14ac:dyDescent="0.4">
      <c r="B779" s="85"/>
      <c r="C779" s="84"/>
      <c r="D779" s="84"/>
      <c r="E779" s="84"/>
      <c r="F779" s="84"/>
      <c r="G779" s="84" t="str">
        <f>IF(ISBLANK(J779),"",VLOOKUP(J779,'BASE DATOS'!$A$2:C16616,3,FALSE))</f>
        <v/>
      </c>
      <c r="H779" s="84" t="str">
        <f>IF(ISBLANK(J779),"",VLOOKUP(J779,'BASE DATOS'!$A$2:D16616,4,FALSE))</f>
        <v/>
      </c>
      <c r="I779" s="84"/>
      <c r="J779" s="88"/>
      <c r="K779" s="87"/>
      <c r="L779" s="87"/>
      <c r="M779" s="11"/>
      <c r="N779" s="11"/>
    </row>
    <row r="780" spans="2:14" ht="25.5" customHeight="1" x14ac:dyDescent="0.4">
      <c r="B780" s="85"/>
      <c r="C780" s="84"/>
      <c r="D780" s="84"/>
      <c r="E780" s="84"/>
      <c r="F780" s="84"/>
      <c r="G780" s="84" t="str">
        <f>IF(ISBLANK(J780),"",VLOOKUP(J780,'BASE DATOS'!$A$2:C16617,3,FALSE))</f>
        <v/>
      </c>
      <c r="H780" s="84" t="str">
        <f>IF(ISBLANK(J780),"",VLOOKUP(J780,'BASE DATOS'!$A$2:D16617,4,FALSE))</f>
        <v/>
      </c>
      <c r="I780" s="84"/>
      <c r="J780" s="88"/>
      <c r="K780" s="87"/>
      <c r="L780" s="87"/>
      <c r="M780" s="11"/>
      <c r="N780" s="11"/>
    </row>
    <row r="781" spans="2:14" ht="25.5" customHeight="1" x14ac:dyDescent="0.4">
      <c r="B781" s="85"/>
      <c r="C781" s="84"/>
      <c r="D781" s="84"/>
      <c r="E781" s="84"/>
      <c r="F781" s="84"/>
      <c r="G781" s="84" t="str">
        <f>IF(ISBLANK(J781),"",VLOOKUP(J781,'BASE DATOS'!$A$2:C16618,3,FALSE))</f>
        <v/>
      </c>
      <c r="H781" s="84" t="str">
        <f>IF(ISBLANK(J781),"",VLOOKUP(J781,'BASE DATOS'!$A$2:D16618,4,FALSE))</f>
        <v/>
      </c>
      <c r="I781" s="84"/>
      <c r="J781" s="88"/>
      <c r="K781" s="87"/>
      <c r="L781" s="87"/>
      <c r="M781" s="11"/>
      <c r="N781" s="11"/>
    </row>
    <row r="782" spans="2:14" ht="25.5" customHeight="1" x14ac:dyDescent="0.4">
      <c r="B782" s="85"/>
      <c r="C782" s="84"/>
      <c r="D782" s="84"/>
      <c r="E782" s="84"/>
      <c r="F782" s="84"/>
      <c r="G782" s="84" t="str">
        <f>IF(ISBLANK(J782),"",VLOOKUP(J782,'BASE DATOS'!$A$2:C16619,3,FALSE))</f>
        <v/>
      </c>
      <c r="H782" s="84" t="str">
        <f>IF(ISBLANK(J782),"",VLOOKUP(J782,'BASE DATOS'!$A$2:D16619,4,FALSE))</f>
        <v/>
      </c>
      <c r="I782" s="84"/>
      <c r="J782" s="88"/>
      <c r="K782" s="87"/>
      <c r="L782" s="87"/>
      <c r="M782" s="11"/>
      <c r="N782" s="11"/>
    </row>
    <row r="783" spans="2:14" ht="25.5" customHeight="1" x14ac:dyDescent="0.4">
      <c r="B783" s="85"/>
      <c r="C783" s="84"/>
      <c r="D783" s="84"/>
      <c r="E783" s="84"/>
      <c r="F783" s="84"/>
      <c r="G783" s="84" t="str">
        <f>IF(ISBLANK(J783),"",VLOOKUP(J783,'BASE DATOS'!$A$2:C16620,3,FALSE))</f>
        <v/>
      </c>
      <c r="H783" s="84" t="str">
        <f>IF(ISBLANK(J783),"",VLOOKUP(J783,'BASE DATOS'!$A$2:D16620,4,FALSE))</f>
        <v/>
      </c>
      <c r="I783" s="84"/>
      <c r="J783" s="88"/>
      <c r="K783" s="87"/>
      <c r="L783" s="87"/>
      <c r="M783" s="11"/>
      <c r="N783" s="11"/>
    </row>
    <row r="784" spans="2:14" ht="25.5" customHeight="1" x14ac:dyDescent="0.4">
      <c r="B784" s="85"/>
      <c r="C784" s="84"/>
      <c r="D784" s="84"/>
      <c r="E784" s="84"/>
      <c r="F784" s="84"/>
      <c r="G784" s="84" t="str">
        <f>IF(ISBLANK(J784),"",VLOOKUP(J784,'BASE DATOS'!$A$2:C16621,3,FALSE))</f>
        <v/>
      </c>
      <c r="H784" s="84" t="str">
        <f>IF(ISBLANK(J784),"",VLOOKUP(J784,'BASE DATOS'!$A$2:D16621,4,FALSE))</f>
        <v/>
      </c>
      <c r="I784" s="84"/>
      <c r="J784" s="88"/>
      <c r="K784" s="87"/>
      <c r="L784" s="87"/>
      <c r="M784" s="11"/>
      <c r="N784" s="11"/>
    </row>
    <row r="785" spans="2:14" ht="25.5" customHeight="1" x14ac:dyDescent="0.4">
      <c r="B785" s="85"/>
      <c r="C785" s="84"/>
      <c r="D785" s="84"/>
      <c r="E785" s="84"/>
      <c r="F785" s="84"/>
      <c r="G785" s="84" t="str">
        <f>IF(ISBLANK(J785),"",VLOOKUP(J785,'BASE DATOS'!$A$2:C16622,3,FALSE))</f>
        <v/>
      </c>
      <c r="H785" s="84" t="str">
        <f>IF(ISBLANK(J785),"",VLOOKUP(J785,'BASE DATOS'!$A$2:D16622,4,FALSE))</f>
        <v/>
      </c>
      <c r="I785" s="84"/>
      <c r="J785" s="88"/>
      <c r="K785" s="87"/>
      <c r="L785" s="87"/>
      <c r="M785" s="11"/>
      <c r="N785" s="11"/>
    </row>
    <row r="786" spans="2:14" ht="25.5" customHeight="1" x14ac:dyDescent="0.4">
      <c r="B786" s="85"/>
      <c r="C786" s="84"/>
      <c r="D786" s="84"/>
      <c r="E786" s="84"/>
      <c r="F786" s="84"/>
      <c r="G786" s="84" t="str">
        <f>IF(ISBLANK(J786),"",VLOOKUP(J786,'BASE DATOS'!$A$2:C16623,3,FALSE))</f>
        <v/>
      </c>
      <c r="H786" s="84" t="str">
        <f>IF(ISBLANK(J786),"",VLOOKUP(J786,'BASE DATOS'!$A$2:D16623,4,FALSE))</f>
        <v/>
      </c>
      <c r="I786" s="84"/>
      <c r="J786" s="88"/>
      <c r="K786" s="87"/>
      <c r="L786" s="87"/>
      <c r="M786" s="11"/>
      <c r="N786" s="11"/>
    </row>
    <row r="787" spans="2:14" ht="25.5" customHeight="1" x14ac:dyDescent="0.4">
      <c r="B787" s="85"/>
      <c r="C787" s="84"/>
      <c r="D787" s="84"/>
      <c r="E787" s="84"/>
      <c r="F787" s="84"/>
      <c r="G787" s="84" t="str">
        <f>IF(ISBLANK(J787),"",VLOOKUP(J787,'BASE DATOS'!$A$2:C16624,3,FALSE))</f>
        <v/>
      </c>
      <c r="H787" s="84" t="str">
        <f>IF(ISBLANK(J787),"",VLOOKUP(J787,'BASE DATOS'!$A$2:D16624,4,FALSE))</f>
        <v/>
      </c>
      <c r="I787" s="84"/>
      <c r="J787" s="88"/>
      <c r="K787" s="87"/>
      <c r="L787" s="87"/>
      <c r="M787" s="11"/>
      <c r="N787" s="11"/>
    </row>
    <row r="788" spans="2:14" ht="25.5" customHeight="1" x14ac:dyDescent="0.4">
      <c r="B788" s="85"/>
      <c r="C788" s="84"/>
      <c r="D788" s="84"/>
      <c r="E788" s="84"/>
      <c r="F788" s="84"/>
      <c r="G788" s="84" t="str">
        <f>IF(ISBLANK(J788),"",VLOOKUP(J788,'BASE DATOS'!$A$2:C16625,3,FALSE))</f>
        <v/>
      </c>
      <c r="H788" s="84" t="str">
        <f>IF(ISBLANK(J788),"",VLOOKUP(J788,'BASE DATOS'!$A$2:D16625,4,FALSE))</f>
        <v/>
      </c>
      <c r="I788" s="84"/>
      <c r="J788" s="88"/>
      <c r="K788" s="87"/>
      <c r="L788" s="87"/>
      <c r="M788" s="11"/>
      <c r="N788" s="11"/>
    </row>
    <row r="789" spans="2:14" ht="25.5" customHeight="1" x14ac:dyDescent="0.4">
      <c r="B789" s="85"/>
      <c r="C789" s="84"/>
      <c r="D789" s="84"/>
      <c r="E789" s="84"/>
      <c r="F789" s="84"/>
      <c r="G789" s="84" t="str">
        <f>IF(ISBLANK(J789),"",VLOOKUP(J789,'BASE DATOS'!$A$2:C16626,3,FALSE))</f>
        <v/>
      </c>
      <c r="H789" s="84" t="str">
        <f>IF(ISBLANK(J789),"",VLOOKUP(J789,'BASE DATOS'!$A$2:D16626,4,FALSE))</f>
        <v/>
      </c>
      <c r="I789" s="84"/>
      <c r="J789" s="88"/>
      <c r="K789" s="87"/>
      <c r="L789" s="87"/>
      <c r="M789" s="11"/>
      <c r="N789" s="11"/>
    </row>
    <row r="790" spans="2:14" ht="25.5" customHeight="1" x14ac:dyDescent="0.4">
      <c r="B790" s="85"/>
      <c r="C790" s="84"/>
      <c r="D790" s="84"/>
      <c r="E790" s="84"/>
      <c r="F790" s="84"/>
      <c r="G790" s="84" t="str">
        <f>IF(ISBLANK(J790),"",VLOOKUP(J790,'BASE DATOS'!$A$2:C16627,3,FALSE))</f>
        <v/>
      </c>
      <c r="H790" s="84" t="str">
        <f>IF(ISBLANK(J790),"",VLOOKUP(J790,'BASE DATOS'!$A$2:D16627,4,FALSE))</f>
        <v/>
      </c>
      <c r="I790" s="84"/>
      <c r="J790" s="88"/>
      <c r="K790" s="87"/>
      <c r="L790" s="87"/>
      <c r="M790" s="11"/>
      <c r="N790" s="11"/>
    </row>
    <row r="791" spans="2:14" ht="25.5" customHeight="1" x14ac:dyDescent="0.4">
      <c r="B791" s="85"/>
      <c r="C791" s="84"/>
      <c r="D791" s="84"/>
      <c r="E791" s="84"/>
      <c r="F791" s="84"/>
      <c r="G791" s="84" t="str">
        <f>IF(ISBLANK(J791),"",VLOOKUP(J791,'BASE DATOS'!$A$2:C16628,3,FALSE))</f>
        <v/>
      </c>
      <c r="H791" s="84" t="str">
        <f>IF(ISBLANK(J791),"",VLOOKUP(J791,'BASE DATOS'!$A$2:D16628,4,FALSE))</f>
        <v/>
      </c>
      <c r="I791" s="84"/>
      <c r="J791" s="88"/>
      <c r="K791" s="87"/>
      <c r="L791" s="87"/>
      <c r="M791" s="11"/>
      <c r="N791" s="11"/>
    </row>
    <row r="792" spans="2:14" ht="25.5" customHeight="1" x14ac:dyDescent="0.4">
      <c r="B792" s="85"/>
      <c r="C792" s="84"/>
      <c r="D792" s="84"/>
      <c r="E792" s="84"/>
      <c r="F792" s="84"/>
      <c r="G792" s="84" t="str">
        <f>IF(ISBLANK(J792),"",VLOOKUP(J792,'BASE DATOS'!$A$2:C16629,3,FALSE))</f>
        <v/>
      </c>
      <c r="H792" s="84" t="str">
        <f>IF(ISBLANK(J792),"",VLOOKUP(J792,'BASE DATOS'!$A$2:D16629,4,FALSE))</f>
        <v/>
      </c>
      <c r="I792" s="84"/>
      <c r="J792" s="88"/>
      <c r="K792" s="87"/>
      <c r="L792" s="87"/>
      <c r="M792" s="11"/>
      <c r="N792" s="11"/>
    </row>
    <row r="793" spans="2:14" ht="25.5" customHeight="1" x14ac:dyDescent="0.4">
      <c r="B793" s="85"/>
      <c r="C793" s="84"/>
      <c r="D793" s="84"/>
      <c r="E793" s="84"/>
      <c r="F793" s="84"/>
      <c r="G793" s="84" t="str">
        <f>IF(ISBLANK(J793),"",VLOOKUP(J793,'BASE DATOS'!$A$2:C16630,3,FALSE))</f>
        <v/>
      </c>
      <c r="H793" s="84" t="str">
        <f>IF(ISBLANK(J793),"",VLOOKUP(J793,'BASE DATOS'!$A$2:D16630,4,FALSE))</f>
        <v/>
      </c>
      <c r="I793" s="84"/>
      <c r="J793" s="88"/>
      <c r="K793" s="87"/>
      <c r="L793" s="87"/>
      <c r="M793" s="11"/>
      <c r="N793" s="11"/>
    </row>
    <row r="794" spans="2:14" ht="25.5" customHeight="1" x14ac:dyDescent="0.4">
      <c r="B794" s="85"/>
      <c r="C794" s="84"/>
      <c r="D794" s="84"/>
      <c r="E794" s="84"/>
      <c r="F794" s="84"/>
      <c r="G794" s="84" t="str">
        <f>IF(ISBLANK(J794),"",VLOOKUP(J794,'BASE DATOS'!$A$2:C16631,3,FALSE))</f>
        <v/>
      </c>
      <c r="H794" s="84" t="str">
        <f>IF(ISBLANK(J794),"",VLOOKUP(J794,'BASE DATOS'!$A$2:D16631,4,FALSE))</f>
        <v/>
      </c>
      <c r="I794" s="84"/>
      <c r="J794" s="88"/>
      <c r="K794" s="87"/>
      <c r="L794" s="87"/>
      <c r="M794" s="11"/>
      <c r="N794" s="11"/>
    </row>
    <row r="795" spans="2:14" ht="25.5" customHeight="1" x14ac:dyDescent="0.4">
      <c r="B795" s="85"/>
      <c r="C795" s="84"/>
      <c r="D795" s="84"/>
      <c r="E795" s="84"/>
      <c r="F795" s="84"/>
      <c r="G795" s="84" t="str">
        <f>IF(ISBLANK(J795),"",VLOOKUP(J795,'BASE DATOS'!$A$2:C16632,3,FALSE))</f>
        <v/>
      </c>
      <c r="H795" s="84" t="str">
        <f>IF(ISBLANK(J795),"",VLOOKUP(J795,'BASE DATOS'!$A$2:D16632,4,FALSE))</f>
        <v/>
      </c>
      <c r="I795" s="84"/>
      <c r="J795" s="88"/>
      <c r="K795" s="87"/>
      <c r="L795" s="87"/>
      <c r="M795" s="11"/>
      <c r="N795" s="11"/>
    </row>
    <row r="796" spans="2:14" ht="25.5" customHeight="1" x14ac:dyDescent="0.4">
      <c r="B796" s="85"/>
      <c r="C796" s="84"/>
      <c r="D796" s="84"/>
      <c r="E796" s="84"/>
      <c r="F796" s="84"/>
      <c r="G796" s="84" t="str">
        <f>IF(ISBLANK(J796),"",VLOOKUP(J796,'BASE DATOS'!$A$2:C16633,3,FALSE))</f>
        <v/>
      </c>
      <c r="H796" s="84" t="str">
        <f>IF(ISBLANK(J796),"",VLOOKUP(J796,'BASE DATOS'!$A$2:D16633,4,FALSE))</f>
        <v/>
      </c>
      <c r="I796" s="84"/>
      <c r="J796" s="88"/>
      <c r="K796" s="87"/>
      <c r="L796" s="87"/>
      <c r="M796" s="11"/>
      <c r="N796" s="11"/>
    </row>
    <row r="797" spans="2:14" ht="25.5" customHeight="1" x14ac:dyDescent="0.4">
      <c r="B797" s="85"/>
      <c r="C797" s="84"/>
      <c r="D797" s="84"/>
      <c r="E797" s="84"/>
      <c r="F797" s="84"/>
      <c r="G797" s="84" t="str">
        <f>IF(ISBLANK(J797),"",VLOOKUP(J797,'BASE DATOS'!$A$2:C16634,3,FALSE))</f>
        <v/>
      </c>
      <c r="H797" s="84" t="str">
        <f>IF(ISBLANK(J797),"",VLOOKUP(J797,'BASE DATOS'!$A$2:D16634,4,FALSE))</f>
        <v/>
      </c>
      <c r="I797" s="84"/>
      <c r="J797" s="88"/>
      <c r="K797" s="87"/>
      <c r="L797" s="87"/>
      <c r="M797" s="11"/>
      <c r="N797" s="11"/>
    </row>
    <row r="798" spans="2:14" ht="25.5" customHeight="1" x14ac:dyDescent="0.4">
      <c r="B798" s="85"/>
      <c r="C798" s="84"/>
      <c r="D798" s="84"/>
      <c r="E798" s="84"/>
      <c r="F798" s="84"/>
      <c r="G798" s="84" t="str">
        <f>IF(ISBLANK(J798),"",VLOOKUP(J798,'BASE DATOS'!$A$2:C16635,3,FALSE))</f>
        <v/>
      </c>
      <c r="H798" s="84" t="str">
        <f>IF(ISBLANK(J798),"",VLOOKUP(J798,'BASE DATOS'!$A$2:D16635,4,FALSE))</f>
        <v/>
      </c>
      <c r="I798" s="84"/>
      <c r="J798" s="88"/>
      <c r="K798" s="87"/>
      <c r="L798" s="87"/>
      <c r="M798" s="11"/>
      <c r="N798" s="11"/>
    </row>
    <row r="799" spans="2:14" ht="25.5" customHeight="1" x14ac:dyDescent="0.4">
      <c r="B799" s="85"/>
      <c r="C799" s="84"/>
      <c r="D799" s="84"/>
      <c r="E799" s="84"/>
      <c r="F799" s="84"/>
      <c r="G799" s="84" t="str">
        <f>IF(ISBLANK(J799),"",VLOOKUP(J799,'BASE DATOS'!$A$2:C16636,3,FALSE))</f>
        <v/>
      </c>
      <c r="H799" s="84" t="str">
        <f>IF(ISBLANK(J799),"",VLOOKUP(J799,'BASE DATOS'!$A$2:D16636,4,FALSE))</f>
        <v/>
      </c>
      <c r="I799" s="84"/>
      <c r="J799" s="88"/>
      <c r="K799" s="87"/>
      <c r="L799" s="87"/>
      <c r="M799" s="11"/>
      <c r="N799" s="11"/>
    </row>
    <row r="800" spans="2:14" ht="25.5" customHeight="1" x14ac:dyDescent="0.4">
      <c r="B800" s="85"/>
      <c r="C800" s="84"/>
      <c r="D800" s="84"/>
      <c r="E800" s="84"/>
      <c r="F800" s="84"/>
      <c r="G800" s="84" t="str">
        <f>IF(ISBLANK(J800),"",VLOOKUP(J800,'BASE DATOS'!$A$2:C16637,3,FALSE))</f>
        <v/>
      </c>
      <c r="H800" s="84" t="str">
        <f>IF(ISBLANK(J800),"",VLOOKUP(J800,'BASE DATOS'!$A$2:D16637,4,FALSE))</f>
        <v/>
      </c>
      <c r="I800" s="84"/>
      <c r="J800" s="88"/>
      <c r="K800" s="87"/>
      <c r="L800" s="87"/>
      <c r="M800" s="11"/>
      <c r="N800" s="11"/>
    </row>
    <row r="801" spans="2:14" ht="25.5" customHeight="1" x14ac:dyDescent="0.4">
      <c r="B801" s="85"/>
      <c r="C801" s="84"/>
      <c r="D801" s="84"/>
      <c r="E801" s="84"/>
      <c r="F801" s="84"/>
      <c r="G801" s="84" t="str">
        <f>IF(ISBLANK(J801),"",VLOOKUP(J801,'BASE DATOS'!$A$2:C16638,3,FALSE))</f>
        <v/>
      </c>
      <c r="H801" s="84" t="str">
        <f>IF(ISBLANK(J801),"",VLOOKUP(J801,'BASE DATOS'!$A$2:D16638,4,FALSE))</f>
        <v/>
      </c>
      <c r="I801" s="84"/>
      <c r="J801" s="88"/>
      <c r="K801" s="87"/>
      <c r="L801" s="87"/>
      <c r="M801" s="11"/>
      <c r="N801" s="11"/>
    </row>
    <row r="802" spans="2:14" ht="25.5" customHeight="1" x14ac:dyDescent="0.4">
      <c r="B802" s="85"/>
      <c r="C802" s="84"/>
      <c r="D802" s="84"/>
      <c r="E802" s="84"/>
      <c r="F802" s="84"/>
      <c r="G802" s="84" t="str">
        <f>IF(ISBLANK(J802),"",VLOOKUP(J802,'BASE DATOS'!$A$2:C16639,3,FALSE))</f>
        <v/>
      </c>
      <c r="H802" s="84" t="str">
        <f>IF(ISBLANK(J802),"",VLOOKUP(J802,'BASE DATOS'!$A$2:D16639,4,FALSE))</f>
        <v/>
      </c>
      <c r="I802" s="84"/>
      <c r="J802" s="88"/>
      <c r="K802" s="87"/>
      <c r="L802" s="87"/>
      <c r="M802" s="11"/>
      <c r="N802" s="11"/>
    </row>
    <row r="803" spans="2:14" ht="25.5" customHeight="1" x14ac:dyDescent="0.4">
      <c r="B803" s="85"/>
      <c r="C803" s="84"/>
      <c r="D803" s="84"/>
      <c r="E803" s="84"/>
      <c r="F803" s="84"/>
      <c r="G803" s="84" t="str">
        <f>IF(ISBLANK(J803),"",VLOOKUP(J803,'BASE DATOS'!$A$2:C16640,3,FALSE))</f>
        <v/>
      </c>
      <c r="H803" s="84" t="str">
        <f>IF(ISBLANK(J803),"",VLOOKUP(J803,'BASE DATOS'!$A$2:D16640,4,FALSE))</f>
        <v/>
      </c>
      <c r="I803" s="84"/>
      <c r="J803" s="88"/>
      <c r="K803" s="87"/>
      <c r="L803" s="87"/>
      <c r="M803" s="11"/>
      <c r="N803" s="11"/>
    </row>
    <row r="804" spans="2:14" ht="25.5" customHeight="1" x14ac:dyDescent="0.4">
      <c r="B804" s="85"/>
      <c r="C804" s="84"/>
      <c r="D804" s="84"/>
      <c r="E804" s="84"/>
      <c r="F804" s="84"/>
      <c r="G804" s="84" t="str">
        <f>IF(ISBLANK(J804),"",VLOOKUP(J804,'BASE DATOS'!$A$2:C16641,3,FALSE))</f>
        <v/>
      </c>
      <c r="H804" s="84" t="str">
        <f>IF(ISBLANK(J804),"",VLOOKUP(J804,'BASE DATOS'!$A$2:D16641,4,FALSE))</f>
        <v/>
      </c>
      <c r="I804" s="84"/>
      <c r="J804" s="88"/>
      <c r="K804" s="87"/>
      <c r="L804" s="87"/>
      <c r="M804" s="11"/>
      <c r="N804" s="11"/>
    </row>
    <row r="805" spans="2:14" ht="25.5" customHeight="1" x14ac:dyDescent="0.4">
      <c r="B805" s="85"/>
      <c r="C805" s="84"/>
      <c r="D805" s="84"/>
      <c r="E805" s="84"/>
      <c r="F805" s="84"/>
      <c r="G805" s="84" t="str">
        <f>IF(ISBLANK(J805),"",VLOOKUP(J805,'BASE DATOS'!$A$2:C16642,3,FALSE))</f>
        <v/>
      </c>
      <c r="H805" s="84" t="str">
        <f>IF(ISBLANK(J805),"",VLOOKUP(J805,'BASE DATOS'!$A$2:D16642,4,FALSE))</f>
        <v/>
      </c>
      <c r="I805" s="84"/>
      <c r="J805" s="88"/>
      <c r="K805" s="87"/>
      <c r="L805" s="87"/>
      <c r="M805" s="11"/>
      <c r="N805" s="11"/>
    </row>
    <row r="806" spans="2:14" ht="25.5" customHeight="1" x14ac:dyDescent="0.4">
      <c r="B806" s="85"/>
      <c r="C806" s="84"/>
      <c r="D806" s="84"/>
      <c r="E806" s="84"/>
      <c r="F806" s="84"/>
      <c r="G806" s="84" t="str">
        <f>IF(ISBLANK(J806),"",VLOOKUP(J806,'BASE DATOS'!$A$2:C16643,3,FALSE))</f>
        <v/>
      </c>
      <c r="H806" s="84" t="str">
        <f>IF(ISBLANK(J806),"",VLOOKUP(J806,'BASE DATOS'!$A$2:D16643,4,FALSE))</f>
        <v/>
      </c>
      <c r="I806" s="84"/>
      <c r="J806" s="88"/>
      <c r="K806" s="87"/>
      <c r="L806" s="87"/>
      <c r="M806" s="11"/>
      <c r="N806" s="11"/>
    </row>
    <row r="807" spans="2:14" ht="25.5" customHeight="1" x14ac:dyDescent="0.4">
      <c r="B807" s="85"/>
      <c r="C807" s="84"/>
      <c r="D807" s="84"/>
      <c r="E807" s="84"/>
      <c r="F807" s="84"/>
      <c r="G807" s="84" t="str">
        <f>IF(ISBLANK(J807),"",VLOOKUP(J807,'BASE DATOS'!$A$2:C16644,3,FALSE))</f>
        <v/>
      </c>
      <c r="H807" s="84" t="str">
        <f>IF(ISBLANK(J807),"",VLOOKUP(J807,'BASE DATOS'!$A$2:D16644,4,FALSE))</f>
        <v/>
      </c>
      <c r="I807" s="84"/>
      <c r="J807" s="88"/>
      <c r="K807" s="87"/>
      <c r="L807" s="87"/>
      <c r="M807" s="11"/>
      <c r="N807" s="11"/>
    </row>
    <row r="808" spans="2:14" ht="25.5" customHeight="1" x14ac:dyDescent="0.4">
      <c r="B808" s="85"/>
      <c r="C808" s="84"/>
      <c r="D808" s="84"/>
      <c r="E808" s="84"/>
      <c r="F808" s="84"/>
      <c r="G808" s="84" t="str">
        <f>IF(ISBLANK(J808),"",VLOOKUP(J808,'BASE DATOS'!$A$2:C16645,3,FALSE))</f>
        <v/>
      </c>
      <c r="H808" s="84" t="str">
        <f>IF(ISBLANK(J808),"",VLOOKUP(J808,'BASE DATOS'!$A$2:D16645,4,FALSE))</f>
        <v/>
      </c>
      <c r="I808" s="84"/>
      <c r="J808" s="88"/>
      <c r="K808" s="87"/>
      <c r="L808" s="87"/>
      <c r="M808" s="11"/>
      <c r="N808" s="11"/>
    </row>
    <row r="809" spans="2:14" ht="25.5" customHeight="1" x14ac:dyDescent="0.4">
      <c r="B809" s="85"/>
      <c r="C809" s="84"/>
      <c r="D809" s="84"/>
      <c r="E809" s="84"/>
      <c r="F809" s="84"/>
      <c r="G809" s="84" t="str">
        <f>IF(ISBLANK(J809),"",VLOOKUP(J809,'BASE DATOS'!$A$2:C16646,3,FALSE))</f>
        <v/>
      </c>
      <c r="H809" s="84" t="str">
        <f>IF(ISBLANK(J809),"",VLOOKUP(J809,'BASE DATOS'!$A$2:D16646,4,FALSE))</f>
        <v/>
      </c>
      <c r="I809" s="84"/>
      <c r="J809" s="88"/>
      <c r="K809" s="87"/>
      <c r="L809" s="87"/>
      <c r="M809" s="11"/>
      <c r="N809" s="11"/>
    </row>
    <row r="810" spans="2:14" ht="25.5" customHeight="1" x14ac:dyDescent="0.4">
      <c r="B810" s="85"/>
      <c r="C810" s="84"/>
      <c r="D810" s="84"/>
      <c r="E810" s="84"/>
      <c r="F810" s="84"/>
      <c r="G810" s="84" t="str">
        <f>IF(ISBLANK(J810),"",VLOOKUP(J810,'BASE DATOS'!$A$2:C16647,3,FALSE))</f>
        <v/>
      </c>
      <c r="H810" s="84" t="str">
        <f>IF(ISBLANK(J810),"",VLOOKUP(J810,'BASE DATOS'!$A$2:D16647,4,FALSE))</f>
        <v/>
      </c>
      <c r="I810" s="84"/>
      <c r="J810" s="88"/>
      <c r="K810" s="87"/>
      <c r="L810" s="87"/>
      <c r="M810" s="11"/>
      <c r="N810" s="11"/>
    </row>
    <row r="811" spans="2:14" ht="25.5" customHeight="1" x14ac:dyDescent="0.4">
      <c r="B811" s="85"/>
      <c r="C811" s="84"/>
      <c r="D811" s="84"/>
      <c r="E811" s="84"/>
      <c r="F811" s="84"/>
      <c r="G811" s="84" t="str">
        <f>IF(ISBLANK(J811),"",VLOOKUP(J811,'BASE DATOS'!$A$2:C16648,3,FALSE))</f>
        <v/>
      </c>
      <c r="H811" s="84" t="str">
        <f>IF(ISBLANK(J811),"",VLOOKUP(J811,'BASE DATOS'!$A$2:D16648,4,FALSE))</f>
        <v/>
      </c>
      <c r="I811" s="84"/>
      <c r="J811" s="88"/>
      <c r="K811" s="87"/>
      <c r="L811" s="87"/>
      <c r="M811" s="11"/>
      <c r="N811" s="11"/>
    </row>
    <row r="812" spans="2:14" ht="25.5" customHeight="1" x14ac:dyDescent="0.4">
      <c r="B812" s="85"/>
      <c r="C812" s="84"/>
      <c r="D812" s="84"/>
      <c r="E812" s="84"/>
      <c r="F812" s="84"/>
      <c r="G812" s="84" t="str">
        <f>IF(ISBLANK(J812),"",VLOOKUP(J812,'BASE DATOS'!$A$2:C16649,3,FALSE))</f>
        <v/>
      </c>
      <c r="H812" s="84" t="str">
        <f>IF(ISBLANK(J812),"",VLOOKUP(J812,'BASE DATOS'!$A$2:D16649,4,FALSE))</f>
        <v/>
      </c>
      <c r="I812" s="84"/>
      <c r="J812" s="88"/>
      <c r="K812" s="87"/>
      <c r="L812" s="87"/>
      <c r="M812" s="11"/>
      <c r="N812" s="11"/>
    </row>
    <row r="813" spans="2:14" ht="25.5" customHeight="1" x14ac:dyDescent="0.4">
      <c r="B813" s="85"/>
      <c r="C813" s="84"/>
      <c r="D813" s="84"/>
      <c r="E813" s="84"/>
      <c r="F813" s="84"/>
      <c r="G813" s="84" t="str">
        <f>IF(ISBLANK(J813),"",VLOOKUP(J813,'BASE DATOS'!$A$2:C16650,3,FALSE))</f>
        <v/>
      </c>
      <c r="H813" s="84" t="str">
        <f>IF(ISBLANK(J813),"",VLOOKUP(J813,'BASE DATOS'!$A$2:D16650,4,FALSE))</f>
        <v/>
      </c>
      <c r="I813" s="84"/>
      <c r="J813" s="88"/>
      <c r="K813" s="87"/>
      <c r="L813" s="87"/>
      <c r="M813" s="11"/>
      <c r="N813" s="11"/>
    </row>
    <row r="814" spans="2:14" ht="25.5" customHeight="1" x14ac:dyDescent="0.4">
      <c r="B814" s="85"/>
      <c r="C814" s="84"/>
      <c r="D814" s="84"/>
      <c r="E814" s="84"/>
      <c r="F814" s="84"/>
      <c r="G814" s="84" t="str">
        <f>IF(ISBLANK(J814),"",VLOOKUP(J814,'BASE DATOS'!$A$2:C16651,3,FALSE))</f>
        <v/>
      </c>
      <c r="H814" s="84" t="str">
        <f>IF(ISBLANK(J814),"",VLOOKUP(J814,'BASE DATOS'!$A$2:D16651,4,FALSE))</f>
        <v/>
      </c>
      <c r="I814" s="84"/>
      <c r="J814" s="88"/>
      <c r="K814" s="87"/>
      <c r="L814" s="87"/>
      <c r="M814" s="11"/>
      <c r="N814" s="11"/>
    </row>
    <row r="815" spans="2:14" ht="25.5" customHeight="1" x14ac:dyDescent="0.4">
      <c r="B815" s="85"/>
      <c r="C815" s="84"/>
      <c r="D815" s="84"/>
      <c r="E815" s="84"/>
      <c r="F815" s="84"/>
      <c r="G815" s="84" t="str">
        <f>IF(ISBLANK(J815),"",VLOOKUP(J815,'BASE DATOS'!$A$2:C16652,3,FALSE))</f>
        <v/>
      </c>
      <c r="H815" s="84" t="str">
        <f>IF(ISBLANK(J815),"",VLOOKUP(J815,'BASE DATOS'!$A$2:D16652,4,FALSE))</f>
        <v/>
      </c>
      <c r="I815" s="84"/>
      <c r="J815" s="88"/>
      <c r="K815" s="87"/>
      <c r="L815" s="87"/>
      <c r="M815" s="11"/>
      <c r="N815" s="11"/>
    </row>
    <row r="816" spans="2:14" ht="25.5" customHeight="1" x14ac:dyDescent="0.4">
      <c r="B816" s="85"/>
      <c r="C816" s="84"/>
      <c r="D816" s="84"/>
      <c r="E816" s="84"/>
      <c r="F816" s="84"/>
      <c r="G816" s="84" t="str">
        <f>IF(ISBLANK(J816),"",VLOOKUP(J816,'BASE DATOS'!$A$2:C16653,3,FALSE))</f>
        <v/>
      </c>
      <c r="H816" s="84" t="str">
        <f>IF(ISBLANK(J816),"",VLOOKUP(J816,'BASE DATOS'!$A$2:D16653,4,FALSE))</f>
        <v/>
      </c>
      <c r="I816" s="84"/>
      <c r="J816" s="88"/>
      <c r="K816" s="87"/>
      <c r="L816" s="87"/>
      <c r="M816" s="11"/>
      <c r="N816" s="11"/>
    </row>
    <row r="817" spans="2:14" ht="25.5" customHeight="1" x14ac:dyDescent="0.4">
      <c r="B817" s="85"/>
      <c r="C817" s="84"/>
      <c r="D817" s="84"/>
      <c r="E817" s="84"/>
      <c r="F817" s="84"/>
      <c r="G817" s="84" t="str">
        <f>IF(ISBLANK(J817),"",VLOOKUP(J817,'BASE DATOS'!$A$2:C16654,3,FALSE))</f>
        <v/>
      </c>
      <c r="H817" s="84" t="str">
        <f>IF(ISBLANK(J817),"",VLOOKUP(J817,'BASE DATOS'!$A$2:D16654,4,FALSE))</f>
        <v/>
      </c>
      <c r="I817" s="84"/>
      <c r="J817" s="88"/>
      <c r="K817" s="87"/>
      <c r="L817" s="87"/>
      <c r="M817" s="11"/>
      <c r="N817" s="11"/>
    </row>
    <row r="818" spans="2:14" ht="25.5" customHeight="1" x14ac:dyDescent="0.4">
      <c r="B818" s="85"/>
      <c r="C818" s="84"/>
      <c r="D818" s="84"/>
      <c r="E818" s="84"/>
      <c r="F818" s="84"/>
      <c r="G818" s="84" t="str">
        <f>IF(ISBLANK(J818),"",VLOOKUP(J818,'BASE DATOS'!$A$2:C16655,3,FALSE))</f>
        <v/>
      </c>
      <c r="H818" s="84" t="str">
        <f>IF(ISBLANK(J818),"",VLOOKUP(J818,'BASE DATOS'!$A$2:D16655,4,FALSE))</f>
        <v/>
      </c>
      <c r="I818" s="84"/>
      <c r="J818" s="88"/>
      <c r="K818" s="87"/>
      <c r="L818" s="87"/>
      <c r="M818" s="11"/>
      <c r="N818" s="11"/>
    </row>
    <row r="819" spans="2:14" ht="25.5" customHeight="1" x14ac:dyDescent="0.4">
      <c r="B819" s="85"/>
      <c r="C819" s="84"/>
      <c r="D819" s="84"/>
      <c r="E819" s="84"/>
      <c r="F819" s="84"/>
      <c r="G819" s="84" t="str">
        <f>IF(ISBLANK(J819),"",VLOOKUP(J819,'BASE DATOS'!$A$2:C16656,3,FALSE))</f>
        <v/>
      </c>
      <c r="H819" s="84" t="str">
        <f>IF(ISBLANK(J819),"",VLOOKUP(J819,'BASE DATOS'!$A$2:D16656,4,FALSE))</f>
        <v/>
      </c>
      <c r="I819" s="84"/>
      <c r="J819" s="88"/>
      <c r="K819" s="87"/>
      <c r="L819" s="87"/>
      <c r="M819" s="11"/>
      <c r="N819" s="11"/>
    </row>
    <row r="820" spans="2:14" ht="25.5" customHeight="1" x14ac:dyDescent="0.4">
      <c r="B820" s="85"/>
      <c r="C820" s="84"/>
      <c r="D820" s="84"/>
      <c r="E820" s="84"/>
      <c r="F820" s="84"/>
      <c r="G820" s="84" t="str">
        <f>IF(ISBLANK(J820),"",VLOOKUP(J820,'BASE DATOS'!$A$2:C16657,3,FALSE))</f>
        <v/>
      </c>
      <c r="H820" s="84" t="str">
        <f>IF(ISBLANK(J820),"",VLOOKUP(J820,'BASE DATOS'!$A$2:D16657,4,FALSE))</f>
        <v/>
      </c>
      <c r="I820" s="84"/>
      <c r="J820" s="88"/>
      <c r="K820" s="87"/>
      <c r="L820" s="87"/>
      <c r="M820" s="11"/>
      <c r="N820" s="11"/>
    </row>
    <row r="821" spans="2:14" ht="25.5" customHeight="1" x14ac:dyDescent="0.4">
      <c r="B821" s="85"/>
      <c r="C821" s="84"/>
      <c r="D821" s="84"/>
      <c r="E821" s="84"/>
      <c r="F821" s="84"/>
      <c r="G821" s="84" t="str">
        <f>IF(ISBLANK(J821),"",VLOOKUP(J821,'BASE DATOS'!$A$2:C16658,3,FALSE))</f>
        <v/>
      </c>
      <c r="H821" s="84" t="str">
        <f>IF(ISBLANK(J821),"",VLOOKUP(J821,'BASE DATOS'!$A$2:D16658,4,FALSE))</f>
        <v/>
      </c>
      <c r="I821" s="84"/>
      <c r="J821" s="88"/>
      <c r="K821" s="87"/>
      <c r="L821" s="87"/>
      <c r="M821" s="11"/>
      <c r="N821" s="11"/>
    </row>
    <row r="822" spans="2:14" ht="25.5" customHeight="1" x14ac:dyDescent="0.4">
      <c r="B822" s="85"/>
      <c r="C822" s="84"/>
      <c r="D822" s="84"/>
      <c r="E822" s="84"/>
      <c r="F822" s="84"/>
      <c r="G822" s="84" t="str">
        <f>IF(ISBLANK(J822),"",VLOOKUP(J822,'BASE DATOS'!$A$2:C16659,3,FALSE))</f>
        <v/>
      </c>
      <c r="H822" s="84" t="str">
        <f>IF(ISBLANK(J822),"",VLOOKUP(J822,'BASE DATOS'!$A$2:D16659,4,FALSE))</f>
        <v/>
      </c>
      <c r="I822" s="84"/>
      <c r="J822" s="88"/>
      <c r="K822" s="87"/>
      <c r="L822" s="87"/>
      <c r="M822" s="11"/>
      <c r="N822" s="11"/>
    </row>
    <row r="823" spans="2:14" ht="25.5" customHeight="1" x14ac:dyDescent="0.4">
      <c r="B823" s="85"/>
      <c r="C823" s="84"/>
      <c r="D823" s="84"/>
      <c r="E823" s="84"/>
      <c r="F823" s="84"/>
      <c r="G823" s="84" t="str">
        <f>IF(ISBLANK(J823),"",VLOOKUP(J823,'BASE DATOS'!$A$2:C16660,3,FALSE))</f>
        <v/>
      </c>
      <c r="H823" s="84" t="str">
        <f>IF(ISBLANK(J823),"",VLOOKUP(J823,'BASE DATOS'!$A$2:D16660,4,FALSE))</f>
        <v/>
      </c>
      <c r="I823" s="84"/>
      <c r="J823" s="88"/>
      <c r="K823" s="87"/>
      <c r="L823" s="87"/>
      <c r="M823" s="11"/>
      <c r="N823" s="11"/>
    </row>
    <row r="824" spans="2:14" ht="25.5" customHeight="1" thickBot="1" x14ac:dyDescent="0.45">
      <c r="B824" s="86"/>
      <c r="C824" s="91"/>
      <c r="D824" s="91"/>
      <c r="E824" s="91"/>
      <c r="F824" s="91"/>
      <c r="G824" s="91" t="str">
        <f>IF(ISBLANK(J824),"",VLOOKUP(J824,'BASE DATOS'!$A$2:C16661,3,FALSE))</f>
        <v/>
      </c>
      <c r="H824" s="91" t="str">
        <f>IF(ISBLANK(J824),"",VLOOKUP(J824,'BASE DATOS'!$A$2:D16661,4,FALSE))</f>
        <v/>
      </c>
      <c r="I824" s="91"/>
      <c r="J824" s="89"/>
      <c r="K824" s="90"/>
      <c r="L824" s="90"/>
      <c r="M824" s="11"/>
      <c r="N824" s="11"/>
    </row>
    <row r="825" spans="2:14" ht="25.5" customHeight="1" thickTop="1" x14ac:dyDescent="0.4">
      <c r="B825" s="20"/>
      <c r="C825" s="92"/>
      <c r="D825" s="92"/>
      <c r="E825" s="92"/>
      <c r="F825" s="92"/>
      <c r="G825" s="92" t="str">
        <f>IF(ISBLANK(J825),"",VLOOKUP(J825,'BASE DATOS'!$A$2:C16662,3,FALSE))</f>
        <v/>
      </c>
      <c r="H825" s="92" t="str">
        <f>IF(ISBLANK(J825),"",VLOOKUP(J825,'BASE DATOS'!$A$2:D16662,4,FALSE))</f>
        <v/>
      </c>
      <c r="I825" s="92"/>
      <c r="J825" s="21"/>
      <c r="K825" s="22"/>
      <c r="L825" s="23"/>
      <c r="M825" s="11"/>
      <c r="N825" s="11"/>
    </row>
    <row r="826" spans="2:14" ht="25.5" customHeight="1" x14ac:dyDescent="0.4">
      <c r="B826" s="24"/>
      <c r="C826" s="93"/>
      <c r="D826" s="93"/>
      <c r="E826" s="93"/>
      <c r="F826" s="93"/>
      <c r="G826" s="93" t="str">
        <f>IF(ISBLANK(J826),"",VLOOKUP(J826,'BASE DATOS'!$A$2:C16663,3,FALSE))</f>
        <v/>
      </c>
      <c r="H826" s="93" t="str">
        <f>IF(ISBLANK(J826),"",VLOOKUP(J826,'BASE DATOS'!$A$2:D16663,4,FALSE))</f>
        <v/>
      </c>
      <c r="I826" s="93"/>
      <c r="J826" s="25"/>
      <c r="K826" s="26"/>
      <c r="L826" s="23"/>
      <c r="M826" s="11"/>
      <c r="N826" s="11"/>
    </row>
    <row r="827" spans="2:14" ht="25.5" customHeight="1" x14ac:dyDescent="0.4">
      <c r="B827" s="13"/>
      <c r="C827" s="27"/>
      <c r="D827" s="27"/>
      <c r="E827" s="27"/>
      <c r="F827" s="27"/>
      <c r="G827" s="27" t="str">
        <f>IF(ISBLANK(J827),"",VLOOKUP(J827,'BASE DATOS'!$A$2:C16664,3,FALSE))</f>
        <v/>
      </c>
      <c r="H827" s="27" t="str">
        <f>IF(ISBLANK(J827),"",VLOOKUP(J827,'BASE DATOS'!$A$2:D16664,4,FALSE))</f>
        <v/>
      </c>
      <c r="I827" s="27"/>
      <c r="J827" s="15"/>
      <c r="K827" s="16"/>
      <c r="L827" s="17"/>
      <c r="M827" s="11"/>
      <c r="N827" s="11"/>
    </row>
    <row r="828" spans="2:14" ht="25.5" customHeight="1" x14ac:dyDescent="0.4">
      <c r="B828" s="13"/>
      <c r="C828" s="27"/>
      <c r="D828" s="27"/>
      <c r="E828" s="27"/>
      <c r="F828" s="27"/>
      <c r="G828" s="27" t="str">
        <f>IF(ISBLANK(J828),"",VLOOKUP(J828,'BASE DATOS'!$A$2:C16665,3,FALSE))</f>
        <v/>
      </c>
      <c r="H828" s="27" t="str">
        <f>IF(ISBLANK(J828),"",VLOOKUP(J828,'BASE DATOS'!$A$2:D16665,4,FALSE))</f>
        <v/>
      </c>
      <c r="I828" s="27"/>
      <c r="J828" s="15"/>
      <c r="K828" s="16"/>
      <c r="L828" s="17"/>
      <c r="M828" s="11"/>
      <c r="N828" s="11"/>
    </row>
    <row r="829" spans="2:14" ht="25.5" customHeight="1" x14ac:dyDescent="0.4">
      <c r="B829" s="13"/>
      <c r="C829" s="27"/>
      <c r="D829" s="27"/>
      <c r="E829" s="27"/>
      <c r="F829" s="27"/>
      <c r="G829" s="27" t="str">
        <f>IF(ISBLANK(J829),"",VLOOKUP(J829,'BASE DATOS'!$A$2:C16666,3,FALSE))</f>
        <v/>
      </c>
      <c r="H829" s="27" t="str">
        <f>IF(ISBLANK(J829),"",VLOOKUP(J829,'BASE DATOS'!$A$2:D16666,4,FALSE))</f>
        <v/>
      </c>
      <c r="I829" s="27"/>
      <c r="J829" s="15"/>
      <c r="K829" s="16"/>
      <c r="L829" s="17"/>
      <c r="M829" s="11"/>
      <c r="N829" s="11"/>
    </row>
    <row r="830" spans="2:14" ht="25.5" customHeight="1" x14ac:dyDescent="0.4">
      <c r="B830" s="13"/>
      <c r="C830" s="14"/>
      <c r="D830" s="14"/>
      <c r="E830" s="14"/>
      <c r="F830" s="14"/>
      <c r="G830" s="14" t="str">
        <f>IF(ISBLANK(J830),"",VLOOKUP(J830,'BASE DATOS'!$A$2:C16667,3,FALSE))</f>
        <v/>
      </c>
      <c r="H830" s="14" t="str">
        <f>IF(ISBLANK(J830),"",VLOOKUP(J830,'BASE DATOS'!$A$2:D16667,4,FALSE))</f>
        <v/>
      </c>
      <c r="I830" s="14"/>
      <c r="J830" s="15"/>
      <c r="K830" s="16"/>
      <c r="L830" s="17"/>
      <c r="M830" s="11"/>
      <c r="N830" s="11"/>
    </row>
  </sheetData>
  <mergeCells count="1">
    <mergeCell ref="A1:L1"/>
  </mergeCells>
  <pageMargins left="0.45" right="0.45" top="0.5" bottom="0.5" header="0.3" footer="0.3"/>
  <pageSetup fitToHeight="0" orientation="portrait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'BASE DATOS'!$A$2:$A$50</xm:f>
          </x14:formula1>
          <xm:sqref>J37:J824</xm:sqref>
        </x14:dataValidation>
        <x14:dataValidation type="list" allowBlank="1" showInputMessage="1" showErrorMessage="1">
          <x14:formula1>
            <xm:f>'BASE DATOS'!$A$2:$A$100</xm:f>
          </x14:formula1>
          <xm:sqref>J6:J36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33"/>
  <sheetViews>
    <sheetView view="pageBreakPreview" topLeftCell="A7" zoomScaleNormal="100" zoomScaleSheetLayoutView="100" workbookViewId="0">
      <selection activeCell="D7" sqref="D7:F7"/>
    </sheetView>
  </sheetViews>
  <sheetFormatPr baseColWidth="10" defaultRowHeight="18.75" x14ac:dyDescent="0.4"/>
  <cols>
    <col min="1" max="1" width="12.5546875" customWidth="1"/>
    <col min="2" max="2" width="14.6640625" customWidth="1"/>
    <col min="3" max="3" width="14.109375" customWidth="1"/>
    <col min="4" max="4" width="17.109375" customWidth="1"/>
    <col min="5" max="5" width="15.77734375" customWidth="1"/>
    <col min="6" max="6" width="62.21875" customWidth="1"/>
    <col min="7" max="7" width="11.77734375" bestFit="1" customWidth="1"/>
  </cols>
  <sheetData>
    <row r="1" spans="1:6" ht="29.25" customHeight="1" thickTop="1" x14ac:dyDescent="0.4">
      <c r="C1" s="227" t="s">
        <v>87</v>
      </c>
      <c r="D1" s="228"/>
      <c r="E1" s="229"/>
      <c r="F1" s="214" t="str">
        <f>+Saldos!B6</f>
        <v>RELACION DETALLADA DE NOTAS CREDITO Y PAGOS A:</v>
      </c>
    </row>
    <row r="2" spans="1:6" ht="32.25" customHeight="1" x14ac:dyDescent="0.4">
      <c r="A2" s="176"/>
      <c r="C2" s="230" t="s">
        <v>128</v>
      </c>
      <c r="D2" s="231"/>
      <c r="E2" s="232"/>
      <c r="F2" s="213" t="str">
        <f>+Saldos!B7</f>
        <v>TRANSPORTE   4</v>
      </c>
    </row>
    <row r="3" spans="1:6" ht="28.5" customHeight="1" thickBot="1" x14ac:dyDescent="0.45">
      <c r="C3" s="233" t="s">
        <v>88</v>
      </c>
      <c r="D3" s="234"/>
      <c r="E3" s="235"/>
      <c r="F3" s="212" t="str">
        <f>+CONCATENATE(Saldos!B8,"       ", Saldos!C8, "    ",      Saldos!D8, "    ",       Saldos!E8, "           ", Saldos!F8  )</f>
        <v>JOSUE       0    FERNANDEZ    ROMERO           40785633</v>
      </c>
    </row>
    <row r="4" spans="1:6" ht="33" customHeight="1" thickTop="1" thickBot="1" x14ac:dyDescent="0.45">
      <c r="C4" s="216" t="s">
        <v>75</v>
      </c>
      <c r="D4" s="160" t="s">
        <v>5</v>
      </c>
      <c r="E4" s="160" t="s">
        <v>6</v>
      </c>
      <c r="F4" s="220" t="s">
        <v>85</v>
      </c>
    </row>
    <row r="5" spans="1:6" ht="31.5" customHeight="1" thickTop="1" thickBot="1" x14ac:dyDescent="0.45">
      <c r="C5" s="177">
        <f>+Saldos!B10</f>
        <v>10700000</v>
      </c>
      <c r="D5" s="177">
        <f>+Saldos!C10</f>
        <v>9800000</v>
      </c>
      <c r="E5" s="178">
        <f>+Saldos!D10</f>
        <v>900000</v>
      </c>
      <c r="F5" s="179" t="s">
        <v>86</v>
      </c>
    </row>
    <row r="6" spans="1:6" ht="20.25" thickTop="1" thickBot="1" x14ac:dyDescent="0.45">
      <c r="A6" s="219" t="s">
        <v>1</v>
      </c>
      <c r="B6" s="217" t="s">
        <v>7</v>
      </c>
      <c r="C6" s="218" t="s">
        <v>2</v>
      </c>
      <c r="D6" s="247" t="s">
        <v>76</v>
      </c>
      <c r="E6" s="248"/>
      <c r="F6" s="249"/>
    </row>
    <row r="7" spans="1:6" ht="47.25" customHeight="1" thickTop="1" x14ac:dyDescent="0.4">
      <c r="A7" s="180">
        <f>+Saldos!A13</f>
        <v>45706</v>
      </c>
      <c r="B7" s="181" t="str">
        <f>+Saldos!B13</f>
        <v>COMP 06</v>
      </c>
      <c r="C7" s="182">
        <f>+Saldos!D13</f>
        <v>9800000</v>
      </c>
      <c r="D7" s="241" t="str">
        <f>+Saldos!F13</f>
        <v>POR SERVICIOS DE TRANSPORTE DE CARGA</v>
      </c>
      <c r="E7" s="242"/>
      <c r="F7" s="243"/>
    </row>
    <row r="8" spans="1:6" ht="52.5" customHeight="1" x14ac:dyDescent="0.4">
      <c r="A8" s="183" t="str">
        <f>+Saldos!A14</f>
        <v/>
      </c>
      <c r="B8" s="184" t="str">
        <f>+Saldos!B14</f>
        <v/>
      </c>
      <c r="C8" s="185" t="str">
        <f>+Saldos!D14</f>
        <v/>
      </c>
      <c r="D8" s="236" t="str">
        <f>+Saldos!F14</f>
        <v/>
      </c>
      <c r="E8" s="237"/>
      <c r="F8" s="238"/>
    </row>
    <row r="9" spans="1:6" ht="46.5" customHeight="1" x14ac:dyDescent="0.4">
      <c r="A9" s="183" t="str">
        <f>+Saldos!A15</f>
        <v/>
      </c>
      <c r="B9" s="184" t="str">
        <f>+Saldos!B15</f>
        <v/>
      </c>
      <c r="C9" s="185" t="str">
        <f>+Saldos!D15</f>
        <v/>
      </c>
      <c r="D9" s="236" t="str">
        <f>+Saldos!F15</f>
        <v/>
      </c>
      <c r="E9" s="237"/>
      <c r="F9" s="238"/>
    </row>
    <row r="10" spans="1:6" ht="34.5" customHeight="1" x14ac:dyDescent="0.4">
      <c r="A10" s="183" t="str">
        <f>+Saldos!A16</f>
        <v/>
      </c>
      <c r="B10" s="184" t="str">
        <f>+Saldos!B16</f>
        <v/>
      </c>
      <c r="C10" s="185" t="str">
        <f>+Saldos!D16</f>
        <v/>
      </c>
      <c r="D10" s="236" t="str">
        <f>+Saldos!F16</f>
        <v/>
      </c>
      <c r="E10" s="237"/>
      <c r="F10" s="238"/>
    </row>
    <row r="11" spans="1:6" ht="32.25" customHeight="1" x14ac:dyDescent="0.4">
      <c r="A11" s="183" t="str">
        <f>+Saldos!A17</f>
        <v/>
      </c>
      <c r="B11" s="184" t="str">
        <f>+Saldos!B17</f>
        <v/>
      </c>
      <c r="C11" s="185" t="str">
        <f>+Saldos!D17</f>
        <v/>
      </c>
      <c r="D11" s="236" t="str">
        <f>+Saldos!F17</f>
        <v/>
      </c>
      <c r="E11" s="237"/>
      <c r="F11" s="238"/>
    </row>
    <row r="12" spans="1:6" ht="29.25" customHeight="1" x14ac:dyDescent="0.4">
      <c r="A12" s="183" t="str">
        <f>+Saldos!A18</f>
        <v/>
      </c>
      <c r="B12" s="184" t="str">
        <f>+Saldos!B18</f>
        <v/>
      </c>
      <c r="C12" s="185" t="str">
        <f>+Saldos!D18</f>
        <v/>
      </c>
      <c r="D12" s="236" t="str">
        <f>+Saldos!F18</f>
        <v/>
      </c>
      <c r="E12" s="237"/>
      <c r="F12" s="238"/>
    </row>
    <row r="13" spans="1:6" ht="36.75" customHeight="1" x14ac:dyDescent="0.4">
      <c r="A13" s="183" t="str">
        <f>+Saldos!A19</f>
        <v/>
      </c>
      <c r="B13" s="184" t="str">
        <f>+Saldos!B19</f>
        <v/>
      </c>
      <c r="C13" s="185" t="str">
        <f>+Saldos!D19</f>
        <v/>
      </c>
      <c r="D13" s="236" t="str">
        <f>+Saldos!F19</f>
        <v/>
      </c>
      <c r="E13" s="239"/>
      <c r="F13" s="240"/>
    </row>
    <row r="14" spans="1:6" ht="29.25" customHeight="1" x14ac:dyDescent="0.4">
      <c r="A14" s="183" t="str">
        <f>+Saldos!A20</f>
        <v/>
      </c>
      <c r="B14" s="184" t="str">
        <f>+Saldos!B20</f>
        <v/>
      </c>
      <c r="C14" s="185" t="str">
        <f>+Saldos!D20</f>
        <v/>
      </c>
      <c r="D14" s="236" t="str">
        <f>+Saldos!F20</f>
        <v/>
      </c>
      <c r="E14" s="239"/>
      <c r="F14" s="240"/>
    </row>
    <row r="15" spans="1:6" ht="33" customHeight="1" x14ac:dyDescent="0.4">
      <c r="A15" s="183" t="str">
        <f>+Saldos!A21</f>
        <v/>
      </c>
      <c r="B15" s="184" t="str">
        <f>+Saldos!B21</f>
        <v/>
      </c>
      <c r="C15" s="185" t="str">
        <f>+Saldos!D21</f>
        <v/>
      </c>
      <c r="D15" s="236" t="str">
        <f>+Saldos!F21</f>
        <v/>
      </c>
      <c r="E15" s="239"/>
      <c r="F15" s="240"/>
    </row>
    <row r="16" spans="1:6" ht="33" customHeight="1" x14ac:dyDescent="0.4">
      <c r="A16" s="183" t="str">
        <f>+Saldos!A22</f>
        <v/>
      </c>
      <c r="B16" s="184" t="str">
        <f>+Saldos!B22</f>
        <v/>
      </c>
      <c r="C16" s="185" t="str">
        <f>+Saldos!D22</f>
        <v/>
      </c>
      <c r="D16" s="236" t="str">
        <f>+Saldos!F22</f>
        <v/>
      </c>
      <c r="E16" s="239"/>
      <c r="F16" s="240"/>
    </row>
    <row r="17" spans="1:6" ht="30" customHeight="1" x14ac:dyDescent="0.4">
      <c r="A17" s="183" t="str">
        <f>+Saldos!A23</f>
        <v/>
      </c>
      <c r="B17" s="184" t="str">
        <f>+Saldos!B23</f>
        <v/>
      </c>
      <c r="C17" s="185" t="str">
        <f>+Saldos!D23</f>
        <v/>
      </c>
      <c r="D17" s="236" t="str">
        <f>+Saldos!F23</f>
        <v/>
      </c>
      <c r="E17" s="239"/>
      <c r="F17" s="240"/>
    </row>
    <row r="18" spans="1:6" ht="33.75" customHeight="1" x14ac:dyDescent="0.4">
      <c r="A18" s="183" t="str">
        <f>+Saldos!A24</f>
        <v/>
      </c>
      <c r="B18" s="184" t="str">
        <f>+Saldos!B24</f>
        <v/>
      </c>
      <c r="C18" s="185" t="str">
        <f>+Saldos!D24</f>
        <v/>
      </c>
      <c r="D18" s="236" t="str">
        <f>+Saldos!F24</f>
        <v/>
      </c>
      <c r="E18" s="239"/>
      <c r="F18" s="240"/>
    </row>
    <row r="19" spans="1:6" ht="36" customHeight="1" x14ac:dyDescent="0.4">
      <c r="A19" s="186" t="str">
        <f>+Saldos!A25</f>
        <v/>
      </c>
      <c r="B19" s="187" t="str">
        <f>+Saldos!B25</f>
        <v/>
      </c>
      <c r="C19" s="188" t="str">
        <f>+Saldos!D25</f>
        <v/>
      </c>
      <c r="D19" s="236" t="str">
        <f>+Saldos!F25</f>
        <v/>
      </c>
      <c r="E19" s="239"/>
      <c r="F19" s="240"/>
    </row>
    <row r="20" spans="1:6" ht="29.25" customHeight="1" x14ac:dyDescent="0.4">
      <c r="A20" s="186" t="str">
        <f>+Saldos!A26</f>
        <v/>
      </c>
      <c r="B20" s="187" t="str">
        <f>+Saldos!B26</f>
        <v/>
      </c>
      <c r="C20" s="188" t="str">
        <f>+Saldos!D26</f>
        <v/>
      </c>
      <c r="D20" s="236" t="str">
        <f>+Saldos!F26</f>
        <v/>
      </c>
      <c r="E20" s="237"/>
      <c r="F20" s="238"/>
    </row>
    <row r="21" spans="1:6" ht="30" customHeight="1" x14ac:dyDescent="0.4">
      <c r="A21" s="186" t="str">
        <f>+Saldos!A27</f>
        <v/>
      </c>
      <c r="B21" s="187" t="str">
        <f>+Saldos!B27</f>
        <v/>
      </c>
      <c r="C21" s="188" t="str">
        <f>+Saldos!D27</f>
        <v/>
      </c>
      <c r="D21" s="236" t="str">
        <f>+Saldos!F27</f>
        <v/>
      </c>
      <c r="E21" s="237"/>
      <c r="F21" s="238"/>
    </row>
    <row r="22" spans="1:6" ht="54.75" customHeight="1" x14ac:dyDescent="0.4">
      <c r="A22" s="186" t="str">
        <f>+Saldos!A28</f>
        <v/>
      </c>
      <c r="B22" s="187" t="str">
        <f>+Saldos!B28</f>
        <v/>
      </c>
      <c r="C22" s="188" t="str">
        <f>+Saldos!D28</f>
        <v/>
      </c>
      <c r="D22" s="236" t="str">
        <f>+Saldos!F28</f>
        <v/>
      </c>
      <c r="E22" s="237"/>
      <c r="F22" s="238"/>
    </row>
    <row r="23" spans="1:6" ht="36" customHeight="1" x14ac:dyDescent="0.4">
      <c r="A23" s="186" t="str">
        <f>+Saldos!A29</f>
        <v/>
      </c>
      <c r="B23" s="187" t="str">
        <f>+Saldos!B29</f>
        <v/>
      </c>
      <c r="C23" s="188" t="str">
        <f>+Saldos!D29</f>
        <v/>
      </c>
      <c r="D23" s="236" t="str">
        <f>+Saldos!F29</f>
        <v/>
      </c>
      <c r="E23" s="237"/>
      <c r="F23" s="238"/>
    </row>
    <row r="24" spans="1:6" ht="31.5" customHeight="1" x14ac:dyDescent="0.4">
      <c r="A24" s="186" t="str">
        <f>+Saldos!A30</f>
        <v/>
      </c>
      <c r="B24" s="187" t="str">
        <f>+Saldos!B30</f>
        <v/>
      </c>
      <c r="C24" s="188" t="str">
        <f>+Saldos!D30</f>
        <v/>
      </c>
      <c r="D24" s="236" t="str">
        <f>+Saldos!F30</f>
        <v/>
      </c>
      <c r="E24" s="237"/>
      <c r="F24" s="238"/>
    </row>
    <row r="25" spans="1:6" ht="36" customHeight="1" x14ac:dyDescent="0.4">
      <c r="A25" s="186" t="str">
        <f>+Saldos!A31</f>
        <v/>
      </c>
      <c r="B25" s="187" t="str">
        <f>+Saldos!B31</f>
        <v/>
      </c>
      <c r="C25" s="188" t="str">
        <f>+Saldos!D31</f>
        <v/>
      </c>
      <c r="D25" s="236" t="str">
        <f>+Saldos!F31</f>
        <v/>
      </c>
      <c r="E25" s="237"/>
      <c r="F25" s="238"/>
    </row>
    <row r="26" spans="1:6" ht="55.5" customHeight="1" x14ac:dyDescent="0.4">
      <c r="A26" s="186" t="str">
        <f>+Saldos!A32</f>
        <v/>
      </c>
      <c r="B26" s="187" t="str">
        <f>+Saldos!B32</f>
        <v/>
      </c>
      <c r="C26" s="188" t="str">
        <f>+Saldos!D32</f>
        <v/>
      </c>
      <c r="D26" s="236" t="str">
        <f>+Saldos!F32</f>
        <v/>
      </c>
      <c r="E26" s="237"/>
      <c r="F26" s="238"/>
    </row>
    <row r="27" spans="1:6" ht="46.5" customHeight="1" x14ac:dyDescent="0.4">
      <c r="A27" s="186" t="str">
        <f>+Saldos!A33</f>
        <v/>
      </c>
      <c r="B27" s="187" t="str">
        <f>+Saldos!B33</f>
        <v/>
      </c>
      <c r="C27" s="188" t="str">
        <f>+Saldos!D33</f>
        <v/>
      </c>
      <c r="D27" s="236" t="str">
        <f>+Saldos!F33</f>
        <v/>
      </c>
      <c r="E27" s="237"/>
      <c r="F27" s="238"/>
    </row>
    <row r="28" spans="1:6" ht="44.25" customHeight="1" x14ac:dyDescent="0.4">
      <c r="A28" s="186" t="str">
        <f>+Saldos!A34</f>
        <v/>
      </c>
      <c r="B28" s="187" t="str">
        <f>+Saldos!B34</f>
        <v/>
      </c>
      <c r="C28" s="188" t="str">
        <f>+Saldos!D34</f>
        <v/>
      </c>
      <c r="D28" s="236" t="str">
        <f>+Saldos!F34</f>
        <v/>
      </c>
      <c r="E28" s="237"/>
      <c r="F28" s="238"/>
    </row>
    <row r="29" spans="1:6" ht="56.25" customHeight="1" thickBot="1" x14ac:dyDescent="0.45">
      <c r="A29" s="186" t="str">
        <f>+Saldos!A35</f>
        <v/>
      </c>
      <c r="B29" s="187" t="str">
        <f>+Saldos!B35</f>
        <v/>
      </c>
      <c r="C29" s="188" t="str">
        <f>+Saldos!D35</f>
        <v/>
      </c>
      <c r="D29" s="244" t="str">
        <f>+Saldos!F35</f>
        <v/>
      </c>
      <c r="E29" s="245"/>
      <c r="F29" s="246"/>
    </row>
    <row r="30" spans="1:6" ht="117" customHeight="1" thickTop="1" x14ac:dyDescent="0.45">
      <c r="A30" s="172" t="s">
        <v>81</v>
      </c>
      <c r="B30" s="173"/>
      <c r="C30" s="161"/>
      <c r="D30" s="161"/>
      <c r="E30" s="161"/>
      <c r="F30" s="174" t="str">
        <f>+F3</f>
        <v>JOSUE       0    FERNANDEZ    ROMERO           40785633</v>
      </c>
    </row>
    <row r="31" spans="1:6" x14ac:dyDescent="0.4">
      <c r="A31" s="170" t="s">
        <v>84</v>
      </c>
      <c r="B31" s="162"/>
      <c r="C31" s="162"/>
      <c r="D31" s="162"/>
      <c r="E31" s="162"/>
      <c r="F31" s="215" t="str">
        <f>+F2</f>
        <v>TRANSPORTE   4</v>
      </c>
    </row>
    <row r="32" spans="1:6" ht="19.5" thickBot="1" x14ac:dyDescent="0.45">
      <c r="A32" s="171" t="s">
        <v>82</v>
      </c>
      <c r="B32" s="163"/>
      <c r="C32" s="163"/>
      <c r="D32" s="163"/>
      <c r="E32" s="163"/>
      <c r="F32" s="175"/>
    </row>
    <row r="33" ht="19.5" thickTop="1" x14ac:dyDescent="0.4"/>
  </sheetData>
  <mergeCells count="27">
    <mergeCell ref="D6:F6"/>
    <mergeCell ref="D13:F13"/>
    <mergeCell ref="D14:F14"/>
    <mergeCell ref="D15:F15"/>
    <mergeCell ref="D16:F16"/>
    <mergeCell ref="D29:F29"/>
    <mergeCell ref="D22:F22"/>
    <mergeCell ref="D23:F23"/>
    <mergeCell ref="D24:F24"/>
    <mergeCell ref="D25:F25"/>
    <mergeCell ref="D26:F26"/>
    <mergeCell ref="C1:E1"/>
    <mergeCell ref="C2:E2"/>
    <mergeCell ref="C3:E3"/>
    <mergeCell ref="D27:F27"/>
    <mergeCell ref="D28:F28"/>
    <mergeCell ref="D17:F17"/>
    <mergeCell ref="D18:F18"/>
    <mergeCell ref="D19:F19"/>
    <mergeCell ref="D20:F20"/>
    <mergeCell ref="D21:F21"/>
    <mergeCell ref="D7:F7"/>
    <mergeCell ref="D8:F8"/>
    <mergeCell ref="D9:F9"/>
    <mergeCell ref="D10:F10"/>
    <mergeCell ref="D11:F11"/>
    <mergeCell ref="D12:F12"/>
  </mergeCells>
  <pageMargins left="1.1023622047244095" right="0.31496062992125984" top="0.35433070866141736" bottom="0.35433070866141736" header="0.31496062992125984" footer="0.31496062992125984"/>
  <pageSetup scale="43" orientation="portrait" r:id="rId1"/>
  <headerFooter>
    <oddHeader>&amp;RDerechos de Autor
Laila González Oñate
Contador Publico
T.P. No. 120559-T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G34"/>
  <sheetViews>
    <sheetView tabSelected="1" workbookViewId="0">
      <selection activeCell="G11" sqref="G11"/>
    </sheetView>
  </sheetViews>
  <sheetFormatPr baseColWidth="10" defaultRowHeight="18.75" x14ac:dyDescent="0.4"/>
  <cols>
    <col min="1" max="1" width="27.5546875" customWidth="1"/>
    <col min="2" max="2" width="17.77734375" customWidth="1"/>
    <col min="3" max="5" width="17.44140625" customWidth="1"/>
    <col min="6" max="6" width="12.21875" customWidth="1"/>
    <col min="7" max="7" width="15.33203125" customWidth="1"/>
  </cols>
  <sheetData>
    <row r="1" spans="1:7" ht="38.25" customHeight="1" x14ac:dyDescent="0.4">
      <c r="A1" t="s">
        <v>94</v>
      </c>
      <c r="B1" t="s">
        <v>104</v>
      </c>
      <c r="C1" t="s">
        <v>106</v>
      </c>
      <c r="D1" t="s">
        <v>108</v>
      </c>
      <c r="E1" t="s">
        <v>109</v>
      </c>
      <c r="F1" t="s">
        <v>8</v>
      </c>
      <c r="G1" s="277" t="s">
        <v>166</v>
      </c>
    </row>
    <row r="2" spans="1:7" x14ac:dyDescent="0.4">
      <c r="A2" s="97" t="s">
        <v>95</v>
      </c>
      <c r="B2" s="221" t="s">
        <v>105</v>
      </c>
      <c r="C2" s="97" t="s">
        <v>107</v>
      </c>
      <c r="D2" s="97" t="s">
        <v>110</v>
      </c>
      <c r="E2" s="97" t="s">
        <v>111</v>
      </c>
      <c r="F2" s="222">
        <v>49733846</v>
      </c>
      <c r="G2" s="19"/>
    </row>
    <row r="3" spans="1:7" x14ac:dyDescent="0.4">
      <c r="A3" s="97" t="s">
        <v>96</v>
      </c>
      <c r="B3" s="221" t="s">
        <v>134</v>
      </c>
      <c r="C3" s="97" t="s">
        <v>135</v>
      </c>
      <c r="D3" s="97" t="s">
        <v>136</v>
      </c>
      <c r="E3" s="97" t="s">
        <v>137</v>
      </c>
      <c r="F3" s="222">
        <v>73093956</v>
      </c>
      <c r="G3" s="19"/>
    </row>
    <row r="4" spans="1:7" x14ac:dyDescent="0.4">
      <c r="A4" s="97" t="s">
        <v>97</v>
      </c>
      <c r="B4" s="221" t="s">
        <v>121</v>
      </c>
      <c r="C4" s="97" t="s">
        <v>122</v>
      </c>
      <c r="D4" s="97" t="s">
        <v>123</v>
      </c>
      <c r="E4" s="97" t="s">
        <v>124</v>
      </c>
      <c r="F4" s="222" t="s">
        <v>141</v>
      </c>
      <c r="G4" s="19"/>
    </row>
    <row r="5" spans="1:7" ht="36" customHeight="1" x14ac:dyDescent="0.4">
      <c r="A5" s="97" t="s">
        <v>98</v>
      </c>
      <c r="B5" s="192" t="s">
        <v>138</v>
      </c>
      <c r="C5" s="151" t="s">
        <v>107</v>
      </c>
      <c r="D5" s="151" t="s">
        <v>139</v>
      </c>
      <c r="E5" s="151" t="s">
        <v>140</v>
      </c>
      <c r="F5" s="223" t="s">
        <v>146</v>
      </c>
      <c r="G5" s="19"/>
    </row>
    <row r="6" spans="1:7" x14ac:dyDescent="0.4">
      <c r="A6" s="96" t="s">
        <v>99</v>
      </c>
      <c r="B6" s="190" t="s">
        <v>142</v>
      </c>
      <c r="C6" s="191" t="s">
        <v>143</v>
      </c>
      <c r="D6" s="191" t="s">
        <v>144</v>
      </c>
      <c r="E6" s="191" t="s">
        <v>145</v>
      </c>
      <c r="F6" s="224" t="s">
        <v>147</v>
      </c>
      <c r="G6" s="19"/>
    </row>
    <row r="7" spans="1:7" x14ac:dyDescent="0.4">
      <c r="A7" s="97" t="s">
        <v>100</v>
      </c>
      <c r="B7" s="192" t="s">
        <v>148</v>
      </c>
      <c r="C7" s="151" t="s">
        <v>149</v>
      </c>
      <c r="D7" s="151" t="s">
        <v>150</v>
      </c>
      <c r="E7" s="151" t="s">
        <v>151</v>
      </c>
      <c r="F7" s="223">
        <v>84041805</v>
      </c>
      <c r="G7" s="19"/>
    </row>
    <row r="8" spans="1:7" x14ac:dyDescent="0.4">
      <c r="A8" s="97" t="s">
        <v>152</v>
      </c>
      <c r="B8" s="192" t="s">
        <v>155</v>
      </c>
      <c r="C8" s="151"/>
      <c r="D8" s="151" t="s">
        <v>156</v>
      </c>
      <c r="E8" s="151"/>
      <c r="F8" s="223">
        <v>39492471</v>
      </c>
      <c r="G8" s="19"/>
    </row>
    <row r="9" spans="1:7" x14ac:dyDescent="0.4">
      <c r="A9" s="97" t="s">
        <v>153</v>
      </c>
      <c r="B9" s="192" t="s">
        <v>157</v>
      </c>
      <c r="C9" s="151"/>
      <c r="D9" s="151" t="s">
        <v>158</v>
      </c>
      <c r="E9" s="151" t="s">
        <v>159</v>
      </c>
      <c r="F9" s="223">
        <v>40785633</v>
      </c>
      <c r="G9" s="19"/>
    </row>
    <row r="10" spans="1:7" x14ac:dyDescent="0.4">
      <c r="A10" s="97" t="s">
        <v>154</v>
      </c>
      <c r="B10" s="192" t="s">
        <v>138</v>
      </c>
      <c r="C10" s="151"/>
      <c r="D10" s="151" t="s">
        <v>160</v>
      </c>
      <c r="E10" s="151" t="s">
        <v>161</v>
      </c>
      <c r="F10" s="223">
        <v>84045800</v>
      </c>
      <c r="G10" s="19"/>
    </row>
    <row r="11" spans="1:7" x14ac:dyDescent="0.4">
      <c r="A11" s="98" t="s">
        <v>89</v>
      </c>
      <c r="B11" s="99"/>
      <c r="C11" s="97"/>
      <c r="D11" s="97"/>
      <c r="E11" s="97"/>
      <c r="F11" s="222">
        <v>890345760</v>
      </c>
      <c r="G11" s="19" t="s">
        <v>167</v>
      </c>
    </row>
    <row r="12" spans="1:7" x14ac:dyDescent="0.4">
      <c r="A12" s="97"/>
      <c r="B12" s="99"/>
      <c r="C12" s="97"/>
      <c r="D12" s="97"/>
      <c r="E12" s="97"/>
      <c r="F12" s="97"/>
      <c r="G12" s="19"/>
    </row>
    <row r="13" spans="1:7" x14ac:dyDescent="0.4">
      <c r="A13" s="97"/>
      <c r="B13" s="99"/>
      <c r="C13" s="97"/>
      <c r="D13" s="97"/>
      <c r="E13" s="97"/>
      <c r="F13" s="97"/>
      <c r="G13" s="19"/>
    </row>
    <row r="14" spans="1:7" x14ac:dyDescent="0.4">
      <c r="A14" s="97"/>
      <c r="B14" s="99"/>
      <c r="C14" s="97"/>
      <c r="D14" s="97"/>
      <c r="E14" s="97"/>
      <c r="F14" s="97"/>
      <c r="G14" s="19"/>
    </row>
    <row r="15" spans="1:7" x14ac:dyDescent="0.4">
      <c r="A15" s="97"/>
      <c r="B15" s="99"/>
      <c r="C15" s="96"/>
      <c r="D15" s="96"/>
      <c r="E15" s="96"/>
      <c r="F15" s="96"/>
    </row>
    <row r="16" spans="1:7" x14ac:dyDescent="0.4">
      <c r="A16" s="97"/>
      <c r="B16" s="99"/>
      <c r="C16" s="96"/>
      <c r="D16" s="96"/>
      <c r="E16" s="96"/>
      <c r="F16" s="96"/>
    </row>
    <row r="17" spans="1:6" x14ac:dyDescent="0.4">
      <c r="A17" s="101"/>
      <c r="B17" s="102"/>
      <c r="C17" s="96"/>
      <c r="D17" s="96"/>
      <c r="E17" s="96"/>
      <c r="F17" s="96"/>
    </row>
    <row r="18" spans="1:6" x14ac:dyDescent="0.4">
      <c r="A18" s="97"/>
      <c r="B18" s="97"/>
      <c r="C18" s="97"/>
      <c r="D18" s="97"/>
      <c r="E18" s="97"/>
      <c r="F18" s="96"/>
    </row>
    <row r="19" spans="1:6" x14ac:dyDescent="0.4">
      <c r="A19" s="97"/>
      <c r="B19" s="99"/>
      <c r="C19" s="96"/>
      <c r="D19" s="96"/>
      <c r="E19" s="96"/>
    </row>
    <row r="20" spans="1:6" x14ac:dyDescent="0.4">
      <c r="A20" s="97"/>
      <c r="B20" s="100"/>
      <c r="C20" s="96"/>
      <c r="D20" s="96"/>
      <c r="E20" s="96"/>
    </row>
    <row r="21" spans="1:6" x14ac:dyDescent="0.4">
      <c r="A21" s="125"/>
      <c r="B21" s="126"/>
      <c r="C21" s="125"/>
      <c r="D21" s="125"/>
      <c r="E21" s="125"/>
    </row>
    <row r="22" spans="1:6" x14ac:dyDescent="0.4">
      <c r="A22" s="125"/>
      <c r="B22" s="125"/>
      <c r="C22" s="125"/>
      <c r="D22" s="125"/>
      <c r="E22" s="125"/>
    </row>
    <row r="23" spans="1:6" ht="22.5" x14ac:dyDescent="0.4">
      <c r="A23" s="94"/>
    </row>
    <row r="24" spans="1:6" ht="22.5" x14ac:dyDescent="0.4">
      <c r="A24" s="94"/>
    </row>
    <row r="25" spans="1:6" ht="22.5" x14ac:dyDescent="0.4">
      <c r="A25" s="94"/>
    </row>
    <row r="26" spans="1:6" ht="22.5" x14ac:dyDescent="0.4">
      <c r="A26" s="94"/>
    </row>
    <row r="27" spans="1:6" ht="22.5" x14ac:dyDescent="0.4">
      <c r="A27" s="94"/>
    </row>
    <row r="28" spans="1:6" ht="22.5" x14ac:dyDescent="0.4">
      <c r="A28" s="94"/>
    </row>
    <row r="29" spans="1:6" ht="22.5" x14ac:dyDescent="0.4">
      <c r="A29" s="94"/>
    </row>
    <row r="30" spans="1:6" ht="22.5" x14ac:dyDescent="0.4">
      <c r="A30" s="94"/>
    </row>
    <row r="31" spans="1:6" ht="22.5" x14ac:dyDescent="0.4">
      <c r="A31" s="94"/>
    </row>
    <row r="32" spans="1:6" ht="22.5" x14ac:dyDescent="0.4">
      <c r="A32" s="94"/>
    </row>
    <row r="33" spans="1:1" ht="22.5" x14ac:dyDescent="0.4">
      <c r="A33" s="94"/>
    </row>
    <row r="34" spans="1:1" ht="22.5" x14ac:dyDescent="0.4">
      <c r="A34" s="94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56"/>
  <sheetViews>
    <sheetView topLeftCell="A58" workbookViewId="0">
      <selection activeCell="H55" sqref="H55"/>
    </sheetView>
  </sheetViews>
  <sheetFormatPr baseColWidth="10" defaultRowHeight="18.75" x14ac:dyDescent="0.4"/>
  <cols>
    <col min="1" max="1" width="13.44140625" bestFit="1" customWidth="1"/>
    <col min="3" max="3" width="15.88671875" bestFit="1" customWidth="1"/>
  </cols>
  <sheetData>
    <row r="1" spans="1:108" x14ac:dyDescent="0.4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</row>
    <row r="2" spans="1:108" x14ac:dyDescent="0.25">
      <c r="A2" s="29" t="s">
        <v>10</v>
      </c>
      <c r="B2" s="30"/>
      <c r="C2" s="30"/>
      <c r="D2" s="31" t="s">
        <v>11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</row>
    <row r="3" spans="1:108" ht="33.75" thickBot="1" x14ac:dyDescent="0.7">
      <c r="A3" s="32" t="e">
        <f>+'RECIBO DE PAGO'!#REF!</f>
        <v>#REF!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</row>
    <row r="4" spans="1:108" ht="19.5" thickTop="1" x14ac:dyDescent="0.4">
      <c r="A4" s="28"/>
      <c r="B4" s="28"/>
      <c r="C4" s="33" t="e">
        <f>RIGHT($A$3,(10))</f>
        <v>#REF!</v>
      </c>
      <c r="D4" s="34" t="e">
        <f>RIGHT($A$3,(9))</f>
        <v>#REF!</v>
      </c>
      <c r="E4" s="34" t="e">
        <f>RIGHT($A$3,(8))</f>
        <v>#REF!</v>
      </c>
      <c r="F4" s="34" t="e">
        <f>RIGHT($A$3,(7))</f>
        <v>#REF!</v>
      </c>
      <c r="G4" s="34" t="e">
        <f>RIGHT($A$3,(6))</f>
        <v>#REF!</v>
      </c>
      <c r="H4" s="34" t="e">
        <f>RIGHT($A$3,(5))</f>
        <v>#REF!</v>
      </c>
      <c r="I4" s="34" t="e">
        <f>RIGHT($A$3,(4))</f>
        <v>#REF!</v>
      </c>
      <c r="J4" s="34" t="e">
        <f>RIGHT($A$3,(3))</f>
        <v>#REF!</v>
      </c>
      <c r="K4" s="34" t="e">
        <f>RIGHT($A$3,(2))</f>
        <v>#REF!</v>
      </c>
      <c r="L4" s="35" t="e">
        <f>RIGHT($A$3)</f>
        <v>#REF!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</row>
    <row r="5" spans="1:108" x14ac:dyDescent="0.4">
      <c r="A5" s="251" t="s">
        <v>12</v>
      </c>
      <c r="B5" s="252"/>
      <c r="C5" s="36" t="e">
        <f t="shared" ref="C5:K5" si="0">LEN(C4)</f>
        <v>#REF!</v>
      </c>
      <c r="D5" s="37" t="e">
        <f t="shared" si="0"/>
        <v>#REF!</v>
      </c>
      <c r="E5" s="37" t="e">
        <f t="shared" si="0"/>
        <v>#REF!</v>
      </c>
      <c r="F5" s="37" t="e">
        <f t="shared" si="0"/>
        <v>#REF!</v>
      </c>
      <c r="G5" s="37" t="e">
        <f t="shared" si="0"/>
        <v>#REF!</v>
      </c>
      <c r="H5" s="37" t="e">
        <f t="shared" si="0"/>
        <v>#REF!</v>
      </c>
      <c r="I5" s="37" t="e">
        <f t="shared" si="0"/>
        <v>#REF!</v>
      </c>
      <c r="J5" s="37" t="e">
        <f t="shared" si="0"/>
        <v>#REF!</v>
      </c>
      <c r="K5" s="37" t="e">
        <f t="shared" si="0"/>
        <v>#REF!</v>
      </c>
      <c r="L5" s="38" t="e">
        <f>LEN(L4)</f>
        <v>#REF!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</row>
    <row r="6" spans="1:108" x14ac:dyDescent="0.4">
      <c r="A6" s="252"/>
      <c r="B6" s="252"/>
      <c r="C6" s="36" t="e">
        <f>IF(C5=10,TRUE,FALSE)</f>
        <v>#REF!</v>
      </c>
      <c r="D6" s="37" t="e">
        <f>IF(D5=9,TRUE,FALSE)</f>
        <v>#REF!</v>
      </c>
      <c r="E6" s="37" t="e">
        <f>IF(E5=8,TRUE,FALSE)</f>
        <v>#REF!</v>
      </c>
      <c r="F6" s="37" t="e">
        <f>IF(F5=7,TRUE,FALSE)</f>
        <v>#REF!</v>
      </c>
      <c r="G6" s="37" t="e">
        <f>IF(G5=6,TRUE,FALSE)</f>
        <v>#REF!</v>
      </c>
      <c r="H6" s="37" t="e">
        <f>IF(H5=5,TRUE,FALSE)</f>
        <v>#REF!</v>
      </c>
      <c r="I6" s="37" t="e">
        <f>IF(I5=4,TRUE,FALSE)</f>
        <v>#REF!</v>
      </c>
      <c r="J6" s="37" t="e">
        <f>IF(J5=3,TRUE,FALSE)</f>
        <v>#REF!</v>
      </c>
      <c r="K6" s="37" t="e">
        <f>IF(K5=2,TRUE,FALSE)</f>
        <v>#REF!</v>
      </c>
      <c r="L6" s="38" t="e">
        <f>IF(L5=1,TRUE,FALSE)</f>
        <v>#REF!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</row>
    <row r="7" spans="1:108" x14ac:dyDescent="0.4">
      <c r="A7" s="252"/>
      <c r="B7" s="252"/>
      <c r="C7" s="36" t="e">
        <f t="shared" ref="C7:L7" si="1">MID(C4,1,1)</f>
        <v>#REF!</v>
      </c>
      <c r="D7" s="37" t="e">
        <f t="shared" si="1"/>
        <v>#REF!</v>
      </c>
      <c r="E7" s="37" t="e">
        <f t="shared" si="1"/>
        <v>#REF!</v>
      </c>
      <c r="F7" s="37" t="e">
        <f t="shared" si="1"/>
        <v>#REF!</v>
      </c>
      <c r="G7" s="37" t="e">
        <f t="shared" si="1"/>
        <v>#REF!</v>
      </c>
      <c r="H7" s="37" t="e">
        <f t="shared" si="1"/>
        <v>#REF!</v>
      </c>
      <c r="I7" s="37" t="e">
        <f t="shared" si="1"/>
        <v>#REF!</v>
      </c>
      <c r="J7" s="37" t="e">
        <f t="shared" si="1"/>
        <v>#REF!</v>
      </c>
      <c r="K7" s="37" t="e">
        <f t="shared" si="1"/>
        <v>#REF!</v>
      </c>
      <c r="L7" s="38" t="e">
        <f t="shared" si="1"/>
        <v>#REF!</v>
      </c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</row>
    <row r="8" spans="1:108" x14ac:dyDescent="0.4">
      <c r="A8" s="252"/>
      <c r="B8" s="252"/>
      <c r="C8" s="36" t="e">
        <f t="shared" ref="C8:H8" si="2">IF(C6=TRUE,(VALUE(C7)),0)</f>
        <v>#REF!</v>
      </c>
      <c r="D8" s="37" t="e">
        <f t="shared" si="2"/>
        <v>#REF!</v>
      </c>
      <c r="E8" s="37" t="e">
        <f t="shared" si="2"/>
        <v>#REF!</v>
      </c>
      <c r="F8" s="37" t="e">
        <f t="shared" si="2"/>
        <v>#REF!</v>
      </c>
      <c r="G8" s="37" t="e">
        <f t="shared" si="2"/>
        <v>#REF!</v>
      </c>
      <c r="H8" s="37" t="e">
        <f t="shared" si="2"/>
        <v>#REF!</v>
      </c>
      <c r="I8" s="37" t="e">
        <f>IF(I6=TRUE,(VALUE(I7)),)</f>
        <v>#REF!</v>
      </c>
      <c r="J8" s="37" t="e">
        <f>IF(J6=TRUE,(VALUE(J7)),0)</f>
        <v>#REF!</v>
      </c>
      <c r="K8" s="37" t="e">
        <f>IF(K6=TRUE,(VALUE(K7)),0)</f>
        <v>#REF!</v>
      </c>
      <c r="L8" s="38" t="e">
        <f>IF(L6=TRUE,(VALUE(L7)),0)</f>
        <v>#REF!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</row>
    <row r="9" spans="1:108" x14ac:dyDescent="0.4">
      <c r="A9" s="252"/>
      <c r="B9" s="252"/>
      <c r="C9" s="36"/>
      <c r="D9" s="37"/>
      <c r="E9" s="37"/>
      <c r="F9" s="37"/>
      <c r="G9" s="37"/>
      <c r="H9" s="37"/>
      <c r="I9" s="37"/>
      <c r="J9" s="37"/>
      <c r="K9" s="37"/>
      <c r="L9" s="3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</row>
    <row r="10" spans="1:108" x14ac:dyDescent="0.4">
      <c r="A10" s="252"/>
      <c r="B10" s="252"/>
      <c r="C10" s="39" t="e">
        <f t="shared" ref="C10:L10" si="3">C8</f>
        <v>#REF!</v>
      </c>
      <c r="D10" s="40" t="e">
        <f t="shared" si="3"/>
        <v>#REF!</v>
      </c>
      <c r="E10" s="40" t="e">
        <f t="shared" si="3"/>
        <v>#REF!</v>
      </c>
      <c r="F10" s="40" t="e">
        <f t="shared" si="3"/>
        <v>#REF!</v>
      </c>
      <c r="G10" s="40" t="e">
        <f t="shared" si="3"/>
        <v>#REF!</v>
      </c>
      <c r="H10" s="40" t="e">
        <f t="shared" si="3"/>
        <v>#REF!</v>
      </c>
      <c r="I10" s="40" t="e">
        <f t="shared" si="3"/>
        <v>#REF!</v>
      </c>
      <c r="J10" s="40" t="e">
        <f t="shared" si="3"/>
        <v>#REF!</v>
      </c>
      <c r="K10" s="40" t="e">
        <f t="shared" si="3"/>
        <v>#REF!</v>
      </c>
      <c r="L10" s="41" t="e">
        <f t="shared" si="3"/>
        <v>#REF!</v>
      </c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</row>
    <row r="11" spans="1:108" x14ac:dyDescent="0.4">
      <c r="A11" s="252"/>
      <c r="B11" s="252"/>
      <c r="C11" s="36"/>
      <c r="D11" s="37"/>
      <c r="E11" s="37"/>
      <c r="F11" s="37"/>
      <c r="G11" s="37"/>
      <c r="H11" s="37"/>
      <c r="I11" s="37"/>
      <c r="J11" s="37"/>
      <c r="K11" s="37"/>
      <c r="L11" s="3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</row>
    <row r="12" spans="1:108" x14ac:dyDescent="0.4">
      <c r="A12" s="252"/>
      <c r="B12" s="252"/>
      <c r="C12" s="36"/>
      <c r="D12" s="37"/>
      <c r="E12" s="37"/>
      <c r="F12" s="37"/>
      <c r="G12" s="37"/>
      <c r="H12" s="37"/>
      <c r="I12" s="37"/>
      <c r="J12" s="37"/>
      <c r="K12" s="37"/>
      <c r="L12" s="3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</row>
    <row r="13" spans="1:108" x14ac:dyDescent="0.4">
      <c r="A13" s="252"/>
      <c r="B13" s="252"/>
      <c r="C13" s="36"/>
      <c r="D13" s="37"/>
      <c r="E13" s="37"/>
      <c r="F13" s="37"/>
      <c r="G13" s="37"/>
      <c r="H13" s="37"/>
      <c r="I13" s="37"/>
      <c r="J13" s="37"/>
      <c r="K13" s="37"/>
      <c r="L13" s="3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</row>
    <row r="14" spans="1:108" x14ac:dyDescent="0.4">
      <c r="A14" s="252"/>
      <c r="B14" s="252"/>
      <c r="C14" s="36" t="e">
        <f>IF(C10=1," MIL",IF(C10=2," DOSMIL",IF(C10=3," TRESMIL",IF(C10=4," CUATROMIL",IF(C10=5," CINCOMIL")))))</f>
        <v>#REF!</v>
      </c>
      <c r="D14" s="37" t="e">
        <f>IF(D10=1," CIENTO",IF(D10=2," DOSCIENTOS ",IF(D10=3," TRESCIENTOS",IF(D10=4," CUATROCIENTOS",IF(D10=5," QUINIENTOS")))))</f>
        <v>#REF!</v>
      </c>
      <c r="E14" s="37" t="e">
        <f>IF(E10=1," DIEZ Y",IF(E10=2,"VENTI ",IF(E10=3," TREINTA Y",IF(E10=4," CUARENTA Y",IF(E10=5," CINCUENTA Y")))))</f>
        <v>#REF!</v>
      </c>
      <c r="F14" s="37" t="e">
        <f>IF(F10=1," MILLONES",IF(F10=2," DOSMILLONES",IF(F10=3," TRESMILLONES",IF(F10=4," CUATROMILLONES",IF(F10=5," CINCOMILLONES")))))</f>
        <v>#REF!</v>
      </c>
      <c r="G14" s="37" t="e">
        <f>IF(G10=1," CIENTO",IF(G10=2," DOSCIENTOS ",IF(G10=3," TRESCIENTOS",IF(G10=4," CUATROCIENTOS",IF(G10=5," QUINIENTOS")))))</f>
        <v>#REF!</v>
      </c>
      <c r="H14" s="37" t="e">
        <f>IF(H10=1," DIEZ Y",IF(H10=2,"VENTI ",IF(H10=3," TREINTA Y",IF(H10=4," CUARENTA Y",IF(H10=5," CINCUENTA Y")))))</f>
        <v>#REF!</v>
      </c>
      <c r="I14" s="37" t="e">
        <f>IF(I10=1," MIL",IF(I10=2," DOSMIL",IF(I10=3," TRESMIL",IF(I10=4," CUATROMIL",IF(I10=5," CINCOMIL")))))</f>
        <v>#REF!</v>
      </c>
      <c r="J14" s="37" t="e">
        <f>IF(J10=1," CIENTO",IF(J10=2," DOSCIENTOS ",IF(J10=3," TRESCIENTOS",IF(J10=4," CUATROCIENTOS",IF(J10=5," QUINIENTOS")))))</f>
        <v>#REF!</v>
      </c>
      <c r="K14" s="37" t="e">
        <f>IF(K10=1," DIEZ Y",IF(K10=2,"VENTI ",IF(K10=3," TREINTA Y",IF(K10=4," CUARENTA Y",IF(K10=5," CINCUENTA Y")))))</f>
        <v>#REF!</v>
      </c>
      <c r="L14" s="38" t="e">
        <f>IF(L10=1," UN",IF(L10=2," DOS",IF(L10=3," TRES",IF(L10=4," CUATRO",IF(L10=5," CINCO")))))</f>
        <v>#REF!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</row>
    <row r="15" spans="1:108" x14ac:dyDescent="0.4">
      <c r="A15" s="252"/>
      <c r="B15" s="252"/>
      <c r="C15" s="36" t="e">
        <f>IF(C10=6," SEISMIL",IF(C10=7," SIETEMIL",IF(C10=8," OCHOMIL",IF(C10=9," NUEVEMIL"))))</f>
        <v>#REF!</v>
      </c>
      <c r="D15" s="37" t="e">
        <f>IF(D10=6," SEISCIENTOS",IF(D10=7," SETECIENTOS",IF(D10=8," OCHOCIENTOS",IF(D10=9," NOVECIENTOS"))))</f>
        <v>#REF!</v>
      </c>
      <c r="E15" s="37" t="e">
        <f>IF(E10=6," SESENTA Y",IF(E10=7," SETENTA Y",IF(E10=8," OCHENTA Y",IF(E10=9," NOVENTA Y"))))</f>
        <v>#REF!</v>
      </c>
      <c r="F15" s="37" t="e">
        <f>IF(F10=6," SEISMILLONES",IF(F10=7," SIETEMILLONES",IF(F10=8," OCHOMILLONES",IF(F10=9," NUEVEMILLONES"))))</f>
        <v>#REF!</v>
      </c>
      <c r="G15" s="37" t="e">
        <f>IF(G10=6," SEISCIENTOS",IF(G10=7," SETECIENTOS",IF(G10=8," OCHOCIENTOS",IF(G10=9," NOVECIENTOS"))))</f>
        <v>#REF!</v>
      </c>
      <c r="H15" s="37" t="e">
        <f>IF(H10=6," SESENTA Y",IF(H10=7," SETENTA Y",IF(H10=8," OCHENTA Y",IF(H10=9," NOVENTA Y"))))</f>
        <v>#REF!</v>
      </c>
      <c r="I15" s="37" t="e">
        <f>IF(I10=6," SEIS MIL",IF(I10=7," SIETE MIL",IF(I10=8," OCHO MIL",IF(I10=9," NUEVE MIL"))))</f>
        <v>#REF!</v>
      </c>
      <c r="J15" s="37" t="e">
        <f>IF(J10=6," SEISCIENTOS",IF(J10=7," SETECIENTOS",IF(J10=8," OCHOCIENTOS",IF(J10=9," NOVECIENTOS"))))</f>
        <v>#REF!</v>
      </c>
      <c r="K15" s="37" t="e">
        <f>IF(K10=6," SESENTA Y",IF(K10=7," SETENTA Y",IF(K10=8," OCHENTA Y",IF(K10=9," NOVENTA Y"))))</f>
        <v>#REF!</v>
      </c>
      <c r="L15" s="38" t="e">
        <f>IF(L10=6," SEIS",IF(L10=7," SIETE",IF(L10=8," OCHO",IF(L10=9," NUEVE"))))</f>
        <v>#REF!</v>
      </c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</row>
    <row r="16" spans="1:108" x14ac:dyDescent="0.4">
      <c r="A16" s="252"/>
      <c r="B16" s="252"/>
      <c r="C16" s="36" t="e">
        <f t="shared" ref="C16:L16" si="4">IF(C14=FALSE,C15,C14)</f>
        <v>#REF!</v>
      </c>
      <c r="D16" s="37" t="e">
        <f t="shared" si="4"/>
        <v>#REF!</v>
      </c>
      <c r="E16" s="37" t="e">
        <f t="shared" si="4"/>
        <v>#REF!</v>
      </c>
      <c r="F16" s="37" t="e">
        <f t="shared" si="4"/>
        <v>#REF!</v>
      </c>
      <c r="G16" s="37" t="e">
        <f t="shared" si="4"/>
        <v>#REF!</v>
      </c>
      <c r="H16" s="37" t="e">
        <f t="shared" si="4"/>
        <v>#REF!</v>
      </c>
      <c r="I16" s="37" t="e">
        <f t="shared" si="4"/>
        <v>#REF!</v>
      </c>
      <c r="J16" s="37" t="e">
        <f t="shared" si="4"/>
        <v>#REF!</v>
      </c>
      <c r="K16" s="37" t="e">
        <f t="shared" si="4"/>
        <v>#REF!</v>
      </c>
      <c r="L16" s="38" t="e">
        <f t="shared" si="4"/>
        <v>#REF!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</row>
    <row r="17" spans="1:108" x14ac:dyDescent="0.4">
      <c r="A17" s="252"/>
      <c r="B17" s="252"/>
      <c r="C17" s="36" t="e">
        <f>CONCATENATE(B10,C10,D10,E10,F10,)</f>
        <v>#REF!</v>
      </c>
      <c r="D17" s="37" t="e">
        <f>CONCATENATE(D10,E10,F10)</f>
        <v>#REF!</v>
      </c>
      <c r="E17" s="37" t="e">
        <f>CONCATENATE(E10,F10)</f>
        <v>#REF!</v>
      </c>
      <c r="F17" s="37" t="e">
        <f>CONCATENATE(E10,F10)</f>
        <v>#REF!</v>
      </c>
      <c r="G17" s="37" t="e">
        <f>CONCATENATE(G10,H10,I10)</f>
        <v>#REF!</v>
      </c>
      <c r="H17" s="37" t="e">
        <f>CONCATENATE(H10,I10)</f>
        <v>#REF!</v>
      </c>
      <c r="I17" s="37" t="e">
        <f>CONCATENATE(H10,I10)</f>
        <v>#REF!</v>
      </c>
      <c r="J17" s="37" t="e">
        <f>CONCATENATE(J10,K10,L10)</f>
        <v>#REF!</v>
      </c>
      <c r="K17" s="37" t="e">
        <f>CONCATENATE(K10,L10)</f>
        <v>#REF!</v>
      </c>
      <c r="L17" s="38" t="e">
        <f>CONCATENATE(K10,L10)</f>
        <v>#REF!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</row>
    <row r="18" spans="1:108" x14ac:dyDescent="0.4">
      <c r="A18" s="252"/>
      <c r="B18" s="252"/>
      <c r="C18" s="36" t="e">
        <f>IF(C10=0,"",IF(C17="00000","",IF(C17="10000","",IF(C17="11000","",IF(C17="12000","",IF(C17="13000","",IF(C17="14000","",IF(C17="15000",""))))))))</f>
        <v>#REF!</v>
      </c>
      <c r="D18" s="37" t="e">
        <f>IF(D10=0,"",IF(D17="000","",IF(D17="100"," CIEN MILLONES" )))</f>
        <v>#REF!</v>
      </c>
      <c r="E18" s="37" t="e">
        <f>IF(E10=0,"",IF(E17="00","",IF(E17="10"," DIEZ MILLONES",IF(E17="11"," ONCE MILLONES",IF(E17="12"," DOCE MILLONES",IF(E17="13"," TRECE MILLONES",IF(E17="14"," CATORCE MILLONES",IF(E17="15"," QUINCE MILLONES"))))))))</f>
        <v>#REF!</v>
      </c>
      <c r="F18" s="37" t="e">
        <f>IF(F10=0,"",IF(F17="00","",IF(F17="10","",IF(F17="11","",IF(F17="12","",IF(F17="13","",IF(F17="14","",IF(F17="15",""))))))))</f>
        <v>#REF!</v>
      </c>
      <c r="G18" s="37" t="e">
        <f>IF(G10=0,"",IF(G17="000","",IF(G17="100"," CIEN MIL" )))</f>
        <v>#REF!</v>
      </c>
      <c r="H18" s="37" t="e">
        <f>IF(H10=0,"",IF(H17="00","",IF(H17="10"," DIEZ MIL",IF(H17="11"," ONCE MIL",IF(H17="12"," DOCE MIL",IF(H17="13"," TRECE MIL",IF(H17="14"," CATORCE MIL",IF(H17="15"," QUINCE MIL"))))))))</f>
        <v>#REF!</v>
      </c>
      <c r="I18" s="37" t="e">
        <f>IF(I10=0,"",IF(I17="00","",IF(I17="10","",IF(I17="11","",IF(I17="12","",IF(I17="13","",IF(I17="14","",IF(I17="15",""))))))))</f>
        <v>#REF!</v>
      </c>
      <c r="J18" s="37" t="e">
        <f>IF(J10=0,"",IF(J17="000","",IF(J17="100"," CIEN" )))</f>
        <v>#REF!</v>
      </c>
      <c r="K18" s="37" t="e">
        <f>IF(K10=0,"",IF(K17="00","",IF(K17="10"," DIEZ",IF(K17="11"," ONCE",IF(K17="12"," DOCE",IF(K17="13"," TRECE",IF(K17="14"," CATORCE",IF(K17="15"," QUINCE"))))))))</f>
        <v>#REF!</v>
      </c>
      <c r="L18" s="38" t="e">
        <f>IF(L10=0,"",IF(L17="00","",IF(L17="10","",IF(L17="11","",IF(L17="12","",IF(L17="13","",IF(L17="14","",IF(L17="15",""))))))))</f>
        <v>#REF!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</row>
    <row r="19" spans="1:108" x14ac:dyDescent="0.4">
      <c r="A19" s="252"/>
      <c r="B19" s="252"/>
      <c r="C19" s="36" t="e">
        <f>IF(C18=FALSE,C16,C18)</f>
        <v>#REF!</v>
      </c>
      <c r="D19" s="37" t="e">
        <f>IF(D17="200"," DOSCIENTOS MILLONES",IF(D17="300"," TRESCIENTOS MILLONES",IF(D17="400"," CUATROCIENTOS MILLONES",IF(D17="500"," QUINIENTOS MILLONES",IF(D17="600"," SEISCIENTOS MILLONES",IF(D17="700"," SETECIENTOS MILLONES",IF(D17="800"," OCHOCIENTOS MILLONES",IF(D17="900"," NOVECIENTOS MILLONES"))))))))</f>
        <v>#REF!</v>
      </c>
      <c r="E19" s="37" t="e">
        <f>IF(E17="20"," VEINTE",IF(E17="30"," TREINTA",IF(E17="40"," CUARENTA",IF(E17="50"," CINCUENTA",IF(E17="60"," SESENTA",IF(E17="80"," OCHENTA",IF(E17="90"," NOVENTA")))))))</f>
        <v>#REF!</v>
      </c>
      <c r="F19" s="37" t="e">
        <f>IF(F18=FALSE,F16,F18)</f>
        <v>#REF!</v>
      </c>
      <c r="G19" s="37" t="e">
        <f>IF(G17="200"," DOSCIENTOS MIL",IF(G17="300"," TRESCIENTOS MIL",IF(G17="400"," CUATROCIENTOS MIL",IF(G17="500"," QUINIENTOS MIL",IF(G17="600"," SEISCIENTOS MIL",IF(G17="700"," SETECIENTOS MIL",IF(G17="800"," OCHOCIENTOS MIL",IF(G17="900"," NOVECIENTOS MIL"))))))))</f>
        <v>#REF!</v>
      </c>
      <c r="H19" s="37" t="e">
        <f>IF(H17="20"," VEINTE MIL",IF(H17="30"," TREINTA MIL",IF(H17="40"," CUARENTA MIL",IF(H17="50"," CINCUENTA MIL",IF(H17="60"," SESENTA MIL",IF(H17="80"," OCHENTA MIL",IF(H17="90"," NOVENTA MIL")))))))</f>
        <v>#REF!</v>
      </c>
      <c r="I19" s="37" t="e">
        <f>IF(I18=FALSE,I16,I18)</f>
        <v>#REF!</v>
      </c>
      <c r="J19" s="37" t="e">
        <f>IF(J18=FALSE,J16,J18)</f>
        <v>#REF!</v>
      </c>
      <c r="K19" s="37" t="e">
        <f>IF(K17="20"," VEINTE",IF(K17="30"," TREINTA",IF(K17="40"," CUARENTA",IF(K17="50"," CINCUENTA",IF(K17="60"," SESENTA",IF(K17="80"," OCHENTA",IF(K17="90"," NOVENTA")))))))</f>
        <v>#REF!</v>
      </c>
      <c r="L19" s="38" t="e">
        <f>IF(L18=FALSE,L16,L18)</f>
        <v>#REF!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</row>
    <row r="20" spans="1:108" x14ac:dyDescent="0.4">
      <c r="A20" s="252"/>
      <c r="B20" s="252"/>
      <c r="C20" s="36"/>
      <c r="D20" s="37" t="e">
        <f>IF(D18=FALSE,D16,D18)</f>
        <v>#REF!</v>
      </c>
      <c r="E20" s="37" t="e">
        <f>IF(E18=FALSE,E16,E18)</f>
        <v>#REF!</v>
      </c>
      <c r="F20" s="37" t="e">
        <f>CONCATENATE(C10,D10,E10,F10)</f>
        <v>#REF!</v>
      </c>
      <c r="G20" s="37" t="e">
        <f>IF(G18=FALSE,G16,G18)</f>
        <v>#REF!</v>
      </c>
      <c r="H20" s="37" t="e">
        <f>IF(H18=FALSE,H16,H18)</f>
        <v>#REF!</v>
      </c>
      <c r="I20" s="37"/>
      <c r="J20" s="37"/>
      <c r="K20" s="37" t="e">
        <f>IF(K18=FALSE,K16,K18)</f>
        <v>#REF!</v>
      </c>
      <c r="L20" s="3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</row>
    <row r="21" spans="1:108" x14ac:dyDescent="0.4">
      <c r="A21" s="252"/>
      <c r="B21" s="252"/>
      <c r="C21" s="36"/>
      <c r="D21" s="37" t="e">
        <f>IF(D19=FALSE,D20,D19)</f>
        <v>#REF!</v>
      </c>
      <c r="E21" s="37" t="e">
        <f>IF(E19=FALSE,E20,E19)</f>
        <v>#REF!</v>
      </c>
      <c r="F21" s="37" t="e">
        <f>IF(F20="0001","UN MILLÓN",F19)</f>
        <v>#REF!</v>
      </c>
      <c r="G21" s="37" t="e">
        <f>IF(G19=FALSE,G20,G19)</f>
        <v>#REF!</v>
      </c>
      <c r="H21" s="37" t="e">
        <f>IF(H19=FALSE,H20,H19)</f>
        <v>#REF!</v>
      </c>
      <c r="I21" s="37"/>
      <c r="J21" s="37"/>
      <c r="K21" s="37" t="e">
        <f>IF(K19=FALSE,K20,K19)</f>
        <v>#REF!</v>
      </c>
      <c r="L21" s="3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</row>
    <row r="22" spans="1:108" x14ac:dyDescent="0.4">
      <c r="A22" s="252"/>
      <c r="B22" s="252"/>
      <c r="C22" s="36"/>
      <c r="D22" s="37"/>
      <c r="E22" s="37"/>
      <c r="F22" s="37"/>
      <c r="G22" s="37"/>
      <c r="H22" s="37"/>
      <c r="I22" s="37"/>
      <c r="J22" s="37"/>
      <c r="K22" s="37"/>
      <c r="L22" s="3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</row>
    <row r="23" spans="1:108" ht="19.5" thickBot="1" x14ac:dyDescent="0.45">
      <c r="A23" s="252"/>
      <c r="B23" s="252"/>
      <c r="C23" s="43" t="e">
        <f>C19</f>
        <v>#REF!</v>
      </c>
      <c r="D23" s="44" t="e">
        <f>D21</f>
        <v>#REF!</v>
      </c>
      <c r="E23" s="44" t="e">
        <f>E21</f>
        <v>#REF!</v>
      </c>
      <c r="F23" s="44" t="e">
        <f>F21</f>
        <v>#REF!</v>
      </c>
      <c r="G23" s="44" t="e">
        <f>G21</f>
        <v>#REF!</v>
      </c>
      <c r="H23" s="44" t="e">
        <f>H21</f>
        <v>#REF!</v>
      </c>
      <c r="I23" s="44" t="e">
        <f>I19</f>
        <v>#REF!</v>
      </c>
      <c r="J23" s="44" t="e">
        <f>J19</f>
        <v>#REF!</v>
      </c>
      <c r="K23" s="44" t="e">
        <f>K21</f>
        <v>#REF!</v>
      </c>
      <c r="L23" s="45" t="e">
        <f>L19</f>
        <v>#REF!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</row>
    <row r="24" spans="1:108" ht="19.5" thickTop="1" x14ac:dyDescent="0.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</row>
    <row r="25" spans="1:108" x14ac:dyDescent="0.4">
      <c r="A25" s="28" t="s">
        <v>13</v>
      </c>
      <c r="B25" s="46" t="s">
        <v>14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</row>
    <row r="26" spans="1:108" x14ac:dyDescent="0.4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</row>
    <row r="27" spans="1:108" ht="30.75" x14ac:dyDescent="0.6">
      <c r="A27" s="47" t="s">
        <v>15</v>
      </c>
      <c r="B27" s="28"/>
      <c r="C27" s="48" t="e">
        <f>CONCATENATE("SON",C23,D23,E23,F23,G23,H23,I23,J23,K23,L23," ""PESOS")</f>
        <v>#REF!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</row>
    <row r="28" spans="1:108" x14ac:dyDescent="0.4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</row>
    <row r="29" spans="1:108" x14ac:dyDescent="0.4">
      <c r="A29" s="253" t="s">
        <v>16</v>
      </c>
      <c r="B29" s="253"/>
      <c r="C29" s="254" t="e">
        <f>+'RECIBO DE PAGO'!#REF!</f>
        <v>#REF!</v>
      </c>
      <c r="D29" s="254"/>
      <c r="E29" s="49" t="s">
        <v>17</v>
      </c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</row>
    <row r="30" spans="1:108" x14ac:dyDescent="0.4">
      <c r="A30" s="51"/>
      <c r="B30" s="51"/>
      <c r="C30" s="52"/>
      <c r="D30" s="52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</row>
    <row r="31" spans="1:108" x14ac:dyDescent="0.4">
      <c r="A31" s="253" t="s">
        <v>18</v>
      </c>
      <c r="B31" s="253"/>
      <c r="C31" s="255" t="e">
        <f>TRIM(D53)</f>
        <v>#REF!</v>
      </c>
      <c r="D31" s="256"/>
      <c r="E31" s="256"/>
      <c r="F31" s="256"/>
      <c r="G31" s="256"/>
      <c r="H31" s="256"/>
      <c r="I31" s="256"/>
      <c r="J31" s="257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</row>
    <row r="32" spans="1:108" x14ac:dyDescent="0.4">
      <c r="A32" s="50"/>
      <c r="B32" s="53"/>
      <c r="C32" s="258"/>
      <c r="D32" s="259"/>
      <c r="E32" s="259"/>
      <c r="F32" s="259"/>
      <c r="G32" s="259"/>
      <c r="H32" s="259"/>
      <c r="I32" s="259"/>
      <c r="J32" s="26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</row>
    <row r="33" spans="1:108" x14ac:dyDescent="0.4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</row>
    <row r="34" spans="1:108" x14ac:dyDescent="0.4">
      <c r="A34" s="54">
        <v>1</v>
      </c>
      <c r="B34" s="55" t="s">
        <v>19</v>
      </c>
      <c r="C34" s="55" t="s">
        <v>20</v>
      </c>
      <c r="D34" s="56"/>
      <c r="E34" s="57" t="e">
        <f>INT((C29-(INT(C29/1000000000000000)*1000000000000000))/1000000000000)</f>
        <v>#REF!</v>
      </c>
      <c r="F34" s="58" t="s">
        <v>21</v>
      </c>
      <c r="G34" s="59" t="e">
        <f>INT(E34/100)*100</f>
        <v>#REF!</v>
      </c>
      <c r="H34" s="58" t="e">
        <f>IF(AND(G34=100,G35=0,G36=0),IF(G34=0," ",LOOKUP(G34,A33:C78,B33:B78)),IF(G34=0," ",LOOKUP(G34,A33:C78,C33:C78)))</f>
        <v>#REF!</v>
      </c>
      <c r="I34" s="60"/>
      <c r="J34" s="250" t="s">
        <v>22</v>
      </c>
      <c r="K34" s="56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</row>
    <row r="35" spans="1:108" x14ac:dyDescent="0.4">
      <c r="A35" s="54">
        <v>2</v>
      </c>
      <c r="B35" s="55" t="s">
        <v>23</v>
      </c>
      <c r="C35" s="55" t="s">
        <v>23</v>
      </c>
      <c r="D35" s="56"/>
      <c r="E35" s="57" t="e">
        <f>+E34-G34</f>
        <v>#REF!</v>
      </c>
      <c r="F35" s="58" t="s">
        <v>24</v>
      </c>
      <c r="G35" s="59" t="e">
        <f>INT(E35/10)*10</f>
        <v>#REF!</v>
      </c>
      <c r="H35" s="58" t="e">
        <f>IF(OR(G35=10,G35=20),LOOKUP(E35,A33:C78,C33:C78),IF(AND(G35=100,G36=0,G37=0),IF(G35=0," ",LOOKUP(G35,A33:C78,B33:B78)),IF(G35=0," ",LOOKUP(G35,A33:C78,C33:C78))))</f>
        <v>#REF!</v>
      </c>
      <c r="I35" s="58" t="e">
        <f>IF(G36=0," ",IF(AND(G35&gt;20,G35&lt;=90),"y"," "))</f>
        <v>#REF!</v>
      </c>
      <c r="J35" s="250"/>
      <c r="K35" s="56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</row>
    <row r="36" spans="1:108" x14ac:dyDescent="0.4">
      <c r="A36" s="54">
        <v>3</v>
      </c>
      <c r="B36" s="55" t="s">
        <v>25</v>
      </c>
      <c r="C36" s="55" t="s">
        <v>25</v>
      </c>
      <c r="D36" s="56"/>
      <c r="E36" s="57" t="e">
        <f>+E35-G35</f>
        <v>#REF!</v>
      </c>
      <c r="F36" s="58" t="s">
        <v>26</v>
      </c>
      <c r="G36" s="57" t="e">
        <f>INT(E36)</f>
        <v>#REF!</v>
      </c>
      <c r="H36" s="58" t="e">
        <f>IF(OR(G35=10,G35=20)," ",IF(AND(G36=100,G37=0,G38=0),IF(G36=0," ",LOOKUP(G36,A33:C78,B33:B78)),IF(G36=0," ",LOOKUP(G36,A33:C78,B33:B78))))</f>
        <v>#REF!</v>
      </c>
      <c r="I36" s="58" t="e">
        <f>IF(AND(G34=0,G35=0,G36=1),"Billón",IF(SUM(G34:G36)=0," ","Billones"))</f>
        <v>#REF!</v>
      </c>
      <c r="J36" s="250"/>
      <c r="K36" s="56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</row>
    <row r="37" spans="1:108" x14ac:dyDescent="0.4">
      <c r="A37" s="54">
        <v>4</v>
      </c>
      <c r="B37" s="55" t="s">
        <v>27</v>
      </c>
      <c r="C37" s="55" t="s">
        <v>27</v>
      </c>
      <c r="D37" s="56"/>
      <c r="E37" s="61" t="e">
        <f>INT((C29-(INT(C29/1000000000000)*1000000000000))/1000000000)</f>
        <v>#REF!</v>
      </c>
      <c r="F37" s="62" t="s">
        <v>21</v>
      </c>
      <c r="G37" s="63" t="e">
        <f>INT(E37/100)*100</f>
        <v>#REF!</v>
      </c>
      <c r="H37" s="62" t="e">
        <f>IF(AND(G37=100,G38=0,G39=0),IF(G37=0," ",LOOKUP(G37,A33:C78,B33:B78)),IF(G37=0," ",LOOKUP(G37,A33:C78,C33:C78)))</f>
        <v>#REF!</v>
      </c>
      <c r="I37" s="64"/>
      <c r="J37" s="261" t="s">
        <v>28</v>
      </c>
      <c r="K37" s="56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</row>
    <row r="38" spans="1:108" x14ac:dyDescent="0.4">
      <c r="A38" s="54">
        <v>5</v>
      </c>
      <c r="B38" s="55" t="s">
        <v>29</v>
      </c>
      <c r="C38" s="55" t="s">
        <v>29</v>
      </c>
      <c r="D38" s="56"/>
      <c r="E38" s="61" t="e">
        <f>+E37-G37</f>
        <v>#REF!</v>
      </c>
      <c r="F38" s="62" t="s">
        <v>24</v>
      </c>
      <c r="G38" s="63" t="e">
        <f>INT(E38/10)*10</f>
        <v>#REF!</v>
      </c>
      <c r="H38" s="62" t="e">
        <f>IF(OR(G38=10,G38=20),LOOKUP(E38,A33:C78,C33:C78),IF(AND(G38=100,G39=0,G40=0),IF(G38=0," ",LOOKUP(G38,A33:C78,B33:B78)),IF(G38=0," ",LOOKUP(G38,A33:C78,C33:C78))))</f>
        <v>#REF!</v>
      </c>
      <c r="I38" s="62" t="e">
        <f>IF(G39=0," ",IF(AND(G38&gt;20,G38&lt;=90),"y"," "))</f>
        <v>#REF!</v>
      </c>
      <c r="J38" s="261"/>
      <c r="K38" s="56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</row>
    <row r="39" spans="1:108" x14ac:dyDescent="0.4">
      <c r="A39" s="54">
        <v>6</v>
      </c>
      <c r="B39" s="55" t="s">
        <v>30</v>
      </c>
      <c r="C39" s="55" t="s">
        <v>30</v>
      </c>
      <c r="D39" s="56"/>
      <c r="E39" s="61" t="e">
        <f>+E38-G38</f>
        <v>#REF!</v>
      </c>
      <c r="F39" s="62" t="s">
        <v>26</v>
      </c>
      <c r="G39" s="61" t="e">
        <f>INT(E39)</f>
        <v>#REF!</v>
      </c>
      <c r="H39" s="62" t="e">
        <f>IF(AND(G37=0,G38=0,G39=1)," ",IF(AND(G34=0,G35=0,G36=0,G37=0,G38=0,G39=1)," ",IF(OR(G38=10,G38=20)," ",IF(AND(G39=100,G40=0,G41=0),IF(G39=0," ",LOOKUP(G39,A33:C78,B33:B78)),IF(G39=0," ",LOOKUP(G39,A33:C78,B33:B78))))))</f>
        <v>#REF!</v>
      </c>
      <c r="I39" s="62" t="e">
        <f>IF(AND(G37=0,G38=0,G39=1),"Mil",IF(SUM(G37:G39)=0," ","Mil"))</f>
        <v>#REF!</v>
      </c>
      <c r="J39" s="261"/>
      <c r="K39" s="56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</row>
    <row r="40" spans="1:108" x14ac:dyDescent="0.4">
      <c r="A40" s="54">
        <v>7</v>
      </c>
      <c r="B40" s="55" t="s">
        <v>31</v>
      </c>
      <c r="C40" s="55" t="s">
        <v>31</v>
      </c>
      <c r="D40" s="56"/>
      <c r="E40" s="65" t="e">
        <f>INT((C29-(INT(C29/1000000000)*1000000000))/1000000)</f>
        <v>#REF!</v>
      </c>
      <c r="F40" s="66" t="s">
        <v>21</v>
      </c>
      <c r="G40" s="67" t="e">
        <f>INT(E40/100)*100</f>
        <v>#REF!</v>
      </c>
      <c r="H40" s="66" t="e">
        <f>IF(AND(G40=100,G41=0,G42=0),IF(G40=0," ",LOOKUP(G40,A33:C78,B33:B78)),IF(G40=0," ",LOOKUP(G40,A33:C78,C33:C78)))</f>
        <v>#REF!</v>
      </c>
      <c r="I40" s="68"/>
      <c r="J40" s="262" t="s">
        <v>32</v>
      </c>
      <c r="K40" s="56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</row>
    <row r="41" spans="1:108" x14ac:dyDescent="0.4">
      <c r="A41" s="54">
        <v>8</v>
      </c>
      <c r="B41" s="55" t="s">
        <v>33</v>
      </c>
      <c r="C41" s="55" t="s">
        <v>33</v>
      </c>
      <c r="D41" s="56"/>
      <c r="E41" s="65" t="e">
        <f>+E40-G40</f>
        <v>#REF!</v>
      </c>
      <c r="F41" s="66" t="s">
        <v>24</v>
      </c>
      <c r="G41" s="67" t="e">
        <f>INT(E41/10)*10</f>
        <v>#REF!</v>
      </c>
      <c r="H41" s="66" t="e">
        <f>IF(OR(G41=10,G41=20),LOOKUP(E41,A33:C78,C33:C78),IF(AND(G41=100,G42=0,G46=0),IF(G41=0," ",LOOKUP(G41,A33:C78,B33:B78)),IF(G41=0," ",LOOKUP(G41,A33:C78,C33:C78))))</f>
        <v>#REF!</v>
      </c>
      <c r="I41" s="66" t="e">
        <f>IF(G42=0," ",IF(AND(G41&gt;20,G41&lt;=90),"y"," "))</f>
        <v>#REF!</v>
      </c>
      <c r="J41" s="262"/>
      <c r="K41" s="56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</row>
    <row r="42" spans="1:108" x14ac:dyDescent="0.4">
      <c r="A42" s="54">
        <v>9</v>
      </c>
      <c r="B42" s="55" t="s">
        <v>34</v>
      </c>
      <c r="C42" s="55" t="s">
        <v>34</v>
      </c>
      <c r="D42" s="56"/>
      <c r="E42" s="65" t="e">
        <f>+E41-G41</f>
        <v>#REF!</v>
      </c>
      <c r="F42" s="66" t="s">
        <v>26</v>
      </c>
      <c r="G42" s="65" t="e">
        <f>INT(E42)</f>
        <v>#REF!</v>
      </c>
      <c r="H42" s="66" t="e">
        <f>IF(AND(G40=0,G41=0,G42=1),"Un",IF(AND(G37=0,G38=0,G39=0,G40=0,G41=0,G42=1)," ",IF(OR(G41=10,G41=20)," ",IF(AND(G42=100,G46=0,G53=0),IF(G42=0," ",LOOKUP(G42,A33:C78,B33:B78)),IF(G42=0," ",LOOKUP(G42,A33:C78,B33:B78))))))</f>
        <v>#REF!</v>
      </c>
      <c r="I42" s="66" t="e">
        <f>IF(AND(OR(G37&gt;0,G38&gt;0,G39&gt;0),G40=0,G41=0,G42=0),"Millones",IF(AND(G37=0,G38=0,G39=0,G40=0,G41=0,G42=1),"Millón",IF(SUM(G40:G42)=0," ","Millones")))</f>
        <v>#REF!</v>
      </c>
      <c r="J42" s="262"/>
      <c r="K42" s="56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</row>
    <row r="43" spans="1:108" x14ac:dyDescent="0.4">
      <c r="A43" s="54">
        <v>10</v>
      </c>
      <c r="B43" s="55" t="s">
        <v>35</v>
      </c>
      <c r="C43" s="55" t="s">
        <v>35</v>
      </c>
      <c r="D43" s="56"/>
      <c r="E43" s="69" t="e">
        <f>INT((C29-(INT(C29/1000000)*1000000))/1000)</f>
        <v>#REF!</v>
      </c>
      <c r="F43" s="70" t="s">
        <v>21</v>
      </c>
      <c r="G43" s="71" t="e">
        <f>INT(E43/100)*100</f>
        <v>#REF!</v>
      </c>
      <c r="H43" s="70" t="e">
        <f>IF(AND(G43=100,G44=0,G45=0),IF(G43=0," ",LOOKUP(G43,A33:C78,B33:B78)),IF(G43=0," ",LOOKUP(G43,A33:C78,C33:C78)))</f>
        <v>#REF!</v>
      </c>
      <c r="I43" s="72"/>
      <c r="J43" s="263" t="s">
        <v>36</v>
      </c>
      <c r="K43" s="56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</row>
    <row r="44" spans="1:108" x14ac:dyDescent="0.4">
      <c r="A44" s="54">
        <v>11</v>
      </c>
      <c r="B44" s="55" t="s">
        <v>37</v>
      </c>
      <c r="C44" s="55" t="s">
        <v>37</v>
      </c>
      <c r="D44" s="56"/>
      <c r="E44" s="69" t="e">
        <f>+E43-G43</f>
        <v>#REF!</v>
      </c>
      <c r="F44" s="70" t="s">
        <v>24</v>
      </c>
      <c r="G44" s="71" t="e">
        <f>INT(E44/10)*10</f>
        <v>#REF!</v>
      </c>
      <c r="H44" s="70" t="e">
        <f>IF(OR(G44=10,G44=20),LOOKUP(E44,A33:C78,C33:C78),IF(AND(G44=100,G45=0,F51=0),IF(G44=0," ",LOOKUP(G44,A33:C78,B33:B78)),IF(G44=0," ",LOOKUP(G44,A33:C78,C33:C78))))</f>
        <v>#REF!</v>
      </c>
      <c r="I44" s="70" t="e">
        <f>IF(G45=0," ",IF(AND(G44&gt;20,G44&lt;=90),"y"," "))</f>
        <v>#REF!</v>
      </c>
      <c r="J44" s="263"/>
      <c r="K44" s="56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</row>
    <row r="45" spans="1:108" x14ac:dyDescent="0.4">
      <c r="A45" s="54">
        <v>12</v>
      </c>
      <c r="B45" s="55" t="s">
        <v>38</v>
      </c>
      <c r="C45" s="55" t="s">
        <v>38</v>
      </c>
      <c r="D45" s="56"/>
      <c r="E45" s="69" t="e">
        <f>+E44-G44</f>
        <v>#REF!</v>
      </c>
      <c r="F45" s="70" t="s">
        <v>26</v>
      </c>
      <c r="G45" s="69" t="e">
        <f>INT(E45)</f>
        <v>#REF!</v>
      </c>
      <c r="H45" s="70" t="e">
        <f>IF(AND(G43=0,G44=0,G45=1)," ",IF(AND(G40=0,G41=0,G42=0,G43=0,G44=0,G45=1)," ",IF(OR(G44=10,G44=20)," ",IF(AND(G45=100,F51=0,F52=0),IF(G45=0," ",LOOKUP(G45,A33:C78,B33:B78)),IF(G45=0," ",LOOKUP(G45,A33:C78,B33:B78))))))</f>
        <v>#REF!</v>
      </c>
      <c r="I45" s="70" t="e">
        <f>IF(AND(G43=0,G44=0,G45=1),"Mil",IF(SUM(G43:G45)=0," ","Mil"))</f>
        <v>#REF!</v>
      </c>
      <c r="J45" s="263"/>
      <c r="K45" s="56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</row>
    <row r="46" spans="1:108" x14ac:dyDescent="0.4">
      <c r="A46" s="54">
        <v>13</v>
      </c>
      <c r="B46" s="55" t="s">
        <v>39</v>
      </c>
      <c r="C46" s="55" t="s">
        <v>39</v>
      </c>
      <c r="D46" s="56"/>
      <c r="E46" s="73" t="e">
        <f>INT((C29-(INT(C29/1000)*1000))/1)</f>
        <v>#REF!</v>
      </c>
      <c r="F46" s="74" t="s">
        <v>21</v>
      </c>
      <c r="G46" s="75" t="e">
        <f>INT(E46/100)*100</f>
        <v>#REF!</v>
      </c>
      <c r="H46" s="74" t="e">
        <f>IF(AND(G46=100,G47=0,G48=0),IF(G46=0," ",LOOKUP(G46,A33:C78,B33:B78)),IF(G46=0," ",LOOKUP(G46,A33:C78,C33:C78)))</f>
        <v>#REF!</v>
      </c>
      <c r="I46" s="76"/>
      <c r="J46" s="264" t="s">
        <v>40</v>
      </c>
      <c r="K46" s="56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</row>
    <row r="47" spans="1:108" x14ac:dyDescent="0.4">
      <c r="A47" s="54">
        <v>14</v>
      </c>
      <c r="B47" s="55" t="s">
        <v>41</v>
      </c>
      <c r="C47" s="55" t="s">
        <v>41</v>
      </c>
      <c r="D47" s="56"/>
      <c r="E47" s="73" t="e">
        <f>+E46-G46</f>
        <v>#REF!</v>
      </c>
      <c r="F47" s="74" t="s">
        <v>24</v>
      </c>
      <c r="G47" s="75" t="e">
        <f>INT(E47/10)*10</f>
        <v>#REF!</v>
      </c>
      <c r="H47" s="74" t="e">
        <f>IF(OR(G47=10,G47=20),LOOKUP(E47,A33:C78,C33:C78),IF(AND(G47=100,G48=0,G58=0),IF(G47=0," ",LOOKUP(G47,A33:C78,B33:B78)),IF(G47=0," ",LOOKUP(G47,A33:C78,C33:C78))))</f>
        <v>#REF!</v>
      </c>
      <c r="I47" s="74" t="e">
        <f>IF(G48=0," ",IF(AND(G47&gt;20,G47&lt;=90),"y"," "))</f>
        <v>#REF!</v>
      </c>
      <c r="J47" s="264"/>
      <c r="K47" s="56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</row>
    <row r="48" spans="1:108" x14ac:dyDescent="0.4">
      <c r="A48" s="54">
        <v>15</v>
      </c>
      <c r="B48" s="55" t="s">
        <v>42</v>
      </c>
      <c r="C48" s="55" t="s">
        <v>42</v>
      </c>
      <c r="D48" s="56"/>
      <c r="E48" s="73" t="e">
        <f>+E47-G47</f>
        <v>#REF!</v>
      </c>
      <c r="F48" s="74" t="s">
        <v>26</v>
      </c>
      <c r="G48" s="73" t="e">
        <f>INT(E48)</f>
        <v>#REF!</v>
      </c>
      <c r="H48" s="74" t="e">
        <f>IF(AND(G46=0,G47=0,G48=1),"Un",IF(AND(G43=0,G44=0,G45=0,G46=0,G47=0,G48=1)," ",IF(OR(G47=10,G47=20)," ",IF(AND(G48=100,G58=0,G59=0),IF(G48=0," ",LOOKUP(G48,A33:C78,B33:B78)),IF(G48=0," ",LOOKUP(G48,A33:C78,B33:B78))))))</f>
        <v>#REF!</v>
      </c>
      <c r="I48" s="74"/>
      <c r="J48" s="264"/>
      <c r="K48" s="56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</row>
    <row r="49" spans="1:108" x14ac:dyDescent="0.4">
      <c r="A49" s="54">
        <v>16</v>
      </c>
      <c r="B49" s="55" t="s">
        <v>43</v>
      </c>
      <c r="C49" s="55" t="s">
        <v>43</v>
      </c>
      <c r="D49" s="56"/>
      <c r="E49" s="56"/>
      <c r="F49" s="56"/>
      <c r="G49" s="56"/>
      <c r="H49" s="56"/>
      <c r="I49" s="56"/>
      <c r="J49" s="56"/>
      <c r="K49" s="56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</row>
    <row r="50" spans="1:108" x14ac:dyDescent="0.4">
      <c r="A50" s="54">
        <v>17</v>
      </c>
      <c r="B50" s="55" t="s">
        <v>44</v>
      </c>
      <c r="C50" s="55" t="s">
        <v>44</v>
      </c>
      <c r="D50" s="56"/>
      <c r="E50" s="56"/>
      <c r="F50" s="56"/>
      <c r="G50" s="56"/>
      <c r="H50" s="56"/>
      <c r="I50" s="56"/>
      <c r="J50" s="56"/>
      <c r="K50" s="56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</row>
    <row r="51" spans="1:108" x14ac:dyDescent="0.4">
      <c r="A51" s="54">
        <v>18</v>
      </c>
      <c r="B51" s="55" t="s">
        <v>45</v>
      </c>
      <c r="C51" s="55" t="s">
        <v>45</v>
      </c>
      <c r="D51" s="56"/>
      <c r="E51" s="56"/>
      <c r="F51" s="77"/>
      <c r="G51" s="56"/>
      <c r="H51" s="56"/>
      <c r="I51" s="56"/>
      <c r="J51" s="56"/>
      <c r="K51" s="56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</row>
    <row r="52" spans="1:108" x14ac:dyDescent="0.4">
      <c r="A52" s="54">
        <v>19</v>
      </c>
      <c r="B52" s="55" t="s">
        <v>46</v>
      </c>
      <c r="C52" s="55" t="s">
        <v>46</v>
      </c>
      <c r="D52" s="56"/>
      <c r="E52" s="56"/>
      <c r="F52" s="56"/>
      <c r="G52" s="56"/>
      <c r="H52" s="56"/>
      <c r="I52" s="56"/>
      <c r="J52" s="56"/>
      <c r="K52" s="56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</row>
    <row r="53" spans="1:108" x14ac:dyDescent="0.4">
      <c r="A53" s="54">
        <v>20</v>
      </c>
      <c r="B53" s="55" t="s">
        <v>47</v>
      </c>
      <c r="C53" s="55" t="s">
        <v>47</v>
      </c>
      <c r="D53" s="265" t="e">
        <f>H34&amp;" "&amp;H35&amp;" "&amp;I35&amp;" "&amp;" "&amp;H36&amp;" "&amp;I36&amp;" "&amp;H37&amp;" "&amp;H38&amp;" "&amp;I38&amp;" "&amp;" "&amp;H39&amp;" "&amp;I39&amp;" "&amp;H40&amp;" "&amp;H41&amp;" "&amp;I41&amp;" "&amp;H42&amp;" "&amp;I42&amp;" "&amp;H43&amp;" "&amp;H44&amp;" "&amp;I44&amp;" "&amp;H45&amp;" "&amp;I45&amp;" "&amp;H46&amp;" "&amp;H47&amp;" "&amp;I47&amp;" "&amp;H48&amp;" "&amp;H55</f>
        <v>#REF!</v>
      </c>
      <c r="E53" s="265"/>
      <c r="F53" s="265"/>
      <c r="G53" s="265"/>
      <c r="H53" s="265"/>
      <c r="I53" s="265"/>
      <c r="J53" s="265"/>
      <c r="K53" s="265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</row>
    <row r="54" spans="1:108" x14ac:dyDescent="0.4">
      <c r="A54" s="54">
        <v>21</v>
      </c>
      <c r="B54" s="55" t="s">
        <v>48</v>
      </c>
      <c r="C54" s="55" t="s">
        <v>49</v>
      </c>
      <c r="D54" s="265"/>
      <c r="E54" s="265"/>
      <c r="F54" s="265"/>
      <c r="G54" s="265"/>
      <c r="H54" s="265"/>
      <c r="I54" s="265"/>
      <c r="J54" s="265"/>
      <c r="K54" s="265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</row>
    <row r="55" spans="1:108" x14ac:dyDescent="0.4">
      <c r="A55" s="54">
        <v>22</v>
      </c>
      <c r="B55" s="55" t="s">
        <v>50</v>
      </c>
      <c r="C55" s="55" t="s">
        <v>50</v>
      </c>
      <c r="D55" s="56"/>
      <c r="E55" s="56"/>
      <c r="F55" s="56"/>
      <c r="G55" s="56"/>
      <c r="H55" s="78" t="e">
        <f>IF(F56&lt;&gt;0,"de Pesos M/Cte",IF(C29=1,"Peso M/Cte","Pesos M/Cte"))</f>
        <v>#REF!</v>
      </c>
      <c r="I55" s="56"/>
      <c r="J55" s="56"/>
      <c r="K55" s="56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</row>
    <row r="56" spans="1:108" x14ac:dyDescent="0.4">
      <c r="A56" s="54">
        <v>23</v>
      </c>
      <c r="B56" s="55" t="s">
        <v>51</v>
      </c>
      <c r="C56" s="55" t="s">
        <v>51</v>
      </c>
      <c r="D56" s="56"/>
      <c r="E56" s="79" t="e">
        <f>C29/1000000</f>
        <v>#REF!</v>
      </c>
      <c r="F56" s="80" t="e">
        <f>IF(E56=INT(E56),"De Pesos M/Cte",0)</f>
        <v>#REF!</v>
      </c>
      <c r="G56" s="56"/>
      <c r="H56" s="56"/>
      <c r="I56" s="56"/>
      <c r="J56" s="56"/>
      <c r="K56" s="56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</row>
    <row r="57" spans="1:108" x14ac:dyDescent="0.4">
      <c r="A57" s="54">
        <v>24</v>
      </c>
      <c r="B57" s="55" t="s">
        <v>52</v>
      </c>
      <c r="C57" s="55" t="s">
        <v>52</v>
      </c>
      <c r="D57" s="56"/>
      <c r="E57" s="56"/>
      <c r="F57" s="56"/>
      <c r="G57" s="56"/>
      <c r="H57" s="56"/>
      <c r="I57" s="56"/>
      <c r="J57" s="56"/>
      <c r="K57" s="56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</row>
    <row r="58" spans="1:108" x14ac:dyDescent="0.4">
      <c r="A58" s="54">
        <v>25</v>
      </c>
      <c r="B58" s="55" t="s">
        <v>53</v>
      </c>
      <c r="C58" s="55" t="s">
        <v>53</v>
      </c>
      <c r="D58" s="56"/>
      <c r="E58" s="56"/>
      <c r="F58" s="56"/>
      <c r="G58" s="56"/>
      <c r="H58" s="56"/>
      <c r="I58" s="56"/>
      <c r="J58" s="56"/>
      <c r="K58" s="56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</row>
    <row r="59" spans="1:108" x14ac:dyDescent="0.4">
      <c r="A59" s="54">
        <v>26</v>
      </c>
      <c r="B59" s="55" t="s">
        <v>54</v>
      </c>
      <c r="C59" s="55" t="s">
        <v>54</v>
      </c>
      <c r="D59" s="56"/>
      <c r="E59" s="56"/>
      <c r="F59" s="56"/>
      <c r="G59" s="56"/>
      <c r="H59" s="56"/>
      <c r="I59" s="56"/>
      <c r="J59" s="56"/>
      <c r="K59" s="56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</row>
    <row r="60" spans="1:108" x14ac:dyDescent="0.4">
      <c r="A60" s="54">
        <v>27</v>
      </c>
      <c r="B60" s="55" t="s">
        <v>55</v>
      </c>
      <c r="C60" s="55" t="s">
        <v>55</v>
      </c>
      <c r="D60" s="56"/>
      <c r="E60" s="56"/>
      <c r="F60" s="56"/>
      <c r="G60" s="56"/>
      <c r="H60" s="56"/>
      <c r="I60" s="56"/>
      <c r="J60" s="56"/>
      <c r="K60" s="56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</row>
    <row r="61" spans="1:108" x14ac:dyDescent="0.4">
      <c r="A61" s="54">
        <v>28</v>
      </c>
      <c r="B61" s="55" t="s">
        <v>56</v>
      </c>
      <c r="C61" s="55" t="s">
        <v>56</v>
      </c>
      <c r="D61" s="56"/>
      <c r="E61" s="56"/>
      <c r="F61" s="56"/>
      <c r="G61" s="56"/>
      <c r="H61" s="56"/>
      <c r="I61" s="56"/>
      <c r="J61" s="56"/>
      <c r="K61" s="56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</row>
    <row r="62" spans="1:108" x14ac:dyDescent="0.4">
      <c r="A62" s="54">
        <v>29</v>
      </c>
      <c r="B62" s="55" t="s">
        <v>57</v>
      </c>
      <c r="C62" s="55" t="s">
        <v>57</v>
      </c>
      <c r="D62" s="56"/>
      <c r="E62" s="56"/>
      <c r="F62" s="56"/>
      <c r="G62" s="56"/>
      <c r="H62" s="56"/>
      <c r="I62" s="56"/>
      <c r="J62" s="56"/>
      <c r="K62" s="56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</row>
    <row r="63" spans="1:108" x14ac:dyDescent="0.4">
      <c r="A63" s="54">
        <v>30</v>
      </c>
      <c r="B63" s="55" t="s">
        <v>58</v>
      </c>
      <c r="C63" s="55" t="s">
        <v>58</v>
      </c>
      <c r="D63" s="56"/>
      <c r="E63" s="56"/>
      <c r="F63" s="56"/>
      <c r="G63" s="56"/>
      <c r="H63" s="56"/>
      <c r="I63" s="56"/>
      <c r="J63" s="56"/>
      <c r="K63" s="56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</row>
    <row r="64" spans="1:108" x14ac:dyDescent="0.4">
      <c r="A64" s="54">
        <v>40</v>
      </c>
      <c r="B64" s="55" t="s">
        <v>59</v>
      </c>
      <c r="C64" s="55" t="s">
        <v>59</v>
      </c>
      <c r="D64" s="56"/>
      <c r="E64" s="56"/>
      <c r="F64" s="56"/>
      <c r="G64" s="56"/>
      <c r="H64" s="56"/>
      <c r="I64" s="56"/>
      <c r="J64" s="56"/>
      <c r="K64" s="56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</row>
    <row r="65" spans="1:108" x14ac:dyDescent="0.4">
      <c r="A65" s="54">
        <v>50</v>
      </c>
      <c r="B65" s="55" t="s">
        <v>60</v>
      </c>
      <c r="C65" s="55" t="s">
        <v>60</v>
      </c>
      <c r="D65" s="56"/>
      <c r="E65" s="56"/>
      <c r="F65" s="56"/>
      <c r="G65" s="56"/>
      <c r="H65" s="56"/>
      <c r="I65" s="56"/>
      <c r="J65" s="56"/>
      <c r="K65" s="56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</row>
    <row r="66" spans="1:108" x14ac:dyDescent="0.4">
      <c r="A66" s="54">
        <v>60</v>
      </c>
      <c r="B66" s="55" t="s">
        <v>61</v>
      </c>
      <c r="C66" s="55" t="s">
        <v>61</v>
      </c>
      <c r="D66" s="56"/>
      <c r="E66" s="56"/>
      <c r="F66" s="56"/>
      <c r="G66" s="56"/>
      <c r="H66" s="56"/>
      <c r="I66" s="56"/>
      <c r="J66" s="56"/>
      <c r="K66" s="56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</row>
    <row r="67" spans="1:108" x14ac:dyDescent="0.4">
      <c r="A67" s="54">
        <v>70</v>
      </c>
      <c r="B67" s="55" t="s">
        <v>62</v>
      </c>
      <c r="C67" s="55" t="s">
        <v>62</v>
      </c>
      <c r="D67" s="56"/>
      <c r="E67" s="56"/>
      <c r="F67" s="56"/>
      <c r="G67" s="56"/>
      <c r="H67" s="56"/>
      <c r="I67" s="56"/>
      <c r="J67" s="56"/>
      <c r="K67" s="56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</row>
    <row r="68" spans="1:108" x14ac:dyDescent="0.4">
      <c r="A68" s="54">
        <v>80</v>
      </c>
      <c r="B68" s="55" t="s">
        <v>63</v>
      </c>
      <c r="C68" s="55" t="s">
        <v>63</v>
      </c>
      <c r="D68" s="56"/>
      <c r="E68" s="56"/>
      <c r="F68" s="56"/>
      <c r="G68" s="56"/>
      <c r="H68" s="56"/>
      <c r="I68" s="56"/>
      <c r="J68" s="56"/>
      <c r="K68" s="56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</row>
    <row r="69" spans="1:108" x14ac:dyDescent="0.4">
      <c r="A69" s="54">
        <v>90</v>
      </c>
      <c r="B69" s="55" t="s">
        <v>64</v>
      </c>
      <c r="C69" s="55" t="s">
        <v>64</v>
      </c>
      <c r="D69" s="56"/>
      <c r="E69" s="56"/>
      <c r="F69" s="56"/>
      <c r="G69" s="56"/>
      <c r="H69" s="56"/>
      <c r="I69" s="56"/>
      <c r="J69" s="56"/>
      <c r="K69" s="56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</row>
    <row r="70" spans="1:108" x14ac:dyDescent="0.4">
      <c r="A70" s="54">
        <v>100</v>
      </c>
      <c r="B70" s="55" t="s">
        <v>65</v>
      </c>
      <c r="C70" s="55" t="s">
        <v>66</v>
      </c>
      <c r="D70" s="56"/>
      <c r="E70" s="56"/>
      <c r="F70" s="56"/>
      <c r="G70" s="56"/>
      <c r="H70" s="56"/>
      <c r="I70" s="56"/>
      <c r="J70" s="56"/>
      <c r="K70" s="56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</row>
    <row r="71" spans="1:108" x14ac:dyDescent="0.4">
      <c r="A71" s="54">
        <v>200</v>
      </c>
      <c r="B71" s="55" t="s">
        <v>67</v>
      </c>
      <c r="C71" s="55" t="s">
        <v>67</v>
      </c>
      <c r="D71" s="56"/>
      <c r="E71" s="56"/>
      <c r="F71" s="56"/>
      <c r="G71" s="56"/>
      <c r="H71" s="56"/>
      <c r="I71" s="56"/>
      <c r="J71" s="56"/>
      <c r="K71" s="56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</row>
    <row r="72" spans="1:108" x14ac:dyDescent="0.4">
      <c r="A72" s="54">
        <v>300</v>
      </c>
      <c r="B72" s="55" t="s">
        <v>68</v>
      </c>
      <c r="C72" s="55" t="s">
        <v>68</v>
      </c>
      <c r="D72" s="56"/>
      <c r="E72" s="56"/>
      <c r="F72" s="56"/>
      <c r="G72" s="56"/>
      <c r="H72" s="56"/>
      <c r="I72" s="56"/>
      <c r="J72" s="56"/>
      <c r="K72" s="56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</row>
    <row r="73" spans="1:108" x14ac:dyDescent="0.4">
      <c r="A73" s="54">
        <v>400</v>
      </c>
      <c r="B73" s="55" t="s">
        <v>69</v>
      </c>
      <c r="C73" s="55" t="s">
        <v>69</v>
      </c>
      <c r="D73" s="56"/>
      <c r="E73" s="56"/>
      <c r="F73" s="56"/>
      <c r="G73" s="56"/>
      <c r="H73" s="56"/>
      <c r="I73" s="56"/>
      <c r="J73" s="56"/>
      <c r="K73" s="56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</row>
    <row r="74" spans="1:108" x14ac:dyDescent="0.4">
      <c r="A74" s="54">
        <v>500</v>
      </c>
      <c r="B74" s="55" t="s">
        <v>70</v>
      </c>
      <c r="C74" s="55" t="s">
        <v>70</v>
      </c>
      <c r="D74" s="56"/>
      <c r="E74" s="56"/>
      <c r="F74" s="56"/>
      <c r="G74" s="56"/>
      <c r="H74" s="56"/>
      <c r="I74" s="56"/>
      <c r="J74" s="56"/>
      <c r="K74" s="56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</row>
    <row r="75" spans="1:108" x14ac:dyDescent="0.4">
      <c r="A75" s="54">
        <v>600</v>
      </c>
      <c r="B75" s="55" t="s">
        <v>71</v>
      </c>
      <c r="C75" s="55" t="s">
        <v>71</v>
      </c>
      <c r="D75" s="56"/>
      <c r="E75" s="56"/>
      <c r="F75" s="56"/>
      <c r="G75" s="56"/>
      <c r="H75" s="56"/>
      <c r="I75" s="56"/>
      <c r="J75" s="56"/>
      <c r="K75" s="56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</row>
    <row r="76" spans="1:108" x14ac:dyDescent="0.4">
      <c r="A76" s="54">
        <v>700</v>
      </c>
      <c r="B76" s="55" t="s">
        <v>72</v>
      </c>
      <c r="C76" s="55" t="s">
        <v>72</v>
      </c>
      <c r="D76" s="56"/>
      <c r="E76" s="56"/>
      <c r="F76" s="56"/>
      <c r="G76" s="56"/>
      <c r="H76" s="56"/>
      <c r="I76" s="56"/>
      <c r="J76" s="56"/>
      <c r="K76" s="56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</row>
    <row r="77" spans="1:108" x14ac:dyDescent="0.4">
      <c r="A77" s="54">
        <v>800</v>
      </c>
      <c r="B77" s="55" t="s">
        <v>73</v>
      </c>
      <c r="C77" s="55" t="s">
        <v>73</v>
      </c>
      <c r="D77" s="56"/>
      <c r="E77" s="56"/>
      <c r="F77" s="56"/>
      <c r="G77" s="56"/>
      <c r="H77" s="56"/>
      <c r="I77" s="56"/>
      <c r="J77" s="56"/>
      <c r="K77" s="56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</row>
    <row r="78" spans="1:108" x14ac:dyDescent="0.4">
      <c r="A78" s="54">
        <v>900</v>
      </c>
      <c r="B78" s="55" t="s">
        <v>74</v>
      </c>
      <c r="C78" s="55" t="s">
        <v>74</v>
      </c>
      <c r="D78" s="56"/>
      <c r="E78" s="56"/>
      <c r="F78" s="56"/>
      <c r="G78" s="56"/>
      <c r="H78" s="56"/>
      <c r="I78" s="56"/>
      <c r="J78" s="56"/>
      <c r="K78" s="56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</row>
    <row r="79" spans="1:108" x14ac:dyDescent="0.4">
      <c r="A79" s="81"/>
      <c r="B79" s="82"/>
      <c r="C79" s="82"/>
      <c r="D79" s="56"/>
      <c r="E79" s="56"/>
      <c r="F79" s="56"/>
      <c r="G79" s="56"/>
      <c r="H79" s="56"/>
      <c r="I79" s="56"/>
      <c r="J79" s="56"/>
      <c r="K79" s="56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</row>
    <row r="80" spans="1:108" x14ac:dyDescent="0.4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</row>
    <row r="81" spans="1:108" x14ac:dyDescent="0.4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</row>
    <row r="82" spans="1:108" x14ac:dyDescent="0.4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</row>
    <row r="83" spans="1:108" x14ac:dyDescent="0.4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</row>
    <row r="84" spans="1:108" x14ac:dyDescent="0.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</row>
    <row r="85" spans="1:108" x14ac:dyDescent="0.4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</row>
    <row r="86" spans="1:108" x14ac:dyDescent="0.4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</row>
    <row r="87" spans="1:108" x14ac:dyDescent="0.4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</row>
    <row r="88" spans="1:108" x14ac:dyDescent="0.4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</row>
    <row r="89" spans="1:108" x14ac:dyDescent="0.4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</row>
    <row r="90" spans="1:108" x14ac:dyDescent="0.4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</row>
    <row r="91" spans="1:108" x14ac:dyDescent="0.4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</row>
    <row r="92" spans="1:108" x14ac:dyDescent="0.4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</row>
    <row r="93" spans="1:108" x14ac:dyDescent="0.4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</row>
    <row r="94" spans="1:108" x14ac:dyDescent="0.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</row>
    <row r="95" spans="1:108" x14ac:dyDescent="0.4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</row>
    <row r="96" spans="1:108" x14ac:dyDescent="0.4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</row>
    <row r="97" spans="1:108" x14ac:dyDescent="0.4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</row>
    <row r="98" spans="1:108" x14ac:dyDescent="0.4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</row>
    <row r="99" spans="1:108" x14ac:dyDescent="0.4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</row>
    <row r="100" spans="1:108" x14ac:dyDescent="0.4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</row>
    <row r="101" spans="1:108" x14ac:dyDescent="0.4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</row>
    <row r="102" spans="1:108" x14ac:dyDescent="0.4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</row>
    <row r="103" spans="1:108" x14ac:dyDescent="0.4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</row>
    <row r="104" spans="1:108" x14ac:dyDescent="0.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</row>
    <row r="105" spans="1:108" x14ac:dyDescent="0.4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50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</row>
    <row r="106" spans="1:108" x14ac:dyDescent="0.4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</row>
    <row r="107" spans="1:108" x14ac:dyDescent="0.4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</row>
    <row r="108" spans="1:108" x14ac:dyDescent="0.4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  <c r="AU108" s="50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</row>
    <row r="109" spans="1:108" x14ac:dyDescent="0.4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</row>
    <row r="110" spans="1:108" x14ac:dyDescent="0.4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50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</row>
    <row r="111" spans="1:108" x14ac:dyDescent="0.4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  <c r="AU111" s="50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</row>
    <row r="112" spans="1:108" x14ac:dyDescent="0.4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</row>
    <row r="113" spans="1:108" x14ac:dyDescent="0.4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</row>
    <row r="114" spans="1:108" x14ac:dyDescent="0.4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</row>
    <row r="115" spans="1:108" x14ac:dyDescent="0.4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</row>
    <row r="116" spans="1:108" x14ac:dyDescent="0.4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</row>
    <row r="117" spans="1:108" x14ac:dyDescent="0.4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</row>
    <row r="118" spans="1:108" x14ac:dyDescent="0.4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</row>
    <row r="119" spans="1:108" x14ac:dyDescent="0.4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</row>
    <row r="120" spans="1:108" x14ac:dyDescent="0.4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</row>
    <row r="121" spans="1:108" x14ac:dyDescent="0.4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  <c r="AU121" s="50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</row>
    <row r="122" spans="1:108" x14ac:dyDescent="0.4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50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</row>
    <row r="123" spans="1:108" x14ac:dyDescent="0.4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</row>
    <row r="124" spans="1:108" x14ac:dyDescent="0.4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</row>
    <row r="125" spans="1:108" x14ac:dyDescent="0.4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</row>
    <row r="126" spans="1:108" x14ac:dyDescent="0.4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</row>
    <row r="127" spans="1:108" x14ac:dyDescent="0.4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</row>
    <row r="128" spans="1:108" x14ac:dyDescent="0.4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</row>
    <row r="129" spans="1:108" x14ac:dyDescent="0.4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</row>
    <row r="130" spans="1:108" x14ac:dyDescent="0.4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</row>
    <row r="131" spans="1:108" x14ac:dyDescent="0.4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</row>
    <row r="132" spans="1:108" x14ac:dyDescent="0.4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</row>
    <row r="133" spans="1:108" x14ac:dyDescent="0.4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</row>
    <row r="134" spans="1:108" x14ac:dyDescent="0.4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</row>
    <row r="135" spans="1:108" x14ac:dyDescent="0.4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</row>
    <row r="136" spans="1:108" x14ac:dyDescent="0.4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</row>
    <row r="137" spans="1:108" x14ac:dyDescent="0.4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</row>
    <row r="138" spans="1:108" x14ac:dyDescent="0.4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</row>
    <row r="139" spans="1:108" x14ac:dyDescent="0.4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/>
      <c r="DC139" s="28"/>
      <c r="DD139" s="28"/>
    </row>
    <row r="140" spans="1:108" x14ac:dyDescent="0.4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28"/>
      <c r="DA140" s="28"/>
      <c r="DB140" s="28"/>
      <c r="DC140" s="28"/>
      <c r="DD140" s="28"/>
    </row>
    <row r="141" spans="1:108" x14ac:dyDescent="0.4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</row>
    <row r="142" spans="1:108" x14ac:dyDescent="0.4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  <c r="CU142" s="28"/>
      <c r="CV142" s="28"/>
      <c r="CW142" s="28"/>
      <c r="CX142" s="28"/>
      <c r="CY142" s="28"/>
      <c r="CZ142" s="28"/>
      <c r="DA142" s="28"/>
      <c r="DB142" s="28"/>
      <c r="DC142" s="28"/>
      <c r="DD142" s="28"/>
    </row>
    <row r="143" spans="1:108" x14ac:dyDescent="0.4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</row>
    <row r="144" spans="1:108" x14ac:dyDescent="0.4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</row>
    <row r="145" spans="1:108" x14ac:dyDescent="0.4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28"/>
      <c r="DA145" s="28"/>
      <c r="DB145" s="28"/>
      <c r="DC145" s="28"/>
      <c r="DD145" s="28"/>
    </row>
    <row r="146" spans="1:108" x14ac:dyDescent="0.4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  <c r="CV146" s="28"/>
      <c r="CW146" s="28"/>
      <c r="CX146" s="28"/>
      <c r="CY146" s="28"/>
      <c r="CZ146" s="28"/>
      <c r="DA146" s="28"/>
      <c r="DB146" s="28"/>
      <c r="DC146" s="28"/>
      <c r="DD146" s="28"/>
    </row>
    <row r="147" spans="1:108" x14ac:dyDescent="0.4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28"/>
      <c r="DA147" s="28"/>
      <c r="DB147" s="28"/>
      <c r="DC147" s="28"/>
      <c r="DD147" s="28"/>
    </row>
    <row r="148" spans="1:108" x14ac:dyDescent="0.4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28"/>
      <c r="DA148" s="28"/>
      <c r="DB148" s="28"/>
      <c r="DC148" s="28"/>
      <c r="DD148" s="28"/>
    </row>
    <row r="149" spans="1:108" x14ac:dyDescent="0.4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  <c r="CX149" s="28"/>
      <c r="CY149" s="28"/>
      <c r="CZ149" s="28"/>
      <c r="DA149" s="28"/>
      <c r="DB149" s="28"/>
      <c r="DC149" s="28"/>
      <c r="DD149" s="28"/>
    </row>
    <row r="150" spans="1:108" x14ac:dyDescent="0.4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  <c r="CU150" s="28"/>
      <c r="CV150" s="28"/>
      <c r="CW150" s="28"/>
      <c r="CX150" s="28"/>
      <c r="CY150" s="28"/>
      <c r="CZ150" s="28"/>
      <c r="DA150" s="28"/>
      <c r="DB150" s="28"/>
      <c r="DC150" s="28"/>
      <c r="DD150" s="28"/>
    </row>
    <row r="151" spans="1:108" x14ac:dyDescent="0.4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</row>
    <row r="152" spans="1:108" x14ac:dyDescent="0.4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28"/>
      <c r="DA152" s="28"/>
      <c r="DB152" s="28"/>
      <c r="DC152" s="28"/>
      <c r="DD152" s="28"/>
    </row>
    <row r="153" spans="1:108" x14ac:dyDescent="0.4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28"/>
      <c r="DA153" s="28"/>
      <c r="DB153" s="28"/>
      <c r="DC153" s="28"/>
      <c r="DD153" s="28"/>
    </row>
    <row r="154" spans="1:108" x14ac:dyDescent="0.4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8"/>
    </row>
    <row r="155" spans="1:108" x14ac:dyDescent="0.4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</row>
    <row r="156" spans="1:108" x14ac:dyDescent="0.4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28"/>
      <c r="DA156" s="28"/>
      <c r="DB156" s="28"/>
      <c r="DC156" s="28"/>
      <c r="DD156" s="28"/>
    </row>
  </sheetData>
  <mergeCells count="11">
    <mergeCell ref="J37:J39"/>
    <mergeCell ref="J40:J42"/>
    <mergeCell ref="J43:J45"/>
    <mergeCell ref="J46:J48"/>
    <mergeCell ref="D53:K54"/>
    <mergeCell ref="J34:J36"/>
    <mergeCell ref="A5:B23"/>
    <mergeCell ref="A29:B29"/>
    <mergeCell ref="C29:D29"/>
    <mergeCell ref="A31:B31"/>
    <mergeCell ref="C31:J32"/>
  </mergeCells>
  <dataValidations count="1">
    <dataValidation type="whole" operator="greaterThan" allowBlank="1" showInputMessage="1" showErrorMessage="1" errorTitle="Gerencie.com" error="Numeros enteros mayores que 0" promptTitle="Gerencie.com" prompt="Digite el valor" sqref="C29:D29">
      <formula1>0</formula1>
    </dataValidation>
  </dataValidations>
  <hyperlinks>
    <hyperlink ref="B2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M100"/>
  <sheetViews>
    <sheetView showGridLines="0" showZeros="0" view="pageBreakPreview" topLeftCell="A13" zoomScaleNormal="100" zoomScaleSheetLayoutView="100" workbookViewId="0">
      <selection activeCell="A4" sqref="A4:A7"/>
    </sheetView>
  </sheetViews>
  <sheetFormatPr baseColWidth="10" defaultRowHeight="15" x14ac:dyDescent="0.4"/>
  <cols>
    <col min="1" max="1" width="11.88671875" style="1" customWidth="1"/>
    <col min="2" max="2" width="15.33203125" style="1" customWidth="1"/>
    <col min="3" max="3" width="16.88671875" style="1" customWidth="1"/>
    <col min="4" max="4" width="15.44140625" style="1" customWidth="1"/>
    <col min="5" max="5" width="15.5546875" style="1" customWidth="1"/>
    <col min="6" max="6" width="26.33203125" style="1" customWidth="1"/>
    <col min="7" max="8" width="14" style="1" customWidth="1"/>
    <col min="9" max="9" width="10.88671875" style="1" customWidth="1"/>
    <col min="10" max="10" width="13.21875" style="1" customWidth="1"/>
    <col min="11" max="13" width="13.109375" style="1" customWidth="1"/>
    <col min="14" max="16384" width="11.5546875" style="1"/>
  </cols>
  <sheetData>
    <row r="1" spans="1:13" s="5" customFormat="1" ht="27.6" customHeight="1" x14ac:dyDescent="0.25">
      <c r="A1" s="266" t="s">
        <v>129</v>
      </c>
      <c r="B1" s="266"/>
      <c r="C1" s="266"/>
      <c r="D1" s="266"/>
      <c r="E1" s="266"/>
      <c r="F1" s="266"/>
      <c r="G1" s="203"/>
      <c r="H1" s="203"/>
    </row>
    <row r="2" spans="1:13" s="7" customFormat="1" ht="10.5" customHeight="1" x14ac:dyDescent="0.25"/>
    <row r="3" spans="1:13" ht="23.25" x14ac:dyDescent="0.4">
      <c r="A3" s="6" t="s">
        <v>9</v>
      </c>
      <c r="C3" s="271">
        <f ca="1">TODAY()</f>
        <v>45840</v>
      </c>
      <c r="D3" s="271"/>
      <c r="E3" s="271"/>
      <c r="F3" s="95"/>
      <c r="G3" s="193"/>
      <c r="H3" s="193"/>
    </row>
    <row r="4" spans="1:13" ht="23.25" customHeight="1" x14ac:dyDescent="0.4">
      <c r="A4" s="276" t="s">
        <v>153</v>
      </c>
    </row>
    <row r="5" spans="1:13" ht="15.75" customHeight="1" x14ac:dyDescent="0.4">
      <c r="A5" s="276"/>
      <c r="B5" s="8"/>
    </row>
    <row r="6" spans="1:13" ht="36" customHeight="1" x14ac:dyDescent="0.4">
      <c r="A6" s="276"/>
      <c r="B6" s="269" t="s">
        <v>80</v>
      </c>
      <c r="C6" s="269"/>
      <c r="D6" s="269"/>
      <c r="E6" s="269"/>
      <c r="F6" s="269"/>
    </row>
    <row r="7" spans="1:13" ht="29.25" customHeight="1" thickBot="1" x14ac:dyDescent="0.45">
      <c r="A7" s="276"/>
      <c r="B7" s="270" t="str">
        <f>+A4</f>
        <v>TRANSPORTE   4</v>
      </c>
      <c r="C7" s="270"/>
      <c r="D7" s="270"/>
      <c r="E7" s="270"/>
      <c r="F7" s="270"/>
    </row>
    <row r="8" spans="1:13" ht="58.5" customHeight="1" thickTop="1" thickBot="1" x14ac:dyDescent="0.45">
      <c r="A8" s="159"/>
      <c r="B8" s="194" t="str">
        <f>IF(ISBLANK(B7),"",VLOOKUP($B$7,'BASE DATOS'!A2:E100,2,FALSE))</f>
        <v>JOSUE</v>
      </c>
      <c r="C8" s="194">
        <f>IF(ISBLANK(B7),"",VLOOKUP($B$7,'BASE DATOS'!A2:E100,3,FALSE))</f>
        <v>0</v>
      </c>
      <c r="D8" s="194" t="str">
        <f>IF(ISBLANK(B7),"",VLOOKUP($B$7,'BASE DATOS'!A2:E100,4,FALSE))</f>
        <v>FERNANDEZ</v>
      </c>
      <c r="E8" s="194" t="str">
        <f>IF(ISBLANK(B7),"",VLOOKUP($B$7,'BASE DATOS'!A2:E100,5,FALSE))</f>
        <v>ROMERO</v>
      </c>
      <c r="F8" s="194">
        <f>IF(ISBLANK(B7),"",VLOOKUP($B$7,'BASE DATOS'!A2:F100,6,FALSE))</f>
        <v>40785633</v>
      </c>
      <c r="G8" s="204"/>
      <c r="H8" s="204"/>
    </row>
    <row r="9" spans="1:13" ht="36" customHeight="1" thickTop="1" thickBot="1" x14ac:dyDescent="0.45">
      <c r="B9" s="157" t="s">
        <v>126</v>
      </c>
      <c r="C9" s="158" t="s">
        <v>5</v>
      </c>
      <c r="D9" s="157" t="s">
        <v>127</v>
      </c>
      <c r="E9" s="206" t="s">
        <v>119</v>
      </c>
      <c r="F9" s="206" t="s">
        <v>120</v>
      </c>
    </row>
    <row r="10" spans="1:13" ht="18.75" customHeight="1" thickTop="1" x14ac:dyDescent="0.4">
      <c r="B10" s="272">
        <f>SUMIF(SALDOS[CUENTA POR PAGAR],"&lt;&gt;""",SALDOS[CUENTA POR PAGAR])</f>
        <v>10700000</v>
      </c>
      <c r="C10" s="267">
        <f>SUMIF(SALDOS[MONTO PAGADO],"&lt;&gt;""",SALDOS[MONTO PAGADO])</f>
        <v>9800000</v>
      </c>
      <c r="D10" s="274">
        <f>IF(B10-C10=0,"PAZ Y SALVO",IF(B10-C10&lt;0,"SE EXCEDIO EN EL PAGO",B10-C10))</f>
        <v>900000</v>
      </c>
      <c r="E10" s="267">
        <f>SUMIF(SALDOS[Retencion en La Fuente],"&lt;&gt;""",SALDOS[Retencion en La Fuente])</f>
        <v>98000</v>
      </c>
      <c r="F10" s="267">
        <f>SUMIF(SALDOS[Retencion Pagada],"&lt;&gt;""",SALDOS[Retencion Pagada])</f>
        <v>0</v>
      </c>
    </row>
    <row r="11" spans="1:13" ht="15.75" thickBot="1" x14ac:dyDescent="0.45">
      <c r="B11" s="273"/>
      <c r="C11" s="268"/>
      <c r="D11" s="275"/>
      <c r="E11" s="268"/>
      <c r="F11" s="268"/>
    </row>
    <row r="12" spans="1:13" s="9" customFormat="1" ht="42" customHeight="1" thickTop="1" x14ac:dyDescent="0.4">
      <c r="A12" s="127" t="s">
        <v>1</v>
      </c>
      <c r="B12" s="128" t="s">
        <v>7</v>
      </c>
      <c r="C12" s="128" t="s">
        <v>77</v>
      </c>
      <c r="D12" s="128" t="s">
        <v>2</v>
      </c>
      <c r="E12" s="128" t="s">
        <v>3</v>
      </c>
      <c r="F12" s="129" t="s">
        <v>76</v>
      </c>
      <c r="G12" s="205" t="s">
        <v>119</v>
      </c>
      <c r="H12" s="205" t="s">
        <v>120</v>
      </c>
      <c r="I12" s="124" t="s">
        <v>8</v>
      </c>
      <c r="J12" s="124" t="s">
        <v>104</v>
      </c>
      <c r="K12" s="124" t="s">
        <v>106</v>
      </c>
      <c r="L12" s="124" t="s">
        <v>108</v>
      </c>
      <c r="M12" s="124" t="s">
        <v>109</v>
      </c>
    </row>
    <row r="13" spans="1:13" s="9" customFormat="1" ht="39.75" customHeight="1" x14ac:dyDescent="0.4">
      <c r="A13" s="153">
        <f>IF((B13)="","",INDEX(Facturas!B6:B163,MATCH(B13,Facturas!C6:C163,0)))</f>
        <v>45706</v>
      </c>
      <c r="B13" s="154" t="str">
        <f t="array" ref="B13">IFERROR(INDEX(Facturas[COMPROBANTE],MATCH(0,IF(Facturas[CARGO/ENTIDAD]=Saldos!$A$4,COUNTIF(Saldos!$B$12:B12,Facturas[COMPROBANTE]),""),0),),"")</f>
        <v>COMP 06</v>
      </c>
      <c r="C13" s="155">
        <f t="array" ref="C13">IF(SALDOS[[#This Row],[COMPROBANTE]]="","",IFERROR(INDEX(Facturas[CUENTA POR PAGAR],MATCH(Saldos!B13&amp;Saldos!$A$4,Facturas[COMPROBANTE]&amp;Facturas[CARGO/ENTIDAD],0),),0))</f>
        <v>10700000</v>
      </c>
      <c r="D13" s="156">
        <f>IF(SALDOS[[#This Row],[COMPROBANTE]]="","",SUMIFS(Facturas[MONTO PAGADO],Facturas[COMPROBANTE],SALDOS[[#This Row],[COMPROBANTE]],Facturas[CARGO/ENTIDAD],Saldos!$A$4))</f>
        <v>9800000</v>
      </c>
      <c r="E13" s="156">
        <f>+C13-D13</f>
        <v>900000</v>
      </c>
      <c r="F13" s="167" t="str">
        <f>IF((D13)="","",INDEX(Facturas!D6:D163,MATCH(B13,Facturas!C6:C163,0)))</f>
        <v>POR SERVICIOS DE TRANSPORTE DE CARGA</v>
      </c>
      <c r="G13" s="156">
        <f>IF(SALDOS[[#This Row],[COMPROBANTE]]="","",SUMIFS(Facturas[Retencion en La Fuente],Facturas[COMPROBANTE],SALDOS[[#This Row],[COMPROBANTE]],Facturas[CARGO/ENTIDAD],Saldos!$A$4))</f>
        <v>98000</v>
      </c>
      <c r="H13" s="156">
        <f>IF(SALDOS[[#This Row],[COMPROBANTE]]="","",SUMIFS(Facturas[Retencion Pagada],Facturas[COMPROBANTE],SALDOS[[#This Row],[COMPROBANTE]],Facturas[CARGO/ENTIDAD],Saldos!$A$4))</f>
        <v>0</v>
      </c>
      <c r="I13" s="198">
        <f>IF((D13)="","",INDEX(Facturas!E6:E163,MATCH(B13,Facturas!C6:C163,0)))</f>
        <v>40785633</v>
      </c>
      <c r="J13" s="200" t="str">
        <f>IF((D13)="","",INDEX(Facturas!F6:F163,MATCH(B13,Facturas!C6:C163,0)))</f>
        <v>JOSUE</v>
      </c>
      <c r="K13" s="200">
        <f>IF((D13)="","",INDEX(Facturas!G6:G163,MATCH(B13,Facturas!C6:C163,0)))</f>
        <v>0</v>
      </c>
      <c r="L13" s="200" t="str">
        <f>IF((D13)="","",INDEX(Facturas!H6:H163,MATCH(B13,Facturas!C6:C163,0)))</f>
        <v>FERNANDEZ</v>
      </c>
      <c r="M13" s="200" t="str">
        <f>IF((E13)="","",INDEX(Facturas!I6:I163,MATCH(B13,Facturas!C6:C163,0)))</f>
        <v>ROMERO</v>
      </c>
    </row>
    <row r="14" spans="1:13" s="9" customFormat="1" ht="42" customHeight="1" x14ac:dyDescent="0.4">
      <c r="A14" s="153" t="str">
        <f>IF((B14)="","",INDEX(Facturas!B6:B164,MATCH(B14,Facturas!C6:C164,0)))</f>
        <v/>
      </c>
      <c r="B14" s="154" t="str">
        <f t="array" ref="B14">IFERROR(INDEX(Facturas[COMPROBANTE],MATCH(0,IF(Facturas[CARGO/ENTIDAD]=Saldos!$A$4,COUNTIF(Saldos!$B$12:B13,Facturas[COMPROBANTE]),""),0),),"")</f>
        <v/>
      </c>
      <c r="C14" s="155" t="str">
        <f t="array" ref="C14">IF(SALDOS[[#This Row],[COMPROBANTE]]="","",IFERROR(INDEX(Facturas[CUENTA POR PAGAR],MATCH(Saldos!B14&amp;Saldos!$A$4,Facturas[COMPROBANTE]&amp;Facturas[CARGO/ENTIDAD],0),),0))</f>
        <v/>
      </c>
      <c r="D14" s="156" t="str">
        <f>IF(SALDOS[[#This Row],[COMPROBANTE]]="","",SUMIFS(Facturas[MONTO PAGADO],Facturas[COMPROBANTE],SALDOS[[#This Row],[COMPROBANTE]],Facturas[CARGO/ENTIDAD],Saldos!$A$4))</f>
        <v/>
      </c>
      <c r="E14" s="156" t="e">
        <f>+E13+SALDOS[[#This Row],[CUENTA POR PAGAR]]-SALDOS[[#This Row],[MONTO PAGADO]]</f>
        <v>#VALUE!</v>
      </c>
      <c r="F14" s="167" t="str">
        <f>IF((D14)="","",INDEX(Facturas!D6:D164,MATCH(B14,Facturas!C6:C164,0)))</f>
        <v/>
      </c>
      <c r="G14" s="207" t="str">
        <f>IF(SALDOS[[#This Row],[COMPROBANTE]]="","",SUMIFS(Facturas[Retencion en La Fuente],Facturas[COMPROBANTE],SALDOS[[#This Row],[COMPROBANTE]],Facturas[CARGO/ENTIDAD],Saldos!$A$4))</f>
        <v/>
      </c>
      <c r="H14" s="207" t="str">
        <f>IF(SALDOS[[#This Row],[COMPROBANTE]]="","",SUMIFS(Facturas[Retencion Pagada],Facturas[COMPROBANTE],SALDOS[[#This Row],[COMPROBANTE]],Facturas[CARGO/ENTIDAD],Saldos!$A$4))</f>
        <v/>
      </c>
      <c r="I14" s="198" t="str">
        <f>IF((D14)="","",INDEX(Facturas!E7:E164,MATCH(B14,Facturas!C7:C164,0)))</f>
        <v/>
      </c>
      <c r="J14" s="18" t="str">
        <f>IF((D14)="","",INDEX(Facturas!F7:F164,MATCH(B14,Facturas!C7:C164,0)))</f>
        <v/>
      </c>
      <c r="K14" s="199" t="str">
        <f>IF((D14)="","",INDEX(Facturas!G7:G164,MATCH(B14,Facturas!C7:C164,0)))</f>
        <v/>
      </c>
      <c r="L14" s="199" t="str">
        <f>IF((D14)="","",INDEX(Facturas!H7:H164,MATCH(B14,Facturas!C7:C164,0)))</f>
        <v/>
      </c>
      <c r="M14" s="199" t="e">
        <f>IF((E14)="","",INDEX(Facturas!I7:I164,MATCH(B14,Facturas!C7:C164,0)))</f>
        <v>#VALUE!</v>
      </c>
    </row>
    <row r="15" spans="1:13" s="9" customFormat="1" ht="49.5" customHeight="1" x14ac:dyDescent="0.4">
      <c r="A15" s="153" t="str">
        <f>IF((B15)="","",INDEX(Facturas!B6:B165,MATCH(B15,Facturas!C6:C165,0)))</f>
        <v/>
      </c>
      <c r="B15" s="154" t="str">
        <f t="array" ref="B15">IFERROR(INDEX(Facturas[COMPROBANTE],MATCH(0,IF(Facturas[CARGO/ENTIDAD]=Saldos!$A$4,COUNTIF(Saldos!$B$12:B14,Facturas[COMPROBANTE]),""),0),),"")</f>
        <v/>
      </c>
      <c r="C15" s="155" t="str">
        <f t="array" ref="C15">IF(SALDOS[[#This Row],[COMPROBANTE]]="","",IFERROR(INDEX(Facturas[CUENTA POR PAGAR],MATCH(Saldos!B15&amp;Saldos!$A$4,Facturas[COMPROBANTE]&amp;Facturas[CARGO/ENTIDAD],0),),0))</f>
        <v/>
      </c>
      <c r="D15" s="156" t="str">
        <f>IF(SALDOS[[#This Row],[COMPROBANTE]]="","",SUMIFS(Facturas[MONTO PAGADO],Facturas[COMPROBANTE],SALDOS[[#This Row],[COMPROBANTE]],Facturas[CARGO/ENTIDAD],Saldos!$A$4))</f>
        <v/>
      </c>
      <c r="E15" s="156" t="e">
        <f>+E14+SALDOS[[#This Row],[CUENTA POR PAGAR]]-SALDOS[[#This Row],[MONTO PAGADO]]</f>
        <v>#VALUE!</v>
      </c>
      <c r="F15" s="167" t="str">
        <f>IF((D15)="","",INDEX(Facturas!D8:D165,MATCH(B15,Facturas!C8:C165,0)))</f>
        <v/>
      </c>
      <c r="G15" s="208" t="str">
        <f>IF(SALDOS[[#This Row],[COMPROBANTE]]="","",SUMIFS(Facturas[Retencion en La Fuente],Facturas[COMPROBANTE],SALDOS[[#This Row],[COMPROBANTE]],Facturas[CARGO/ENTIDAD],Saldos!$A$4))</f>
        <v/>
      </c>
      <c r="H15" s="208" t="str">
        <f>IF(SALDOS[[#This Row],[COMPROBANTE]]="","",SUMIFS(Facturas[Retencion Pagada],Facturas[COMPROBANTE],SALDOS[[#This Row],[COMPROBANTE]],Facturas[CARGO/ENTIDAD],Saldos!$A$4))</f>
        <v/>
      </c>
      <c r="I15" s="199" t="str">
        <f>IF((D15)="","",INDEX(Facturas!E8:E165,MATCH(B15,Facturas!C8:C165,0)))</f>
        <v/>
      </c>
      <c r="J15" s="18" t="str">
        <f>IF((D15)="","",INDEX(Facturas!F8:F165,MATCH(B15,Facturas!C8:C165,0)))</f>
        <v/>
      </c>
      <c r="K15" s="199" t="str">
        <f>IF((D15)="","",INDEX(Facturas!G8:G165,MATCH(B15,Facturas!C8:C165,0)))</f>
        <v/>
      </c>
      <c r="L15" s="199" t="str">
        <f>IF((D15)="","",INDEX(Facturas!H8:H165,MATCH(B15,Facturas!C8:C165,0)))</f>
        <v/>
      </c>
      <c r="M15" s="199" t="e">
        <f>IF((E15)="","",INDEX(Facturas!I8:I165,MATCH(B15,Facturas!C8:C165,0)))</f>
        <v>#VALUE!</v>
      </c>
    </row>
    <row r="16" spans="1:13" s="9" customFormat="1" ht="24.75" customHeight="1" x14ac:dyDescent="0.4">
      <c r="A16" s="153" t="str">
        <f>IF((B16)="","",INDEX(Facturas!B9:B166,MATCH(B16,Facturas!C9:C166,0)))</f>
        <v/>
      </c>
      <c r="B16" s="154" t="str">
        <f t="array" ref="B16">IFERROR(INDEX(Facturas[COMPROBANTE],MATCH(0,IF(Facturas[CARGO/ENTIDAD]=Saldos!$A$4,COUNTIF(Saldos!$B$12:B15,Facturas[COMPROBANTE]),""),0),),"")</f>
        <v/>
      </c>
      <c r="C16" s="155" t="str">
        <f t="array" ref="C16">IF(SALDOS[[#This Row],[COMPROBANTE]]="","",IFERROR(INDEX(Facturas[CUENTA POR PAGAR],MATCH(Saldos!B16&amp;Saldos!$A$4,Facturas[COMPROBANTE]&amp;Facturas[CARGO/ENTIDAD],0),),0))</f>
        <v/>
      </c>
      <c r="D16" s="156" t="str">
        <f>IF(SALDOS[[#This Row],[COMPROBANTE]]="","",SUMIFS(Facturas[MONTO PAGADO],Facturas[COMPROBANTE],SALDOS[[#This Row],[COMPROBANTE]],Facturas[CARGO/ENTIDAD],Saldos!$A$4))</f>
        <v/>
      </c>
      <c r="E16" s="156" t="str">
        <f t="shared" ref="E16" si="0">IF((B16)="","",+E15+C16-D16)</f>
        <v/>
      </c>
      <c r="F16" s="167" t="str">
        <f>IF((D16)="","",INDEX(Facturas!D7:D166,MATCH(B16,Facturas!C7:C166,0)))</f>
        <v/>
      </c>
      <c r="G16" s="208" t="str">
        <f>IF(SALDOS[[#This Row],[COMPROBANTE]]="","",SUMIFS(Facturas[Retencion en La Fuente],Facturas[COMPROBANTE],SALDOS[[#This Row],[COMPROBANTE]],Facturas[CARGO/ENTIDAD],Saldos!$A$4))</f>
        <v/>
      </c>
      <c r="H16" s="208" t="str">
        <f>IF(SALDOS[[#This Row],[COMPROBANTE]]="","",SUMIFS(Facturas[Retencion Pagada],Facturas[COMPROBANTE],SALDOS[[#This Row],[COMPROBANTE]],Facturas[CARGO/ENTIDAD],Saldos!$A$4))</f>
        <v/>
      </c>
      <c r="I16" s="196" t="str">
        <f>IF((D16)="","",INDEX(Facturas!E9:E166,MATCH(B16,Facturas!C9:C166,0)))</f>
        <v/>
      </c>
      <c r="J16" s="18" t="str">
        <f>IF((D16)="","",INDEX(Facturas!F9:F166,MATCH(B16,Facturas!C9:C166,0)))</f>
        <v/>
      </c>
      <c r="K16" s="199" t="str">
        <f>IF((D16)="","",INDEX(Facturas!G9:G166,MATCH(B16,Facturas!C9:C166,0)))</f>
        <v/>
      </c>
      <c r="L16" s="199" t="str">
        <f>IF((D16)="","",INDEX(Facturas!H9:H166,MATCH(B16,Facturas!C9:C166,0)))</f>
        <v/>
      </c>
      <c r="M16" s="199" t="str">
        <f>IF((E16)="","",INDEX(Facturas!I9:I166,MATCH(B16,Facturas!C9:C166,0)))</f>
        <v/>
      </c>
    </row>
    <row r="17" spans="1:13" s="9" customFormat="1" ht="52.5" customHeight="1" x14ac:dyDescent="0.4">
      <c r="A17" s="153" t="str">
        <f>IF((B17)="","",INDEX(Facturas!B10:B167,MATCH(B17,Facturas!C10:C167,0)))</f>
        <v/>
      </c>
      <c r="B17" s="154" t="str">
        <f t="array" ref="B17">IFERROR(INDEX(Facturas[COMPROBANTE],MATCH(0,IF(Facturas[CARGO/ENTIDAD]=Saldos!$A$4,COUNTIF(Saldos!$B$12:B16,Facturas[COMPROBANTE]),""),0),),"")</f>
        <v/>
      </c>
      <c r="C17" s="155" t="str">
        <f t="array" ref="C17">IF(SALDOS[[#This Row],[COMPROBANTE]]="","",IFERROR(INDEX(Facturas[CUENTA POR PAGAR],MATCH(Saldos!B17&amp;Saldos!$A$4,Facturas[COMPROBANTE]&amp;Facturas[CARGO/ENTIDAD],0),),0))</f>
        <v/>
      </c>
      <c r="D17" s="156" t="str">
        <f>IF(SALDOS[[#This Row],[COMPROBANTE]]="","",SUMIFS(Facturas[MONTO PAGADO],Facturas[COMPROBANTE],SALDOS[[#This Row],[COMPROBANTE]],Facturas[CARGO/ENTIDAD],Saldos!$A$4))</f>
        <v/>
      </c>
      <c r="E17" s="156" t="e">
        <f>+E16+SALDOS[[#This Row],[CUENTA POR PAGAR]]-SALDOS[[#This Row],[MONTO PAGADO]]</f>
        <v>#VALUE!</v>
      </c>
      <c r="F17" s="167" t="str">
        <f>IF((D17)="","",INDEX(Facturas!D10:D167,MATCH(B17,Facturas!C10:C167,0)))</f>
        <v/>
      </c>
      <c r="G17" s="208" t="str">
        <f>IF(SALDOS[[#This Row],[COMPROBANTE]]="","",SUMIFS(Facturas[Retencion en La Fuente],Facturas[COMPROBANTE],SALDOS[[#This Row],[COMPROBANTE]],Facturas[CARGO/ENTIDAD],Saldos!$A$4))</f>
        <v/>
      </c>
      <c r="H17" s="208" t="str">
        <f>IF(SALDOS[[#This Row],[COMPROBANTE]]="","",SUMIFS(Facturas[Retencion Pagada],Facturas[COMPROBANTE],SALDOS[[#This Row],[COMPROBANTE]],Facturas[CARGO/ENTIDAD],Saldos!$A$4))</f>
        <v/>
      </c>
      <c r="I17" s="196" t="str">
        <f>IF((D17)="","",INDEX(Facturas!E10:E167,MATCH(B17,Facturas!C10:C167,0)))</f>
        <v/>
      </c>
      <c r="J17" s="18" t="str">
        <f>IF((D17)="","",INDEX(Facturas!F10:F167,MATCH(B17,Facturas!C10:C167,0)))</f>
        <v/>
      </c>
      <c r="K17" s="199" t="str">
        <f>IF((D17)="","",INDEX(Facturas!G10:G167,MATCH(B17,Facturas!C10:C167,0)))</f>
        <v/>
      </c>
      <c r="L17" s="199" t="str">
        <f>IF((D17)="","",INDEX(Facturas!H10:H167,MATCH(B17,Facturas!C10:C167,0)))</f>
        <v/>
      </c>
      <c r="M17" s="199" t="e">
        <f>IF((E17)="","",INDEX(Facturas!I10:I167,MATCH(B17,Facturas!C10:C167,0)))</f>
        <v>#VALUE!</v>
      </c>
    </row>
    <row r="18" spans="1:13" s="9" customFormat="1" ht="28.5" customHeight="1" x14ac:dyDescent="0.4">
      <c r="A18" s="153" t="str">
        <f>IF((B18)="","",INDEX(Facturas!B11:B168,MATCH(B18,Facturas!C11:C168,0)))</f>
        <v/>
      </c>
      <c r="B18" s="154" t="str">
        <f t="array" ref="B18">IFERROR(INDEX(Facturas[COMPROBANTE],MATCH(0,IF(Facturas[CARGO/ENTIDAD]=Saldos!$A$4,COUNTIF(Saldos!$B$12:B17,Facturas[COMPROBANTE]),""),0),),"")</f>
        <v/>
      </c>
      <c r="C18" s="155" t="str">
        <f t="array" ref="C18">IF(SALDOS[[#This Row],[COMPROBANTE]]="","",IFERROR(INDEX(Facturas[CUENTA POR PAGAR],MATCH(Saldos!B18&amp;Saldos!$A$4,Facturas[COMPROBANTE]&amp;Facturas[CARGO/ENTIDAD],0),),0))</f>
        <v/>
      </c>
      <c r="D18" s="156" t="str">
        <f>IF(SALDOS[[#This Row],[COMPROBANTE]]="","",SUMIFS(Facturas[MONTO PAGADO],Facturas[COMPROBANTE],SALDOS[[#This Row],[COMPROBANTE]],Facturas[CARGO/ENTIDAD],Saldos!$A$4))</f>
        <v/>
      </c>
      <c r="E18" s="156" t="e">
        <f>+E17+SALDOS[[#This Row],[CUENTA POR PAGAR]]-SALDOS[[#This Row],[MONTO PAGADO]]</f>
        <v>#VALUE!</v>
      </c>
      <c r="F18" s="167" t="str">
        <f>IF((D18)="","",INDEX(Facturas!D11:D168,MATCH(B18,Facturas!C11:C168,0)))</f>
        <v/>
      </c>
      <c r="G18" s="208" t="str">
        <f>IF(SALDOS[[#This Row],[COMPROBANTE]]="","",SUMIFS(Facturas[Retencion en La Fuente],Facturas[COMPROBANTE],SALDOS[[#This Row],[COMPROBANTE]],Facturas[CARGO/ENTIDAD],Saldos!$A$4))</f>
        <v/>
      </c>
      <c r="H18" s="208" t="str">
        <f>IF(SALDOS[[#This Row],[COMPROBANTE]]="","",SUMIFS(Facturas[Retencion Pagada],Facturas[COMPROBANTE],SALDOS[[#This Row],[COMPROBANTE]],Facturas[CARGO/ENTIDAD],Saldos!$A$4))</f>
        <v/>
      </c>
      <c r="I18" s="196" t="str">
        <f>IF((D18)="","",INDEX(Facturas!E11:E168,MATCH(B18,Facturas!C11:C168,0)))</f>
        <v/>
      </c>
      <c r="J18" s="18" t="str">
        <f>IF((D18)="","",INDEX(Facturas!F11:F168,MATCH(B18,Facturas!C11:C168,0)))</f>
        <v/>
      </c>
      <c r="K18" s="199" t="str">
        <f>IF((D18)="","",INDEX(Facturas!G11:G168,MATCH(B18,Facturas!C11:C168,0)))</f>
        <v/>
      </c>
      <c r="L18" s="199" t="str">
        <f>IF((D18)="","",INDEX(Facturas!H11:H168,MATCH(B18,Facturas!C11:C168,0)))</f>
        <v/>
      </c>
      <c r="M18" s="199" t="e">
        <f>IF((E18)="","",INDEX(Facturas!I11:I168,MATCH(B18,Facturas!C11:C168,0)))</f>
        <v>#VALUE!</v>
      </c>
    </row>
    <row r="19" spans="1:13" s="9" customFormat="1" ht="33" customHeight="1" x14ac:dyDescent="0.4">
      <c r="A19" s="153" t="str">
        <f>IF((B19)="","",INDEX(Facturas!B11:B169,MATCH(B19,Facturas!C11:C169,0)))</f>
        <v/>
      </c>
      <c r="B19" s="131" t="str">
        <f t="array" ref="B19">IFERROR(INDEX(Facturas[COMPROBANTE],MATCH(0,IF(Facturas[CARGO/ENTIDAD]=Saldos!$A$4,COUNTIF(Saldos!$B$12:B18,Facturas[COMPROBANTE]),""),0),),"")</f>
        <v/>
      </c>
      <c r="C19" s="132" t="str">
        <f t="array" ref="C19">IF(SALDOS[[#This Row],[COMPROBANTE]]="","",IFERROR(INDEX(Facturas[CUENTA POR PAGAR],MATCH(Saldos!B19&amp;Saldos!$A$4,Facturas[COMPROBANTE]&amp;Facturas[CARGO/ENTIDAD],0),),0))</f>
        <v/>
      </c>
      <c r="D19" s="133" t="str">
        <f>IF(SALDOS[[#This Row],[COMPROBANTE]]="","",SUMIFS(Facturas[MONTO PAGADO],Facturas[COMPROBANTE],SALDOS[[#This Row],[COMPROBANTE]],Facturas[CARGO/ENTIDAD],Saldos!$A$4))</f>
        <v/>
      </c>
      <c r="E19" s="156" t="e">
        <f>+E18+SALDOS[[#This Row],[CUENTA POR PAGAR]]-SALDOS[[#This Row],[MONTO PAGADO]]</f>
        <v>#VALUE!</v>
      </c>
      <c r="F19" s="167" t="str">
        <f>IF((D19)="","",INDEX(Facturas!D11:D169,MATCH(B19,Facturas!C11:C169,0)))</f>
        <v/>
      </c>
      <c r="G19" s="208" t="str">
        <f>IF(SALDOS[[#This Row],[COMPROBANTE]]="","",SUMIFS(Facturas[Retencion en La Fuente],Facturas[COMPROBANTE],SALDOS[[#This Row],[COMPROBANTE]],Facturas[CARGO/ENTIDAD],Saldos!$A$4))</f>
        <v/>
      </c>
      <c r="H19" s="208" t="str">
        <f>IF(SALDOS[[#This Row],[COMPROBANTE]]="","",SUMIFS(Facturas[Retencion Pagada],Facturas[COMPROBANTE],SALDOS[[#This Row],[COMPROBANTE]],Facturas[CARGO/ENTIDAD],Saldos!$A$4))</f>
        <v/>
      </c>
      <c r="I19" s="196" t="str">
        <f>IF((D19)="","",INDEX(Facturas!E11:E169,MATCH(B19,Facturas!C11:C169,0)))</f>
        <v/>
      </c>
      <c r="J19" s="18" t="str">
        <f>IF((D19)="","",INDEX(Facturas!F11:F169,MATCH(B19,Facturas!C11:C169,0)))</f>
        <v/>
      </c>
      <c r="K19" s="199" t="str">
        <f>IF((D19)="","",INDEX(Facturas!G11:G169,MATCH(B19,Facturas!C11:C169,0)))</f>
        <v/>
      </c>
      <c r="L19" s="199" t="str">
        <f>IF((D19)="","",INDEX(Facturas!H11:H169,MATCH(B19,Facturas!C11:C169,0)))</f>
        <v/>
      </c>
      <c r="M19" s="199" t="e">
        <f>IF((E19)="","",INDEX(Facturas!I11:I169,MATCH(B19,Facturas!C11:C169,0)))</f>
        <v>#VALUE!</v>
      </c>
    </row>
    <row r="20" spans="1:13" s="9" customFormat="1" ht="28.5" customHeight="1" x14ac:dyDescent="0.4">
      <c r="A20" s="130" t="str">
        <f>IF((B20)="","",INDEX(Facturas!B11:B170,MATCH(B20,Facturas!C11:C170,0)))</f>
        <v/>
      </c>
      <c r="B20" s="131" t="str">
        <f t="array" ref="B20">IFERROR(INDEX(Facturas[COMPROBANTE],MATCH(0,IF(Facturas[CARGO/ENTIDAD]=Saldos!$A$4,COUNTIF(Saldos!$B$12:B19,Facturas[COMPROBANTE]),""),0),),"")</f>
        <v/>
      </c>
      <c r="C20" s="132" t="str">
        <f t="array" ref="C20">IF(SALDOS[[#This Row],[COMPROBANTE]]="","",IFERROR(INDEX(Facturas[CUENTA POR PAGAR],MATCH(Saldos!B20&amp;Saldos!$A$4,Facturas[COMPROBANTE]&amp;Facturas[CARGO/ENTIDAD],0),),0))</f>
        <v/>
      </c>
      <c r="D20" s="133" t="str">
        <f>IF(SALDOS[[#This Row],[COMPROBANTE]]="","",SUMIFS(Facturas[MONTO PAGADO],Facturas[COMPROBANTE],SALDOS[[#This Row],[COMPROBANTE]],Facturas[CARGO/ENTIDAD],Saldos!$A$4))</f>
        <v/>
      </c>
      <c r="E20" s="156" t="e">
        <f>+E19+SALDOS[[#This Row],[CUENTA POR PAGAR]]-SALDOS[[#This Row],[MONTO PAGADO]]</f>
        <v>#VALUE!</v>
      </c>
      <c r="F20" s="167" t="str">
        <f>IF((D20)="","",INDEX(Facturas!D11:D170,MATCH(B20,Facturas!C11:C170,0)))</f>
        <v/>
      </c>
      <c r="G20" s="208" t="str">
        <f>IF(SALDOS[[#This Row],[COMPROBANTE]]="","",SUMIFS(Facturas[Retencion en La Fuente],Facturas[COMPROBANTE],SALDOS[[#This Row],[COMPROBANTE]],Facturas[CARGO/ENTIDAD],Saldos!$A$4))</f>
        <v/>
      </c>
      <c r="H20" s="208" t="str">
        <f>IF(SALDOS[[#This Row],[COMPROBANTE]]="","",SUMIFS(Facturas[Retencion Pagada],Facturas[COMPROBANTE],SALDOS[[#This Row],[COMPROBANTE]],Facturas[CARGO/ENTIDAD],Saldos!$A$4))</f>
        <v/>
      </c>
      <c r="I20" s="197" t="str">
        <f>IF((D20)="","",INDEX(Facturas!E11:E170,MATCH(B20,Facturas!C11:C170,0)))</f>
        <v/>
      </c>
      <c r="J20" s="18" t="str">
        <f>IF((D20)="","",INDEX(Facturas!F11:F170,MATCH(B20,Facturas!C11:C170,0)))</f>
        <v/>
      </c>
      <c r="K20" s="199" t="str">
        <f>IF((D20)="","",INDEX(Facturas!G11:G170,MATCH(B20,Facturas!C11:C170,0)))</f>
        <v/>
      </c>
      <c r="L20" s="199" t="str">
        <f>IF((D20)="","",INDEX(Facturas!H11:H170,MATCH(B20,Facturas!C11:C170,0)))</f>
        <v/>
      </c>
      <c r="M20" s="199" t="e">
        <f>IF((E20)="","",INDEX(Facturas!I11:I170,MATCH(B20,Facturas!C11:C170,0)))</f>
        <v>#VALUE!</v>
      </c>
    </row>
    <row r="21" spans="1:13" s="9" customFormat="1" ht="30.75" customHeight="1" x14ac:dyDescent="0.4">
      <c r="A21" s="130" t="str">
        <f>IF((B21)="","",INDEX(Facturas!B11:B171,MATCH(B21,Facturas!C11:C171,0)))</f>
        <v/>
      </c>
      <c r="B21" s="131" t="str">
        <f t="array" ref="B21">IFERROR(INDEX(Facturas[COMPROBANTE],MATCH(0,IF(Facturas[CARGO/ENTIDAD]=Saldos!$A$4,COUNTIF(Saldos!$B$12:B20,Facturas[COMPROBANTE]),""),0),),"")</f>
        <v/>
      </c>
      <c r="C21" s="132" t="str">
        <f t="array" ref="C21">IF(SALDOS[[#This Row],[COMPROBANTE]]="","",IFERROR(INDEX(Facturas[CUENTA POR PAGAR],MATCH(Saldos!B21&amp;Saldos!$A$4,Facturas[COMPROBANTE]&amp;Facturas[CARGO/ENTIDAD],0),),0))</f>
        <v/>
      </c>
      <c r="D21" s="133" t="str">
        <f>IF(SALDOS[[#This Row],[COMPROBANTE]]="","",SUMIFS(Facturas[MONTO PAGADO],Facturas[COMPROBANTE],SALDOS[[#This Row],[COMPROBANTE]],Facturas[CARGO/ENTIDAD],Saldos!$A$4))</f>
        <v/>
      </c>
      <c r="E21" s="156" t="e">
        <f>+E20+SALDOS[[#This Row],[CUENTA POR PAGAR]]-SALDOS[[#This Row],[MONTO PAGADO]]</f>
        <v>#VALUE!</v>
      </c>
      <c r="F21" s="167" t="str">
        <f>IF((D21)="","",INDEX(Facturas!D11:D171,MATCH(B21,Facturas!C11:C171,0)))</f>
        <v/>
      </c>
      <c r="G21" s="208" t="str">
        <f>IF(SALDOS[[#This Row],[COMPROBANTE]]="","",SUMIFS(Facturas[Retencion en La Fuente],Facturas[COMPROBANTE],SALDOS[[#This Row],[COMPROBANTE]],Facturas[CARGO/ENTIDAD],Saldos!$A$4))</f>
        <v/>
      </c>
      <c r="H21" s="208" t="str">
        <f>IF(SALDOS[[#This Row],[COMPROBANTE]]="","",SUMIFS(Facturas[Retencion Pagada],Facturas[COMPROBANTE],SALDOS[[#This Row],[COMPROBANTE]],Facturas[CARGO/ENTIDAD],Saldos!$A$4))</f>
        <v/>
      </c>
      <c r="I21" s="196" t="str">
        <f>IF((D21)="","",INDEX(Facturas!E11:E171,MATCH(B21,Facturas!C11:C171,0)))</f>
        <v/>
      </c>
      <c r="J21" s="18" t="str">
        <f>IF((D21)="","",INDEX(Facturas!F11:F171,MATCH(B21,Facturas!C11:C171,0)))</f>
        <v/>
      </c>
      <c r="K21" s="199" t="str">
        <f>IF((D21)="","",INDEX(Facturas!G11:G171,MATCH(B21,Facturas!C11:C171,0)))</f>
        <v/>
      </c>
      <c r="L21" s="199" t="str">
        <f>IF((D21)="","",INDEX(Facturas!H11:H171,MATCH(B21,Facturas!C11:C171,0)))</f>
        <v/>
      </c>
      <c r="M21" s="199" t="e">
        <f>IF((E21)="","",INDEX(Facturas!I11:I171,MATCH(B21,Facturas!C11:C171,0)))</f>
        <v>#VALUE!</v>
      </c>
    </row>
    <row r="22" spans="1:13" s="9" customFormat="1" ht="30" customHeight="1" x14ac:dyDescent="0.4">
      <c r="A22" s="130" t="str">
        <f>IF((B22)="","",INDEX(Facturas!B11:B172,MATCH(B22,Facturas!C11:C172,0)))</f>
        <v/>
      </c>
      <c r="B22" s="131" t="str">
        <f t="array" ref="B22">IFERROR(INDEX(Facturas[COMPROBANTE],MATCH(0,IF(Facturas[CARGO/ENTIDAD]=Saldos!$A$4,COUNTIF(Saldos!$B$12:B21,Facturas[COMPROBANTE]),""),0),),"")</f>
        <v/>
      </c>
      <c r="C22" s="132" t="str">
        <f t="array" ref="C22">IF(SALDOS[[#This Row],[COMPROBANTE]]="","",IFERROR(INDEX(Facturas[CUENTA POR PAGAR],MATCH(Saldos!B22&amp;Saldos!$A$4,Facturas[COMPROBANTE]&amp;Facturas[CARGO/ENTIDAD],0),),0))</f>
        <v/>
      </c>
      <c r="D22" s="133" t="str">
        <f>IF(SALDOS[[#This Row],[COMPROBANTE]]="","",SUMIFS(Facturas[MONTO PAGADO],Facturas[COMPROBANTE],SALDOS[[#This Row],[COMPROBANTE]],Facturas[CARGO/ENTIDAD],Saldos!$A$4))</f>
        <v/>
      </c>
      <c r="E22" s="156" t="e">
        <f>+E21+SALDOS[[#This Row],[CUENTA POR PAGAR]]-SALDOS[[#This Row],[MONTO PAGADO]]</f>
        <v>#VALUE!</v>
      </c>
      <c r="F22" s="167" t="str">
        <f>IF((D22)="","",INDEX(Facturas!D11:D172,MATCH(B22,Facturas!C11:C172,0)))</f>
        <v/>
      </c>
      <c r="G22" s="208" t="str">
        <f>IF(SALDOS[[#This Row],[COMPROBANTE]]="","",SUMIFS(Facturas[Retencion en La Fuente],Facturas[COMPROBANTE],SALDOS[[#This Row],[COMPROBANTE]],Facturas[CARGO/ENTIDAD],Saldos!$A$4))</f>
        <v/>
      </c>
      <c r="H22" s="208" t="str">
        <f>IF(SALDOS[[#This Row],[COMPROBANTE]]="","",SUMIFS(Facturas[Retencion Pagada],Facturas[COMPROBANTE],SALDOS[[#This Row],[COMPROBANTE]],Facturas[CARGO/ENTIDAD],Saldos!$A$4))</f>
        <v/>
      </c>
      <c r="I22" s="196" t="str">
        <f>IF((D22)="","",INDEX(Facturas!E11:E172,MATCH(B22,Facturas!C11:C172,0)))</f>
        <v/>
      </c>
      <c r="J22" s="18" t="str">
        <f>IF((D22)="","",INDEX(Facturas!F11:F172,MATCH(B22,Facturas!C11:C172,0)))</f>
        <v/>
      </c>
      <c r="K22" s="199" t="str">
        <f>IF((D22)="","",INDEX(Facturas!G11:G172,MATCH(B22,Facturas!C11:C172,0)))</f>
        <v/>
      </c>
      <c r="L22" s="199" t="str">
        <f>IF((D22)="","",INDEX(Facturas!H11:H172,MATCH(B22,Facturas!C11:C172,0)))</f>
        <v/>
      </c>
      <c r="M22" s="199" t="e">
        <f>IF((E22)="","",INDEX(Facturas!I11:I172,MATCH(B22,Facturas!C11:C172,0)))</f>
        <v>#VALUE!</v>
      </c>
    </row>
    <row r="23" spans="1:13" s="9" customFormat="1" ht="28.5" customHeight="1" x14ac:dyDescent="0.4">
      <c r="A23" s="130" t="str">
        <f>IF((B23)="","",INDEX(Facturas!B11:B173,MATCH(B23,Facturas!C11:C173,0)))</f>
        <v/>
      </c>
      <c r="B23" s="131" t="str">
        <f t="array" ref="B23">IFERROR(INDEX(Facturas[COMPROBANTE],MATCH(0,IF(Facturas[CARGO/ENTIDAD]=Saldos!$A$4,COUNTIF(Saldos!$B$12:B22,Facturas[COMPROBANTE]),""),0),),"")</f>
        <v/>
      </c>
      <c r="C23" s="132" t="str">
        <f t="array" ref="C23">IF(SALDOS[[#This Row],[COMPROBANTE]]="","",IFERROR(INDEX(Facturas[CUENTA POR PAGAR],MATCH(Saldos!B23&amp;Saldos!$A$4,Facturas[COMPROBANTE]&amp;Facturas[CARGO/ENTIDAD],0),),0))</f>
        <v/>
      </c>
      <c r="D23" s="133" t="str">
        <f>IF(SALDOS[[#This Row],[COMPROBANTE]]="","",SUMIFS(Facturas[MONTO PAGADO],Facturas[COMPROBANTE],SALDOS[[#This Row],[COMPROBANTE]],Facturas[CARGO/ENTIDAD],Saldos!$A$4))</f>
        <v/>
      </c>
      <c r="E23" s="156" t="e">
        <f>+E22+SALDOS[[#This Row],[CUENTA POR PAGAR]]-SALDOS[[#This Row],[MONTO PAGADO]]</f>
        <v>#VALUE!</v>
      </c>
      <c r="F23" s="167" t="str">
        <f>IF((D23)="","",INDEX(Facturas!D11:D173,MATCH(B23,Facturas!C11:C173,0)))</f>
        <v/>
      </c>
      <c r="G23" s="208" t="str">
        <f>IF(SALDOS[[#This Row],[COMPROBANTE]]="","",SUMIFS(Facturas[Retencion en La Fuente],Facturas[COMPROBANTE],SALDOS[[#This Row],[COMPROBANTE]],Facturas[CARGO/ENTIDAD],Saldos!$A$4))</f>
        <v/>
      </c>
      <c r="H23" s="208" t="str">
        <f>IF(SALDOS[[#This Row],[COMPROBANTE]]="","",SUMIFS(Facturas[Retencion Pagada],Facturas[COMPROBANTE],SALDOS[[#This Row],[COMPROBANTE]],Facturas[CARGO/ENTIDAD],Saldos!$A$4))</f>
        <v/>
      </c>
      <c r="I23" s="196" t="str">
        <f>IF((D23)="","",INDEX(Facturas!E11:E173,MATCH(B23,Facturas!C11:C173,0)))</f>
        <v/>
      </c>
      <c r="J23" s="18" t="str">
        <f>IF((D23)="","",INDEX(Facturas!F11:F173,MATCH(B23,Facturas!C11:C173,0)))</f>
        <v/>
      </c>
      <c r="K23" s="199" t="str">
        <f>IF((D23)="","",INDEX(Facturas!G11:G173,MATCH(B23,Facturas!C11:C173,0)))</f>
        <v/>
      </c>
      <c r="L23" s="199" t="str">
        <f>IF((D23)="","",INDEX(Facturas!H11:H173,MATCH(B23,Facturas!C11:C173,0)))</f>
        <v/>
      </c>
      <c r="M23" s="199" t="e">
        <f>IF((E23)="","",INDEX(Facturas!I11:I173,MATCH(B23,Facturas!C11:C173,0)))</f>
        <v>#VALUE!</v>
      </c>
    </row>
    <row r="24" spans="1:13" s="9" customFormat="1" ht="28.5" customHeight="1" x14ac:dyDescent="0.4">
      <c r="A24" s="130" t="str">
        <f>IF((B24)="","",INDEX(Facturas!B11:B174,MATCH(B24,Facturas!C11:C174,0)))</f>
        <v/>
      </c>
      <c r="B24" s="131" t="str">
        <f t="array" ref="B24">IFERROR(INDEX(Facturas[COMPROBANTE],MATCH(0,IF(Facturas[CARGO/ENTIDAD]=Saldos!$A$4,COUNTIF(Saldos!$B$12:B23,Facturas[COMPROBANTE]),""),0),),"")</f>
        <v/>
      </c>
      <c r="C24" s="132" t="str">
        <f t="array" ref="C24">IF(SALDOS[[#This Row],[COMPROBANTE]]="","",IFERROR(INDEX(Facturas[CUENTA POR PAGAR],MATCH(Saldos!B24&amp;Saldos!$A$4,Facturas[COMPROBANTE]&amp;Facturas[CARGO/ENTIDAD],0),),0))</f>
        <v/>
      </c>
      <c r="D24" s="133" t="str">
        <f>IF(SALDOS[[#This Row],[COMPROBANTE]]="","",SUMIFS(Facturas[MONTO PAGADO],Facturas[COMPROBANTE],SALDOS[[#This Row],[COMPROBANTE]],Facturas[CARGO/ENTIDAD],Saldos!$A$4))</f>
        <v/>
      </c>
      <c r="E24" s="156" t="e">
        <f>+E23+SALDOS[[#This Row],[CUENTA POR PAGAR]]-SALDOS[[#This Row],[MONTO PAGADO]]</f>
        <v>#VALUE!</v>
      </c>
      <c r="F24" s="167" t="str">
        <f>IF((D24)="","",INDEX(Facturas!D11:D174,MATCH(B24,Facturas!C11:C174,0)))</f>
        <v/>
      </c>
      <c r="G24" s="208" t="str">
        <f>IF(SALDOS[[#This Row],[COMPROBANTE]]="","",SUMIFS(Facturas[Retencion en La Fuente],Facturas[COMPROBANTE],SALDOS[[#This Row],[COMPROBANTE]],Facturas[CARGO/ENTIDAD],Saldos!$A$4))</f>
        <v/>
      </c>
      <c r="H24" s="208" t="str">
        <f>IF(SALDOS[[#This Row],[COMPROBANTE]]="","",SUMIFS(Facturas[Retencion Pagada],Facturas[COMPROBANTE],SALDOS[[#This Row],[COMPROBANTE]],Facturas[CARGO/ENTIDAD],Saldos!$A$4))</f>
        <v/>
      </c>
      <c r="I24" s="196" t="str">
        <f>IF((D24)="","",INDEX(Facturas!E11:E174,MATCH(B24,Facturas!C11:C174,0)))</f>
        <v/>
      </c>
      <c r="J24" s="18" t="str">
        <f>IF((D24)="","",INDEX(Facturas!F11:F174,MATCH(B24,Facturas!C11:C174,0)))</f>
        <v/>
      </c>
      <c r="K24" s="199" t="str">
        <f>IF((D24)="","",INDEX(Facturas!G11:G174,MATCH(B24,Facturas!C11:C174,0)))</f>
        <v/>
      </c>
      <c r="L24" s="199" t="str">
        <f>IF((D24)="","",INDEX(Facturas!H11:H174,MATCH(B24,Facturas!C11:C174,0)))</f>
        <v/>
      </c>
      <c r="M24" s="199" t="e">
        <f>IF((E24)="","",INDEX(Facturas!I11:I174,MATCH(B24,Facturas!C11:C174,0)))</f>
        <v>#VALUE!</v>
      </c>
    </row>
    <row r="25" spans="1:13" s="9" customFormat="1" ht="28.5" customHeight="1" x14ac:dyDescent="0.4">
      <c r="A25" s="130" t="str">
        <f>IF((B25)="","",INDEX(Facturas!B11:B175,MATCH(B25,Facturas!C11:C175,0)))</f>
        <v/>
      </c>
      <c r="B25" s="131" t="str">
        <f t="array" ref="B25">IFERROR(INDEX(Facturas[COMPROBANTE],MATCH(0,IF(Facturas[CARGO/ENTIDAD]=Saldos!$A$4,COUNTIF(Saldos!$B$12:B24,Facturas[COMPROBANTE]),""),0),),"")</f>
        <v/>
      </c>
      <c r="C25" s="132" t="str">
        <f t="array" ref="C25">IF(SALDOS[[#This Row],[COMPROBANTE]]="","",IFERROR(INDEX(Facturas[CUENTA POR PAGAR],MATCH(Saldos!B25&amp;Saldos!$A$4,Facturas[COMPROBANTE]&amp;Facturas[CARGO/ENTIDAD],0),),0))</f>
        <v/>
      </c>
      <c r="D25" s="133" t="str">
        <f>IF(SALDOS[[#This Row],[COMPROBANTE]]="","",SUMIFS(Facturas[MONTO PAGADO],Facturas[COMPROBANTE],SALDOS[[#This Row],[COMPROBANTE]],Facturas[CARGO/ENTIDAD],Saldos!$A$4))</f>
        <v/>
      </c>
      <c r="E25" s="156" t="e">
        <f>+E24+SALDOS[[#This Row],[CUENTA POR PAGAR]]-SALDOS[[#This Row],[MONTO PAGADO]]</f>
        <v>#VALUE!</v>
      </c>
      <c r="F25" s="167" t="str">
        <f>IF((D25)="","",INDEX(Facturas!D11:D175,MATCH(B25,Facturas!C11:C175,0)))</f>
        <v/>
      </c>
      <c r="G25" s="208" t="str">
        <f>IF(SALDOS[[#This Row],[COMPROBANTE]]="","",SUMIFS(Facturas[Retencion en La Fuente],Facturas[COMPROBANTE],SALDOS[[#This Row],[COMPROBANTE]],Facturas[CARGO/ENTIDAD],Saldos!$A$4))</f>
        <v/>
      </c>
      <c r="H25" s="208" t="str">
        <f>IF(SALDOS[[#This Row],[COMPROBANTE]]="","",SUMIFS(Facturas[Retencion Pagada],Facturas[COMPROBANTE],SALDOS[[#This Row],[COMPROBANTE]],Facturas[CARGO/ENTIDAD],Saldos!$A$4))</f>
        <v/>
      </c>
      <c r="I25" s="196" t="str">
        <f>IF((D25)="","",INDEX(Facturas!E11:E175,MATCH(B25,Facturas!C11:C175,0)))</f>
        <v/>
      </c>
      <c r="J25" s="18" t="str">
        <f>IF((D25)="","",INDEX(Facturas!F11:F175,MATCH(B25,Facturas!C11:C175,0)))</f>
        <v/>
      </c>
      <c r="K25" s="199" t="str">
        <f>IF((D25)="","",INDEX(Facturas!G11:G175,MATCH(B25,Facturas!C11:C175,0)))</f>
        <v/>
      </c>
      <c r="L25" s="199" t="str">
        <f>IF((D25)="","",INDEX(Facturas!H11:H175,MATCH(B25,Facturas!C11:C175,0)))</f>
        <v/>
      </c>
      <c r="M25" s="199" t="e">
        <f>IF((E25)="","",INDEX(Facturas!I11:I175,MATCH(B25,Facturas!C11:C175,0)))</f>
        <v>#VALUE!</v>
      </c>
    </row>
    <row r="26" spans="1:13" s="9" customFormat="1" ht="29.25" customHeight="1" x14ac:dyDescent="0.4">
      <c r="A26" s="130" t="str">
        <f>IF((B26)="","",INDEX(Facturas!B11:B176,MATCH(B26,Facturas!C11:C176,0)))</f>
        <v/>
      </c>
      <c r="B26" s="131" t="str">
        <f t="array" ref="B26">IFERROR(INDEX(Facturas[COMPROBANTE],MATCH(0,IF(Facturas[CARGO/ENTIDAD]=Saldos!$A$4,COUNTIF(Saldos!$B$12:B25,Facturas[COMPROBANTE]),""),0),),"")</f>
        <v/>
      </c>
      <c r="C26" s="132" t="str">
        <f t="array" ref="C26">IF(SALDOS[[#This Row],[COMPROBANTE]]="","",IFERROR(INDEX(Facturas[CUENTA POR PAGAR],MATCH(Saldos!B26&amp;Saldos!$A$4,Facturas[COMPROBANTE]&amp;Facturas[CARGO/ENTIDAD],0),),0))</f>
        <v/>
      </c>
      <c r="D26" s="133" t="str">
        <f>IF(SALDOS[[#This Row],[COMPROBANTE]]="","",SUMIFS(Facturas[MONTO PAGADO],Facturas[COMPROBANTE],SALDOS[[#This Row],[COMPROBANTE]],Facturas[CARGO/ENTIDAD],Saldos!$A$4))</f>
        <v/>
      </c>
      <c r="E26" s="156" t="e">
        <f>+E25+SALDOS[[#This Row],[CUENTA POR PAGAR]]-SALDOS[[#This Row],[MONTO PAGADO]]</f>
        <v>#VALUE!</v>
      </c>
      <c r="F26" s="167" t="str">
        <f>IF((D26)="","",INDEX(Facturas!D11:D176,MATCH(B26,Facturas!C11:C176,0)))</f>
        <v/>
      </c>
      <c r="G26" s="208" t="str">
        <f>IF(SALDOS[[#This Row],[COMPROBANTE]]="","",SUMIFS(Facturas[Retencion en La Fuente],Facturas[COMPROBANTE],SALDOS[[#This Row],[COMPROBANTE]],Facturas[CARGO/ENTIDAD],Saldos!$A$4))</f>
        <v/>
      </c>
      <c r="H26" s="208" t="str">
        <f>IF(SALDOS[[#This Row],[COMPROBANTE]]="","",SUMIFS(Facturas[Retencion Pagada],Facturas[COMPROBANTE],SALDOS[[#This Row],[COMPROBANTE]],Facturas[CARGO/ENTIDAD],Saldos!$A$4))</f>
        <v/>
      </c>
      <c r="I26" s="196" t="str">
        <f>IF((D26)="","",INDEX(Facturas!E11:E176,MATCH(B26,Facturas!C11:C176,0)))</f>
        <v/>
      </c>
      <c r="J26" s="18" t="str">
        <f>IF((D26)="","",INDEX(Facturas!F11:F176,MATCH(B26,Facturas!C11:C176,0)))</f>
        <v/>
      </c>
      <c r="K26" s="199" t="str">
        <f>IF((D26)="","",INDEX(Facturas!G11:G176,MATCH(B26,Facturas!C11:C176,0)))</f>
        <v/>
      </c>
      <c r="L26" s="199" t="str">
        <f>IF((D26)="","",INDEX(Facturas!H11:H176,MATCH(B26,Facturas!C11:C176,0)))</f>
        <v/>
      </c>
      <c r="M26" s="199" t="e">
        <f>IF((E26)="","",INDEX(Facturas!I11:I176,MATCH(B26,Facturas!C11:C176,0)))</f>
        <v>#VALUE!</v>
      </c>
    </row>
    <row r="27" spans="1:13" s="9" customFormat="1" ht="59.25" customHeight="1" x14ac:dyDescent="0.4">
      <c r="A27" s="130" t="str">
        <f>IF((B27)="","",INDEX(Facturas!B11:B177,MATCH(B27,Facturas!C11:C177,0)))</f>
        <v/>
      </c>
      <c r="B27" s="131" t="str">
        <f t="array" ref="B27">IFERROR(INDEX(Facturas[COMPROBANTE],MATCH(0,IF(Facturas[CARGO/ENTIDAD]=Saldos!$A$4,COUNTIF(Saldos!$B$12:B26,Facturas[COMPROBANTE]),""),0),),"")</f>
        <v/>
      </c>
      <c r="C27" s="132" t="str">
        <f t="array" ref="C27">IF(SALDOS[[#This Row],[COMPROBANTE]]="","",IFERROR(INDEX(Facturas[CUENTA POR PAGAR],MATCH(Saldos!B27&amp;Saldos!$A$4,Facturas[COMPROBANTE]&amp;Facturas[CARGO/ENTIDAD],0),),0))</f>
        <v/>
      </c>
      <c r="D27" s="133" t="str">
        <f>IF(SALDOS[[#This Row],[COMPROBANTE]]="","",SUMIFS(Facturas[MONTO PAGADO],Facturas[COMPROBANTE],SALDOS[[#This Row],[COMPROBANTE]],Facturas[CARGO/ENTIDAD],Saldos!$A$4))</f>
        <v/>
      </c>
      <c r="E27" s="156" t="e">
        <f>+E26+SALDOS[[#This Row],[CUENTA POR PAGAR]]-SALDOS[[#This Row],[MONTO PAGADO]]</f>
        <v>#VALUE!</v>
      </c>
      <c r="F27" s="167" t="str">
        <f>IF((D27)="","",INDEX(Facturas!D11:D177,MATCH(B27,Facturas!C11:C177,0)))</f>
        <v/>
      </c>
      <c r="G27" s="208" t="str">
        <f>IF(SALDOS[[#This Row],[COMPROBANTE]]="","",SUMIFS(Facturas[Retencion en La Fuente],Facturas[COMPROBANTE],SALDOS[[#This Row],[COMPROBANTE]],Facturas[CARGO/ENTIDAD],Saldos!$A$4))</f>
        <v/>
      </c>
      <c r="H27" s="208" t="str">
        <f>IF(SALDOS[[#This Row],[COMPROBANTE]]="","",SUMIFS(Facturas[Retencion Pagada],Facturas[COMPROBANTE],SALDOS[[#This Row],[COMPROBANTE]],Facturas[CARGO/ENTIDAD],Saldos!$A$4))</f>
        <v/>
      </c>
      <c r="I27" s="196" t="str">
        <f>IF((D27)="","",INDEX(Facturas!E11:E177,MATCH(B27,Facturas!C11:C177,0)))</f>
        <v/>
      </c>
      <c r="J27" s="18" t="str">
        <f>IF((D27)="","",INDEX(Facturas!F11:F177,MATCH(B27,Facturas!C11:C177,0)))</f>
        <v/>
      </c>
      <c r="K27" s="199" t="str">
        <f>IF((D27)="","",INDEX(Facturas!G11:G177,MATCH(B27,Facturas!C11:C177,0)))</f>
        <v/>
      </c>
      <c r="L27" s="199" t="str">
        <f>IF((D27)="","",INDEX(Facturas!H11:H177,MATCH(B27,Facturas!C11:C177,0)))</f>
        <v/>
      </c>
      <c r="M27" s="199" t="e">
        <f>IF((E27)="","",INDEX(Facturas!I11:I177,MATCH(B27,Facturas!C11:C177,0)))</f>
        <v>#VALUE!</v>
      </c>
    </row>
    <row r="28" spans="1:13" ht="33" customHeight="1" x14ac:dyDescent="0.4">
      <c r="A28" s="130" t="str">
        <f>IF((B28)="","",INDEX(Facturas!B11:B178,MATCH(B28,Facturas!C11:C178,0)))</f>
        <v/>
      </c>
      <c r="B28" s="131" t="str">
        <f t="array" ref="B28">IFERROR(INDEX(Facturas[COMPROBANTE],MATCH(0,IF(Facturas[CARGO/ENTIDAD]=Saldos!$A$4,COUNTIF(Saldos!$B$12:B27,Facturas[COMPROBANTE]),""),0),),"")</f>
        <v/>
      </c>
      <c r="C28" s="132" t="str">
        <f t="array" ref="C28">IF(SALDOS[[#This Row],[COMPROBANTE]]="","",IFERROR(INDEX(Facturas[CUENTA POR PAGAR],MATCH(Saldos!B28&amp;Saldos!$A$4,Facturas[COMPROBANTE]&amp;Facturas[CARGO/ENTIDAD],0),),0))</f>
        <v/>
      </c>
      <c r="D28" s="133" t="str">
        <f>IF(SALDOS[[#This Row],[COMPROBANTE]]="","",SUMIFS(Facturas[MONTO PAGADO],Facturas[COMPROBANTE],SALDOS[[#This Row],[COMPROBANTE]],Facturas[CARGO/ENTIDAD],Saldos!$A$4))</f>
        <v/>
      </c>
      <c r="E28" s="156" t="e">
        <f>+E27+SALDOS[[#This Row],[CUENTA POR PAGAR]]-SALDOS[[#This Row],[MONTO PAGADO]]</f>
        <v>#VALUE!</v>
      </c>
      <c r="F28" s="167" t="str">
        <f>IF((D28)="","",INDEX(Facturas!D11:D178,MATCH(B28,Facturas!C11:C178,0)))</f>
        <v/>
      </c>
      <c r="G28" s="208" t="str">
        <f>IF(SALDOS[[#This Row],[COMPROBANTE]]="","",SUMIFS(Facturas[Retencion en La Fuente],Facturas[COMPROBANTE],SALDOS[[#This Row],[COMPROBANTE]],Facturas[CARGO/ENTIDAD],Saldos!$A$4))</f>
        <v/>
      </c>
      <c r="H28" s="208" t="str">
        <f>IF(SALDOS[[#This Row],[COMPROBANTE]]="","",SUMIFS(Facturas[Retencion Pagada],Facturas[COMPROBANTE],SALDOS[[#This Row],[COMPROBANTE]],Facturas[CARGO/ENTIDAD],Saldos!$A$4))</f>
        <v/>
      </c>
      <c r="I28" s="196" t="str">
        <f>IF((D28)="","",INDEX(Facturas!E11:E178,MATCH(B28,Facturas!C11:C178,0)))</f>
        <v/>
      </c>
      <c r="J28" s="199" t="str">
        <f>IF((D28)="","",INDEX(Facturas!F11:F178,MATCH(B28,Facturas!C11:C178,0)))</f>
        <v/>
      </c>
      <c r="K28" s="199" t="str">
        <f>IF((D28)="","",INDEX(Facturas!G11:G178,MATCH(B28,Facturas!C11:C178,0)))</f>
        <v/>
      </c>
      <c r="L28" s="199" t="str">
        <f>IF((D28)="","",INDEX(Facturas!H11:H178,MATCH(B28,Facturas!C11:C178,0)))</f>
        <v/>
      </c>
      <c r="M28" s="199" t="e">
        <f>IF((E28)="","",INDEX(Facturas!I11:I178,MATCH(B28,Facturas!C11:C178,0)))</f>
        <v>#VALUE!</v>
      </c>
    </row>
    <row r="29" spans="1:13" ht="45.75" customHeight="1" x14ac:dyDescent="0.4">
      <c r="A29" s="130" t="str">
        <f>IF((B29)="","",INDEX(Facturas!B11:B179,MATCH(B29,Facturas!C11:C179,0)))</f>
        <v/>
      </c>
      <c r="B29" s="131" t="str">
        <f t="array" ref="B29">IFERROR(INDEX(Facturas[COMPROBANTE],MATCH(0,IF(Facturas[CARGO/ENTIDAD]=Saldos!$A$4,COUNTIF(Saldos!$B$12:B28,Facturas[COMPROBANTE]),""),0),),"")</f>
        <v/>
      </c>
      <c r="C29" s="132" t="str">
        <f t="array" ref="C29">IF(SALDOS[[#This Row],[COMPROBANTE]]="","",IFERROR(INDEX(Facturas[CUENTA POR PAGAR],MATCH(Saldos!B29&amp;Saldos!$A$4,Facturas[COMPROBANTE]&amp;Facturas[CARGO/ENTIDAD],0),),0))</f>
        <v/>
      </c>
      <c r="D29" s="133" t="str">
        <f>IF(SALDOS[[#This Row],[COMPROBANTE]]="","",SUMIFS(Facturas[MONTO PAGADO],Facturas[COMPROBANTE],SALDOS[[#This Row],[COMPROBANTE]],Facturas[CARGO/ENTIDAD],Saldos!$A$4))</f>
        <v/>
      </c>
      <c r="E29" s="156" t="e">
        <f>+E28+SALDOS[[#This Row],[CUENTA POR PAGAR]]-SALDOS[[#This Row],[MONTO PAGADO]]</f>
        <v>#VALUE!</v>
      </c>
      <c r="F29" s="169" t="str">
        <f>IF((D29)="","",INDEX(Facturas!D11:D179,MATCH(B29,Facturas!C11:C179,0)))</f>
        <v/>
      </c>
      <c r="G29" s="209" t="str">
        <f>IF(SALDOS[[#This Row],[COMPROBANTE]]="","",SUMIFS(Facturas[Retencion en La Fuente],Facturas[COMPROBANTE],SALDOS[[#This Row],[COMPROBANTE]],Facturas[CARGO/ENTIDAD],Saldos!$A$4))</f>
        <v/>
      </c>
      <c r="H29" s="209" t="str">
        <f>IF(SALDOS[[#This Row],[COMPROBANTE]]="","",SUMIFS(Facturas[Retencion Pagada],Facturas[COMPROBANTE],SALDOS[[#This Row],[COMPROBANTE]],Facturas[CARGO/ENTIDAD],Saldos!$A$4))</f>
        <v/>
      </c>
      <c r="I29" s="196" t="str">
        <f>IF((D29)="","",INDEX(Facturas!E11:E179,MATCH(B29,Facturas!C11:C179,0)))</f>
        <v/>
      </c>
      <c r="J29" s="199" t="str">
        <f>IF((D29)="","",INDEX(Facturas!F11:F179,MATCH(B29,Facturas!C11:C179,0)))</f>
        <v/>
      </c>
      <c r="K29" s="199" t="str">
        <f>IF((D29)="","",INDEX(Facturas!G11:G179,MATCH(B29,Facturas!C11:C179,0)))</f>
        <v/>
      </c>
      <c r="L29" s="199" t="str">
        <f>IF((D29)="","",INDEX(Facturas!H11:H179,MATCH(B29,Facturas!C11:C179,0)))</f>
        <v/>
      </c>
      <c r="M29" s="199" t="e">
        <f>IF((E29)="","",INDEX(Facturas!I11:I179,MATCH(B29,Facturas!C11:C179,0)))</f>
        <v>#VALUE!</v>
      </c>
    </row>
    <row r="30" spans="1:13" ht="37.5" customHeight="1" x14ac:dyDescent="0.4">
      <c r="A30" s="130" t="str">
        <f>IF((B30)="","",INDEX(Facturas!B11:B180,MATCH(B30,Facturas!C11:C180,0)))</f>
        <v/>
      </c>
      <c r="B30" s="131" t="str">
        <f t="array" ref="B30">IFERROR(INDEX(Facturas[COMPROBANTE],MATCH(0,IF(Facturas[CARGO/ENTIDAD]=Saldos!$A$4,COUNTIF(Saldos!$B$12:B29,Facturas[COMPROBANTE]),""),0),),"")</f>
        <v/>
      </c>
      <c r="C30" s="132" t="str">
        <f t="array" ref="C30">IF(SALDOS[[#This Row],[COMPROBANTE]]="","",IFERROR(INDEX(Facturas[CUENTA POR PAGAR],MATCH(Saldos!B30&amp;Saldos!$A$4,Facturas[COMPROBANTE]&amp;Facturas[CARGO/ENTIDAD],0),),0))</f>
        <v/>
      </c>
      <c r="D30" s="133" t="str">
        <f>IF(SALDOS[[#This Row],[COMPROBANTE]]="","",SUMIFS(Facturas[MONTO PAGADO],Facturas[COMPROBANTE],SALDOS[[#This Row],[COMPROBANTE]],Facturas[CARGO/ENTIDAD],Saldos!$A$4))</f>
        <v/>
      </c>
      <c r="E30" s="156" t="e">
        <f>+E29+SALDOS[[#This Row],[CUENTA POR PAGAR]]-SALDOS[[#This Row],[MONTO PAGADO]]</f>
        <v>#VALUE!</v>
      </c>
      <c r="F30" s="169" t="str">
        <f>IF((D30)="","",INDEX(Facturas!D11:D180,MATCH(B30,Facturas!C11:C180,0)))</f>
        <v/>
      </c>
      <c r="G30" s="209" t="str">
        <f>IF(SALDOS[[#This Row],[COMPROBANTE]]="","",SUMIFS(Facturas[Retencion en La Fuente],Facturas[COMPROBANTE],SALDOS[[#This Row],[COMPROBANTE]],Facturas[CARGO/ENTIDAD],Saldos!$A$4))</f>
        <v/>
      </c>
      <c r="H30" s="209" t="str">
        <f>IF(SALDOS[[#This Row],[COMPROBANTE]]="","",SUMIFS(Facturas[Retencion Pagada],Facturas[COMPROBANTE],SALDOS[[#This Row],[COMPROBANTE]],Facturas[CARGO/ENTIDAD],Saldos!$A$4))</f>
        <v/>
      </c>
      <c r="I30" s="196" t="str">
        <f>IF((D30)="","",INDEX(Facturas!E11:E180,MATCH(B30,Facturas!C11:C180,0)))</f>
        <v/>
      </c>
      <c r="J30" s="18" t="str">
        <f>IF((D30)="","",INDEX(Facturas!F11:F180,MATCH(B30,Facturas!C11:C180,0)))</f>
        <v/>
      </c>
      <c r="K30" s="199" t="str">
        <f>IF((D30)="","",INDEX(Facturas!G11:G180,MATCH(B30,Facturas!C11:C180,0)))</f>
        <v/>
      </c>
      <c r="L30" s="199" t="str">
        <f>IF((D30)="","",INDEX(Facturas!H11:H180,MATCH(B30,Facturas!C11:C180,0)))</f>
        <v/>
      </c>
      <c r="M30" s="199" t="e">
        <f>IF((E30)="","",INDEX(Facturas!I11:I180,MATCH(B30,Facturas!C11:C180,0)))</f>
        <v>#VALUE!</v>
      </c>
    </row>
    <row r="31" spans="1:13" ht="36" customHeight="1" x14ac:dyDescent="0.4">
      <c r="A31" s="130" t="str">
        <f>IF((B31)="","",INDEX(Facturas!B11:B181,MATCH(B31,Facturas!C11:C181,0)))</f>
        <v/>
      </c>
      <c r="B31" s="131" t="str">
        <f t="array" ref="B31">IFERROR(INDEX(Facturas[COMPROBANTE],MATCH(0,IF(Facturas[CARGO/ENTIDAD]=Saldos!$A$4,COUNTIF(Saldos!$B$12:B30,Facturas[COMPROBANTE]),""),0),),"")</f>
        <v/>
      </c>
      <c r="C31" s="132" t="str">
        <f t="array" ref="C31">IF(SALDOS[[#This Row],[COMPROBANTE]]="","",IFERROR(INDEX(Facturas[CUENTA POR PAGAR],MATCH(Saldos!B31&amp;Saldos!$A$4,Facturas[COMPROBANTE]&amp;Facturas[CARGO/ENTIDAD],0),),0))</f>
        <v/>
      </c>
      <c r="D31" s="133" t="str">
        <f>IF(SALDOS[[#This Row],[COMPROBANTE]]="","",SUMIFS(Facturas[MONTO PAGADO],Facturas[COMPROBANTE],SALDOS[[#This Row],[COMPROBANTE]],Facturas[CARGO/ENTIDAD],Saldos!$A$4))</f>
        <v/>
      </c>
      <c r="E31" s="156" t="e">
        <f>+E30+SALDOS[[#This Row],[CUENTA POR PAGAR]]-SALDOS[[#This Row],[MONTO PAGADO]]</f>
        <v>#VALUE!</v>
      </c>
      <c r="F31" s="169" t="str">
        <f>IF((D31)="","",INDEX(Facturas!D11:D181,MATCH(B31,Facturas!C11:C181,0)))</f>
        <v/>
      </c>
      <c r="G31" s="209" t="str">
        <f>IF(SALDOS[[#This Row],[COMPROBANTE]]="","",SUMIFS(Facturas[Retencion en La Fuente],Facturas[COMPROBANTE],SALDOS[[#This Row],[COMPROBANTE]],Facturas[CARGO/ENTIDAD],Saldos!$A$4))</f>
        <v/>
      </c>
      <c r="H31" s="209" t="str">
        <f>IF(SALDOS[[#This Row],[COMPROBANTE]]="","",SUMIFS(Facturas[Retencion Pagada],Facturas[COMPROBANTE],SALDOS[[#This Row],[COMPROBANTE]],Facturas[CARGO/ENTIDAD],Saldos!$A$4))</f>
        <v/>
      </c>
      <c r="I31" s="196" t="str">
        <f>IF((D31)="","",INDEX(Facturas!E11:E181,MATCH(B31,Facturas!C11:C181,0)))</f>
        <v/>
      </c>
      <c r="J31" s="199" t="str">
        <f>IF((D31)="","",INDEX(Facturas!F11:F181,MATCH(B31,Facturas!C11:C181,0)))</f>
        <v/>
      </c>
      <c r="K31" s="199" t="str">
        <f>IF((D31)="","",INDEX(Facturas!G11:G181,MATCH(B31,Facturas!C11:C181,0)))</f>
        <v/>
      </c>
      <c r="L31" s="199" t="str">
        <f>IF((D31)="","",INDEX(Facturas!H11:H181,MATCH(B31,Facturas!C11:C181,0)))</f>
        <v/>
      </c>
      <c r="M31" s="199" t="e">
        <f>IF((E31)="","",INDEX(Facturas!I11:I181,MATCH(B31,Facturas!C11:C181,0)))</f>
        <v>#VALUE!</v>
      </c>
    </row>
    <row r="32" spans="1:13" ht="51" customHeight="1" x14ac:dyDescent="0.4">
      <c r="A32" s="130" t="str">
        <f>IF((B32)="","",INDEX(Facturas!B11:B184,MATCH(B32,Facturas!C11:C184,0)))</f>
        <v/>
      </c>
      <c r="B32" s="131" t="str">
        <f t="array" ref="B32">IFERROR(INDEX(Facturas[COMPROBANTE],MATCH(0,IF(Facturas[CARGO/ENTIDAD]=Saldos!$A$4,COUNTIF(Saldos!$B$12:B31,Facturas[COMPROBANTE]),""),0),),"")</f>
        <v/>
      </c>
      <c r="C32" s="132" t="str">
        <f t="array" ref="C32">IF(SALDOS[[#This Row],[COMPROBANTE]]="","",IFERROR(INDEX(Facturas[CUENTA POR PAGAR],MATCH(Saldos!B32&amp;Saldos!$A$4,Facturas[COMPROBANTE]&amp;Facturas[CARGO/ENTIDAD],0),),0))</f>
        <v/>
      </c>
      <c r="D32" s="133" t="str">
        <f>IF(SALDOS[[#This Row],[COMPROBANTE]]="","",SUMIFS(Facturas[MONTO PAGADO],Facturas[COMPROBANTE],SALDOS[[#This Row],[COMPROBANTE]],Facturas[CARGO/ENTIDAD],Saldos!$A$4))</f>
        <v/>
      </c>
      <c r="E32" s="156" t="e">
        <f>+E31+SALDOS[[#This Row],[CUENTA POR PAGAR]]-SALDOS[[#This Row],[MONTO PAGADO]]</f>
        <v>#VALUE!</v>
      </c>
      <c r="F32" s="169" t="str">
        <f>IF((D32)="","",INDEX(Facturas!D11:D182,MATCH(B32,Facturas!C11:C182,0)))</f>
        <v/>
      </c>
      <c r="G32" s="209" t="str">
        <f>IF(SALDOS[[#This Row],[COMPROBANTE]]="","",SUMIFS(Facturas[Retencion en La Fuente],Facturas[COMPROBANTE],SALDOS[[#This Row],[COMPROBANTE]],Facturas[CARGO/ENTIDAD],Saldos!$A$4))</f>
        <v/>
      </c>
      <c r="H32" s="209" t="str">
        <f>IF(SALDOS[[#This Row],[COMPROBANTE]]="","",SUMIFS(Facturas[Retencion Pagada],Facturas[COMPROBANTE],SALDOS[[#This Row],[COMPROBANTE]],Facturas[CARGO/ENTIDAD],Saldos!$A$4))</f>
        <v/>
      </c>
      <c r="I32" s="196" t="str">
        <f>IF((D32)="","",INDEX(Facturas!E11:E182,MATCH(B32,Facturas!C11:C182,0)))</f>
        <v/>
      </c>
      <c r="J32" s="199" t="str">
        <f>IF((D32)="","",INDEX(Facturas!F11:F182,MATCH(B32,Facturas!C11:C182,0)))</f>
        <v/>
      </c>
      <c r="K32" s="199" t="str">
        <f>IF((D32)="","",INDEX(Facturas!G11:G182,MATCH(B32,Facturas!C11:C182,0)))</f>
        <v/>
      </c>
      <c r="L32" s="199" t="str">
        <f>IF((D32)="","",INDEX(Facturas!H11:H182,MATCH(B32,Facturas!C11:C182,0)))</f>
        <v/>
      </c>
      <c r="M32" s="199" t="e">
        <f>IF((E32)="","",INDEX(Facturas!I11:I182,MATCH(B32,Facturas!C11:C182,0)))</f>
        <v>#VALUE!</v>
      </c>
    </row>
    <row r="33" spans="1:13" ht="45" customHeight="1" x14ac:dyDescent="0.4">
      <c r="A33" s="130" t="str">
        <f>IF((B33)="","",INDEX(Facturas!B11:B185,MATCH(B33,Facturas!C11:C185,0)))</f>
        <v/>
      </c>
      <c r="B33" s="131" t="str">
        <f t="array" ref="B33">IFERROR(INDEX(Facturas[COMPROBANTE],MATCH(0,IF(Facturas[CARGO/ENTIDAD]=Saldos!$A$4,COUNTIF(Saldos!$B$12:B32,Facturas[COMPROBANTE]),""),0),),"")</f>
        <v/>
      </c>
      <c r="C33" s="132" t="str">
        <f t="array" ref="C33">IF(SALDOS[[#This Row],[COMPROBANTE]]="","",IFERROR(INDEX(Facturas[CUENTA POR PAGAR],MATCH(Saldos!B33&amp;Saldos!$A$4,Facturas[COMPROBANTE]&amp;Facturas[CARGO/ENTIDAD],0),),0))</f>
        <v/>
      </c>
      <c r="D33" s="133" t="str">
        <f>IF(SALDOS[[#This Row],[COMPROBANTE]]="","",SUMIFS(Facturas[MONTO PAGADO],Facturas[COMPROBANTE],SALDOS[[#This Row],[COMPROBANTE]],Facturas[CARGO/ENTIDAD],Saldos!$A$4))</f>
        <v/>
      </c>
      <c r="E33" s="156" t="e">
        <f>+E32+SALDOS[[#This Row],[CUENTA POR PAGAR]]-SALDOS[[#This Row],[MONTO PAGADO]]</f>
        <v>#VALUE!</v>
      </c>
      <c r="F33" s="169" t="str">
        <f>IF((D33)="","",INDEX(Facturas!D11:D185,MATCH(B33,Facturas!C11:C185,0)))</f>
        <v/>
      </c>
      <c r="G33" s="209" t="str">
        <f>IF(SALDOS[[#This Row],[COMPROBANTE]]="","",SUMIFS(Facturas[Retencion en La Fuente],Facturas[COMPROBANTE],SALDOS[[#This Row],[COMPROBANTE]],Facturas[CARGO/ENTIDAD],Saldos!$A$4))</f>
        <v/>
      </c>
      <c r="H33" s="209" t="str">
        <f>IF(SALDOS[[#This Row],[COMPROBANTE]]="","",SUMIFS(Facturas[Retencion Pagada],Facturas[COMPROBANTE],SALDOS[[#This Row],[COMPROBANTE]],Facturas[CARGO/ENTIDAD],Saldos!$A$4))</f>
        <v/>
      </c>
      <c r="I33" s="196" t="str">
        <f>IF((D33)="","",INDEX(Facturas!E11:E183,MATCH(B33,Facturas!C11:C183,0)))</f>
        <v/>
      </c>
      <c r="J33" s="199" t="str">
        <f>IF((D33)="","",INDEX(Facturas!F11:F183,MATCH(B33,Facturas!C11:C183,0)))</f>
        <v/>
      </c>
      <c r="K33" s="199" t="str">
        <f>IF((D33)="","",INDEX(Facturas!G11:G183,MATCH(B33,Facturas!C11:C183,0)))</f>
        <v/>
      </c>
      <c r="L33" s="199" t="str">
        <f>IF((D33)="","",INDEX(Facturas!H11:H183,MATCH(B33,Facturas!C11:C183,0)))</f>
        <v/>
      </c>
      <c r="M33" s="199" t="e">
        <f>IF((E33)="","",INDEX(Facturas!I11:I183,MATCH(B33,Facturas!C11:C183,0)))</f>
        <v>#VALUE!</v>
      </c>
    </row>
    <row r="34" spans="1:13" ht="51" customHeight="1" x14ac:dyDescent="0.4">
      <c r="A34" s="130" t="str">
        <f>IF((B34)="","",INDEX(Facturas!B11:B186,MATCH(B34,Facturas!C11:C186,0)))</f>
        <v/>
      </c>
      <c r="B34" s="131" t="str">
        <f t="array" ref="B34">IFERROR(INDEX(Facturas[COMPROBANTE],MATCH(0,IF(Facturas[CARGO/ENTIDAD]=Saldos!$A$4,COUNTIF(Saldos!$B$12:B33,Facturas[COMPROBANTE]),""),0),),"")</f>
        <v/>
      </c>
      <c r="C34" s="132" t="str">
        <f t="array" ref="C34">IF(SALDOS[[#This Row],[COMPROBANTE]]="","",IFERROR(INDEX(Facturas[CUENTA POR PAGAR],MATCH(Saldos!B34&amp;Saldos!$A$4,Facturas[COMPROBANTE]&amp;Facturas[CARGO/ENTIDAD],0),),0))</f>
        <v/>
      </c>
      <c r="D34" s="133" t="str">
        <f>IF(SALDOS[[#This Row],[COMPROBANTE]]="","",SUMIFS(Facturas[MONTO PAGADO],Facturas[COMPROBANTE],SALDOS[[#This Row],[COMPROBANTE]],Facturas[CARGO/ENTIDAD],Saldos!$A$4))</f>
        <v/>
      </c>
      <c r="E34" s="156" t="e">
        <f>+E33+SALDOS[[#This Row],[CUENTA POR PAGAR]]-SALDOS[[#This Row],[MONTO PAGADO]]</f>
        <v>#VALUE!</v>
      </c>
      <c r="F34" s="169" t="str">
        <f>IF((D34)="","",INDEX(Facturas!D11:D186,MATCH(B34,Facturas!C11:C186,0)))</f>
        <v/>
      </c>
      <c r="G34" s="209" t="str">
        <f>IF(SALDOS[[#This Row],[COMPROBANTE]]="","",SUMIFS(Facturas[Retencion en La Fuente],Facturas[COMPROBANTE],SALDOS[[#This Row],[COMPROBANTE]],Facturas[CARGO/ENTIDAD],Saldos!$A$4))</f>
        <v/>
      </c>
      <c r="H34" s="209" t="str">
        <f>IF(SALDOS[[#This Row],[COMPROBANTE]]="","",SUMIFS(Facturas[Retencion Pagada],Facturas[COMPROBANTE],SALDOS[[#This Row],[COMPROBANTE]],Facturas[CARGO/ENTIDAD],Saldos!$A$4))</f>
        <v/>
      </c>
      <c r="I34" s="196" t="str">
        <f>IF((D34)="","",INDEX(Facturas!E11:E184,MATCH(B34,Facturas!C11:C184,0)))</f>
        <v/>
      </c>
      <c r="J34" s="199" t="str">
        <f>IF((D34)="","",INDEX(Facturas!F11:F184,MATCH(B34,Facturas!C11:C184,0)))</f>
        <v/>
      </c>
      <c r="K34" s="199" t="str">
        <f>IF((D34)="","",INDEX(Facturas!G11:G184,MATCH(B34,Facturas!C11:C184,0)))</f>
        <v/>
      </c>
      <c r="L34" s="199" t="str">
        <f>IF((D34)="","",INDEX(Facturas!H11:H184,MATCH(B34,Facturas!C11:C184,0)))</f>
        <v/>
      </c>
      <c r="M34" s="199" t="e">
        <f>IF((E34)="","",INDEX(Facturas!I11:I184,MATCH(B34,Facturas!C11:C184,0)))</f>
        <v>#VALUE!</v>
      </c>
    </row>
    <row r="35" spans="1:13" ht="63" customHeight="1" x14ac:dyDescent="0.4">
      <c r="A35" s="130" t="str">
        <f>IF((B35)="","",INDEX(Facturas!B11:B187,MATCH(B35,Facturas!C11:C187,0)))</f>
        <v/>
      </c>
      <c r="B35" s="131" t="str">
        <f t="array" ref="B35">IFERROR(INDEX(Facturas[COMPROBANTE],MATCH(0,IF(Facturas[CARGO/ENTIDAD]=Saldos!$A$4,COUNTIF(Saldos!$B$12:B34,Facturas[COMPROBANTE]),""),0),),"")</f>
        <v/>
      </c>
      <c r="C35" s="132" t="str">
        <f t="array" ref="C35">IF(SALDOS[[#This Row],[COMPROBANTE]]="","",IFERROR(INDEX(Facturas[CUENTA POR PAGAR],MATCH(Saldos!B35&amp;Saldos!$A$4,Facturas[COMPROBANTE]&amp;Facturas[CARGO/ENTIDAD],0),),0))</f>
        <v/>
      </c>
      <c r="D35" s="133" t="str">
        <f>IF(SALDOS[[#This Row],[COMPROBANTE]]="","",SUMIFS(Facturas[MONTO PAGADO],Facturas[COMPROBANTE],SALDOS[[#This Row],[COMPROBANTE]],Facturas[CARGO/ENTIDAD],Saldos!$A$4))</f>
        <v/>
      </c>
      <c r="E35" s="133"/>
      <c r="F35" s="169" t="str">
        <f>IF((D35)="","",INDEX(Facturas!D11:D185,MATCH(B35,Facturas!C11:C185,0)))</f>
        <v/>
      </c>
      <c r="G35" s="209" t="str">
        <f>IF(SALDOS[[#This Row],[COMPROBANTE]]="","",SUMIFS(Facturas[Retencion en La Fuente],Facturas[COMPROBANTE],SALDOS[[#This Row],[COMPROBANTE]],Facturas[CARGO/ENTIDAD],Saldos!$A$4))</f>
        <v/>
      </c>
      <c r="H35" s="209" t="str">
        <f>IF(SALDOS[[#This Row],[COMPROBANTE]]="","",SUMIFS(Facturas[Retencion Pagada],Facturas[COMPROBANTE],SALDOS[[#This Row],[COMPROBANTE]],Facturas[CARGO/ENTIDAD],Saldos!$A$4))</f>
        <v/>
      </c>
      <c r="I35" s="196" t="str">
        <f>IF((D35)="","",INDEX(Facturas!E11:E185,MATCH(B35,Facturas!C11:C185,0)))</f>
        <v/>
      </c>
      <c r="J35" s="199" t="str">
        <f>IF((D35)="","",INDEX(Facturas!F11:F185,MATCH(B35,Facturas!C11:C185,0)))</f>
        <v/>
      </c>
      <c r="K35" s="199" t="str">
        <f>IF((D35)="","",INDEX(Facturas!G11:G185,MATCH(B35,Facturas!C11:C185,0)))</f>
        <v/>
      </c>
      <c r="L35" s="199" t="str">
        <f>IF((D35)="","",INDEX(Facturas!H11:H185,MATCH(B35,Facturas!C11:C185,0)))</f>
        <v/>
      </c>
      <c r="M35" s="199" t="str">
        <f>IF((E35)="","",INDEX(Facturas!I11:I185,MATCH(B35,Facturas!C11:C185,0)))</f>
        <v/>
      </c>
    </row>
    <row r="36" spans="1:13" ht="15.75" x14ac:dyDescent="0.4">
      <c r="A36" s="130" t="str">
        <f>IF((B36)="","",INDEX(Facturas!B11:B188,MATCH(B36,Facturas!C11:C188,0)))</f>
        <v/>
      </c>
      <c r="B36" s="131" t="str">
        <f t="array" ref="B36">IFERROR(INDEX(Facturas[COMPROBANTE],MATCH(0,IF(Facturas[CARGO/ENTIDAD]=Saldos!$A$4,COUNTIF(Saldos!$B$12:B35,Facturas[COMPROBANTE]),""),0),),"")</f>
        <v/>
      </c>
      <c r="C36" s="132" t="str">
        <f t="array" ref="C36">IF(SALDOS[[#This Row],[COMPROBANTE]]="","",IFERROR(INDEX(Facturas[CUENTA POR PAGAR],MATCH(Saldos!B36&amp;Saldos!$A$4,Facturas[COMPROBANTE]&amp;Facturas[CARGO/ENTIDAD],0),),0))</f>
        <v/>
      </c>
      <c r="D36" s="133" t="str">
        <f>IF(SALDOS[[#This Row],[COMPROBANTE]]="","",SUMIFS(Facturas[MONTO PAGADO],Facturas[COMPROBANTE],SALDOS[[#This Row],[COMPROBANTE]],Facturas[CARGO/ENTIDAD],Saldos!$A$4))</f>
        <v/>
      </c>
      <c r="E36" s="133"/>
      <c r="F36" s="137" t="str">
        <f>IF((D36)="","",INDEX(Facturas!D11:D186,MATCH(B36,Facturas!C11:C186,0)))</f>
        <v/>
      </c>
      <c r="G36" s="210" t="str">
        <f>IF(SALDOS[[#This Row],[COMPROBANTE]]="","",SUMIFS(Facturas[Retencion en La Fuente],Facturas[COMPROBANTE],SALDOS[[#This Row],[COMPROBANTE]],Facturas[CARGO/ENTIDAD],Saldos!$A$4))</f>
        <v/>
      </c>
      <c r="H36" s="210" t="str">
        <f>IF(SALDOS[[#This Row],[COMPROBANTE]]="","",SUMIFS(Facturas[Retencion Pagada],Facturas[COMPROBANTE],SALDOS[[#This Row],[COMPROBANTE]],Facturas[CARGO/ENTIDAD],Saldos!$A$4))</f>
        <v/>
      </c>
      <c r="I36" s="196" t="str">
        <f>IF((D36)="","",INDEX(Facturas!E11:E186,MATCH(B36,Facturas!C11:C186,0)))</f>
        <v/>
      </c>
      <c r="J36" s="199" t="str">
        <f>IF((D36)="","",INDEX(Facturas!F11:F186,MATCH(B36,Facturas!C11:C186,0)))</f>
        <v/>
      </c>
      <c r="K36" s="199" t="str">
        <f>IF((D36)="","",INDEX(Facturas!G11:G186,MATCH(B36,Facturas!C11:C186,0)))</f>
        <v/>
      </c>
      <c r="L36" s="199" t="str">
        <f>IF((D36)="","",INDEX(Facturas!H11:H186,MATCH(B36,Facturas!C11:C186,0)))</f>
        <v/>
      </c>
      <c r="M36" s="199" t="str">
        <f>IF((E36)="","",INDEX(Facturas!I11:I186,MATCH(B36,Facturas!C11:C186,0)))</f>
        <v/>
      </c>
    </row>
    <row r="37" spans="1:13" ht="15.75" x14ac:dyDescent="0.4">
      <c r="A37" s="130" t="str">
        <f>IF((B37)="","",INDEX(Facturas!B11:B189,MATCH(B37,Facturas!C11:C189,0)))</f>
        <v/>
      </c>
      <c r="B37" s="131" t="str">
        <f t="array" ref="B37">IFERROR(INDEX(Facturas[COMPROBANTE],MATCH(0,IF(Facturas[CARGO/ENTIDAD]=Saldos!$A$4,COUNTIF(Saldos!$B$12:B36,Facturas[COMPROBANTE]),""),0),),"")</f>
        <v/>
      </c>
      <c r="C37" s="132" t="str">
        <f t="array" ref="C37">IF(SALDOS[[#This Row],[COMPROBANTE]]="","",IFERROR(INDEX(Facturas[CUENTA POR PAGAR],MATCH(Saldos!B37&amp;Saldos!$A$4,Facturas[COMPROBANTE]&amp;Facturas[CARGO/ENTIDAD],0),),0))</f>
        <v/>
      </c>
      <c r="D37" s="133" t="str">
        <f>IF(SALDOS[[#This Row],[COMPROBANTE]]="","",SUMIFS(Facturas[MONTO PAGADO],Facturas[COMPROBANTE],SALDOS[[#This Row],[COMPROBANTE]],Facturas[CARGO/ENTIDAD],Saldos!$A$4))</f>
        <v/>
      </c>
      <c r="E37" s="133"/>
      <c r="F37" s="134" t="str">
        <f>IF((D37)="","",INDEX(Facturas!D11:D189,MATCH(B37,Facturas!C11:C189,0)))</f>
        <v/>
      </c>
      <c r="G37" s="211" t="str">
        <f>IF(SALDOS[[#This Row],[COMPROBANTE]]="","",SUMIFS(Facturas[Retencion en La Fuente],Facturas[COMPROBANTE],SALDOS[[#This Row],[COMPROBANTE]],Facturas[CARGO/ENTIDAD],Saldos!$A$4))</f>
        <v/>
      </c>
      <c r="H37" s="211" t="str">
        <f>IF(SALDOS[[#This Row],[COMPROBANTE]]="","",SUMIFS(Facturas[Retencion Pagada],Facturas[COMPROBANTE],SALDOS[[#This Row],[COMPROBANTE]],Facturas[CARGO/ENTIDAD],Saldos!$A$4))</f>
        <v/>
      </c>
      <c r="I37" s="196" t="str">
        <f>IF((D37)="","",INDEX(Facturas!E11:E187,MATCH(B37,Facturas!C11:C187,0)))</f>
        <v/>
      </c>
      <c r="J37" s="199" t="str">
        <f>IF((D37)="","",INDEX(Facturas!F11:F187,MATCH(B37,Facturas!C11:C187,0)))</f>
        <v/>
      </c>
      <c r="K37" s="199" t="str">
        <f>IF((D37)="","",INDEX(Facturas!G11:G187,MATCH(B37,Facturas!C11:C187,0)))</f>
        <v/>
      </c>
      <c r="L37" s="199" t="str">
        <f>IF((D37)="","",INDEX(Facturas!H11:H187,MATCH(B37,Facturas!C11:C187,0)))</f>
        <v/>
      </c>
      <c r="M37" s="199" t="str">
        <f>IF((E37)="","",INDEX(Facturas!I11:I187,MATCH(B37,Facturas!C11:C187,0)))</f>
        <v/>
      </c>
    </row>
    <row r="38" spans="1:13" ht="15.75" x14ac:dyDescent="0.4">
      <c r="A38" s="130" t="str">
        <f>IF((B38)="","",INDEX(Facturas!B11:B190,MATCH(B38,Facturas!C11:C190,0)))</f>
        <v/>
      </c>
      <c r="B38" s="131" t="str">
        <f t="array" ref="B38">IFERROR(INDEX(Facturas[COMPROBANTE],MATCH(0,IF(Facturas[CARGO/ENTIDAD]=Saldos!$A$4,COUNTIF(Saldos!$B$12:B37,Facturas[COMPROBANTE]),""),0),),"")</f>
        <v/>
      </c>
      <c r="C38" s="132" t="str">
        <f t="array" ref="C38">IF(SALDOS[[#This Row],[COMPROBANTE]]="","",IFERROR(INDEX(Facturas[CUENTA POR PAGAR],MATCH(Saldos!B38&amp;Saldos!$A$4,Facturas[COMPROBANTE]&amp;Facturas[CARGO/ENTIDAD],0),),0))</f>
        <v/>
      </c>
      <c r="D38" s="133" t="str">
        <f>IF(SALDOS[[#This Row],[COMPROBANTE]]="","",SUMIFS(Facturas[MONTO PAGADO],Facturas[COMPROBANTE],SALDOS[[#This Row],[COMPROBANTE]],Facturas[CARGO/ENTIDAD],Saldos!$A$4))</f>
        <v/>
      </c>
      <c r="E38" s="133"/>
      <c r="F38" s="134" t="str">
        <f>IF((D38)="","",INDEX(Facturas!D11:D190,MATCH(B38,Facturas!C11:C190,0)))</f>
        <v/>
      </c>
      <c r="G38" s="211" t="str">
        <f>IF(SALDOS[[#This Row],[COMPROBANTE]]="","",SUMIFS(Facturas[Retencion en La Fuente],Facturas[COMPROBANTE],SALDOS[[#This Row],[COMPROBANTE]],Facturas[CARGO/ENTIDAD],Saldos!$A$4))</f>
        <v/>
      </c>
      <c r="H38" s="211" t="str">
        <f>IF(SALDOS[[#This Row],[COMPROBANTE]]="","",SUMIFS(Facturas[Retencion Pagada],Facturas[COMPROBANTE],SALDOS[[#This Row],[COMPROBANTE]],Facturas[CARGO/ENTIDAD],Saldos!$A$4))</f>
        <v/>
      </c>
      <c r="I38" s="196" t="str">
        <f>IF((D38)="","",INDEX(Facturas!E11:E188,MATCH(B38,Facturas!C11:C188,0)))</f>
        <v/>
      </c>
      <c r="J38" s="199" t="str">
        <f>IF((D38)="","",INDEX(Facturas!F11:F188,MATCH(B38,Facturas!C11:C188,0)))</f>
        <v/>
      </c>
      <c r="K38" s="199" t="str">
        <f>IF((D38)="","",INDEX(Facturas!G11:G188,MATCH(B38,Facturas!C11:C188,0)))</f>
        <v/>
      </c>
      <c r="L38" s="199" t="str">
        <f>IF((D38)="","",INDEX(Facturas!H11:H188,MATCH(B38,Facturas!C11:C188,0)))</f>
        <v/>
      </c>
      <c r="M38" s="199" t="str">
        <f>IF((E38)="","",INDEX(Facturas!I11:I188,MATCH(B38,Facturas!C11:C188,0)))</f>
        <v/>
      </c>
    </row>
    <row r="39" spans="1:13" ht="15.75" x14ac:dyDescent="0.4">
      <c r="A39" s="130" t="str">
        <f>IF((B39)="","",INDEX(Facturas!B11:B191,MATCH(B39,Facturas!C11:C191,0)))</f>
        <v/>
      </c>
      <c r="B39" s="131" t="str">
        <f t="array" ref="B39">IFERROR(INDEX(Facturas[COMPROBANTE],MATCH(0,IF(Facturas[CARGO/ENTIDAD]=Saldos!$A$4,COUNTIF(Saldos!$B$12:B38,Facturas[COMPROBANTE]),""),0),),"")</f>
        <v/>
      </c>
      <c r="C39" s="132" t="str">
        <f t="array" ref="C39">IF(SALDOS[[#This Row],[COMPROBANTE]]="","",IFERROR(INDEX(Facturas[CUENTA POR PAGAR],MATCH(Saldos!B39&amp;Saldos!$A$4,Facturas[COMPROBANTE]&amp;Facturas[CARGO/ENTIDAD],0),),0))</f>
        <v/>
      </c>
      <c r="D39" s="133" t="str">
        <f>IF(SALDOS[[#This Row],[COMPROBANTE]]="","",SUMIFS(Facturas[MONTO PAGADO],Facturas[COMPROBANTE],SALDOS[[#This Row],[COMPROBANTE]],Facturas[CARGO/ENTIDAD],Saldos!$A$4))</f>
        <v/>
      </c>
      <c r="E39" s="133"/>
      <c r="F39" s="134" t="str">
        <f>IF((D39)="","",INDEX(Facturas!D11:D189,MATCH(B39,Facturas!C11:C189,0)))</f>
        <v/>
      </c>
      <c r="G39" s="211" t="str">
        <f>IF(SALDOS[[#This Row],[COMPROBANTE]]="","",SUMIFS(Facturas[Retencion en La Fuente],Facturas[COMPROBANTE],SALDOS[[#This Row],[COMPROBANTE]],Facturas[CARGO/ENTIDAD],Saldos!$A$4))</f>
        <v/>
      </c>
      <c r="H39" s="211" t="str">
        <f>IF(SALDOS[[#This Row],[COMPROBANTE]]="","",SUMIFS(Facturas[Retencion Pagada],Facturas[COMPROBANTE],SALDOS[[#This Row],[COMPROBANTE]],Facturas[CARGO/ENTIDAD],Saldos!$A$4))</f>
        <v/>
      </c>
      <c r="I39" s="196" t="str">
        <f>IF((D39)="","",INDEX(Facturas!E11:E189,MATCH(B39,Facturas!C11:C189,0)))</f>
        <v/>
      </c>
      <c r="J39" s="199" t="str">
        <f>IF((D39)="","",INDEX(Facturas!F11:F189,MATCH(B39,Facturas!C11:C189,0)))</f>
        <v/>
      </c>
      <c r="K39" s="199" t="str">
        <f>IF((D39)="","",INDEX(Facturas!G11:G189,MATCH(B39,Facturas!C11:C189,0)))</f>
        <v/>
      </c>
      <c r="L39" s="199" t="str">
        <f>IF((D39)="","",INDEX(Facturas!H11:H189,MATCH(B39,Facturas!C11:C189,0)))</f>
        <v/>
      </c>
      <c r="M39" s="199" t="str">
        <f>IF((E39)="","",INDEX(Facturas!I11:I189,MATCH(B39,Facturas!C11:C189,0)))</f>
        <v/>
      </c>
    </row>
    <row r="40" spans="1:13" ht="15.75" x14ac:dyDescent="0.4">
      <c r="A40" s="130" t="str">
        <f>IF((B40)="","",INDEX(Facturas!B11:B192,MATCH(B40,Facturas!C11:C192,0)))</f>
        <v/>
      </c>
      <c r="B40" s="131" t="str">
        <f t="array" ref="B40">IFERROR(INDEX(Facturas[COMPROBANTE],MATCH(0,IF(Facturas[CARGO/ENTIDAD]=Saldos!$A$4,COUNTIF(Saldos!$B$12:B39,Facturas[COMPROBANTE]),""),0),),"")</f>
        <v/>
      </c>
      <c r="C40" s="132" t="str">
        <f t="array" ref="C40">IF(SALDOS[[#This Row],[COMPROBANTE]]="","",IFERROR(INDEX(Facturas[CUENTA POR PAGAR],MATCH(Saldos!B40&amp;Saldos!$A$4,Facturas[COMPROBANTE]&amp;Facturas[CARGO/ENTIDAD],0),),0))</f>
        <v/>
      </c>
      <c r="D40" s="133" t="str">
        <f>IF(SALDOS[[#This Row],[COMPROBANTE]]="","",SUMIFS(Facturas[MONTO PAGADO],Facturas[COMPROBANTE],SALDOS[[#This Row],[COMPROBANTE]],Facturas[CARGO/ENTIDAD],Saldos!$A$4))</f>
        <v/>
      </c>
      <c r="E40" s="133"/>
      <c r="F40" s="134" t="str">
        <f>IF((D40)="","",INDEX(Facturas!D11:D190,MATCH(B40,Facturas!C11:C190,0)))</f>
        <v/>
      </c>
      <c r="G40" s="211" t="str">
        <f>IF(SALDOS[[#This Row],[COMPROBANTE]]="","",SUMIFS(Facturas[Retencion en La Fuente],Facturas[COMPROBANTE],SALDOS[[#This Row],[COMPROBANTE]],Facturas[CARGO/ENTIDAD],Saldos!$A$4))</f>
        <v/>
      </c>
      <c r="H40" s="211" t="str">
        <f>IF(SALDOS[[#This Row],[COMPROBANTE]]="","",SUMIFS(Facturas[Retencion Pagada],Facturas[COMPROBANTE],SALDOS[[#This Row],[COMPROBANTE]],Facturas[CARGO/ENTIDAD],Saldos!$A$4))</f>
        <v/>
      </c>
      <c r="I40" s="196" t="str">
        <f>IF((D40)="","",INDEX(Facturas!E11:E190,MATCH(B40,Facturas!C11:C190,0)))</f>
        <v/>
      </c>
      <c r="J40" s="199" t="str">
        <f>IF((D40)="","",INDEX(Facturas!F11:F190,MATCH(B40,Facturas!C11:C190,0)))</f>
        <v/>
      </c>
      <c r="K40" s="199" t="str">
        <f>IF((D40)="","",INDEX(Facturas!G11:G190,MATCH(B40,Facturas!C11:C190,0)))</f>
        <v/>
      </c>
      <c r="L40" s="199" t="str">
        <f>IF((D40)="","",INDEX(Facturas!H11:H190,MATCH(B40,Facturas!C11:C190,0)))</f>
        <v/>
      </c>
      <c r="M40" s="199" t="str">
        <f>IF((E40)="","",INDEX(Facturas!I11:I190,MATCH(B40,Facturas!C11:C190,0)))</f>
        <v/>
      </c>
    </row>
    <row r="41" spans="1:13" ht="15.75" x14ac:dyDescent="0.4">
      <c r="A41" s="130" t="str">
        <f>IF((B41)="","",INDEX(Facturas!B11:B193,MATCH(B41,Facturas!C11:C193,0)))</f>
        <v/>
      </c>
      <c r="B41" s="131" t="str">
        <f t="array" ref="B41">IFERROR(INDEX(Facturas[COMPROBANTE],MATCH(0,IF(Facturas[CARGO/ENTIDAD]=Saldos!$A$4,COUNTIF(Saldos!$B$12:B40,Facturas[COMPROBANTE]),""),0),),"")</f>
        <v/>
      </c>
      <c r="C41" s="132" t="str">
        <f t="array" ref="C41">IF(SALDOS[[#This Row],[COMPROBANTE]]="","",IFERROR(INDEX(Facturas[CUENTA POR PAGAR],MATCH(Saldos!B41&amp;Saldos!$A$4,Facturas[COMPROBANTE]&amp;Facturas[CARGO/ENTIDAD],0),),0))</f>
        <v/>
      </c>
      <c r="D41" s="133" t="str">
        <f>IF(SALDOS[[#This Row],[COMPROBANTE]]="","",SUMIFS(Facturas[MONTO PAGADO],Facturas[COMPROBANTE],SALDOS[[#This Row],[COMPROBANTE]],Facturas[CARGO/ENTIDAD],Saldos!$A$4))</f>
        <v/>
      </c>
      <c r="E41" s="133"/>
      <c r="F41" s="134" t="str">
        <f>IF((D41)="","",INDEX(Facturas!D11:D191,MATCH(B41,Facturas!C11:C191,0)))</f>
        <v/>
      </c>
      <c r="G41" s="211" t="str">
        <f>IF(SALDOS[[#This Row],[COMPROBANTE]]="","",SUMIFS(Facturas[Retencion en La Fuente],Facturas[COMPROBANTE],SALDOS[[#This Row],[COMPROBANTE]],Facturas[CARGO/ENTIDAD],Saldos!$A$4))</f>
        <v/>
      </c>
      <c r="H41" s="211" t="str">
        <f>IF(SALDOS[[#This Row],[COMPROBANTE]]="","",SUMIFS(Facturas[Retencion Pagada],Facturas[COMPROBANTE],SALDOS[[#This Row],[COMPROBANTE]],Facturas[CARGO/ENTIDAD],Saldos!$A$4))</f>
        <v/>
      </c>
      <c r="I41" s="196" t="str">
        <f>IF((D41)="","",INDEX(Facturas!E11:E191,MATCH(B41,Facturas!C11:C191,0)))</f>
        <v/>
      </c>
      <c r="J41" s="199" t="str">
        <f>IF((D41)="","",INDEX(Facturas!F11:F191,MATCH(B41,Facturas!C11:C191,0)))</f>
        <v/>
      </c>
      <c r="K41" s="199" t="str">
        <f>IF((D41)="","",INDEX(Facturas!G11:G191,MATCH(B41,Facturas!C11:C191,0)))</f>
        <v/>
      </c>
      <c r="L41" s="199" t="str">
        <f>IF((D41)="","",INDEX(Facturas!H11:H191,MATCH(B41,Facturas!C11:C191,0)))</f>
        <v/>
      </c>
      <c r="M41" s="199" t="str">
        <f>IF((E41)="","",INDEX(Facturas!I11:I191,MATCH(B41,Facturas!C11:C191,0)))</f>
        <v/>
      </c>
    </row>
    <row r="42" spans="1:13" ht="15.75" x14ac:dyDescent="0.4">
      <c r="A42" s="130" t="str">
        <f>IF((B42)="","",INDEX(Facturas!B11:B194,MATCH(B42,Facturas!C11:C194,0)))</f>
        <v/>
      </c>
      <c r="B42" s="131" t="str">
        <f t="array" ref="B42">IFERROR(INDEX(Facturas[COMPROBANTE],MATCH(0,IF(Facturas[CARGO/ENTIDAD]=Saldos!$A$4,COUNTIF(Saldos!$B$12:B41,Facturas[COMPROBANTE]),""),0),),"")</f>
        <v/>
      </c>
      <c r="C42" s="132" t="str">
        <f t="array" ref="C42">IF(SALDOS[[#This Row],[COMPROBANTE]]="","",IFERROR(INDEX(Facturas[CUENTA POR PAGAR],MATCH(Saldos!B42&amp;Saldos!$A$4,Facturas[COMPROBANTE]&amp;Facturas[CARGO/ENTIDAD],0),),0))</f>
        <v/>
      </c>
      <c r="D42" s="133" t="str">
        <f>IF(SALDOS[[#This Row],[COMPROBANTE]]="","",SUMIFS(Facturas[MONTO PAGADO],Facturas[COMPROBANTE],SALDOS[[#This Row],[COMPROBANTE]],Facturas[CARGO/ENTIDAD],Saldos!$A$4))</f>
        <v/>
      </c>
      <c r="E42" s="133"/>
      <c r="F42" s="137" t="str">
        <f>IF((D42)="","",INDEX(Facturas!D11:D192,MATCH(B42,Facturas!C11:C192,0)))</f>
        <v/>
      </c>
      <c r="G42" s="210" t="str">
        <f>IF(SALDOS[[#This Row],[COMPROBANTE]]="","",SUMIFS(Facturas[Retencion en La Fuente],Facturas[COMPROBANTE],SALDOS[[#This Row],[COMPROBANTE]],Facturas[CARGO/ENTIDAD],Saldos!$A$4))</f>
        <v/>
      </c>
      <c r="H42" s="210" t="str">
        <f>IF(SALDOS[[#This Row],[COMPROBANTE]]="","",SUMIFS(Facturas[Retencion Pagada],Facturas[COMPROBANTE],SALDOS[[#This Row],[COMPROBANTE]],Facturas[CARGO/ENTIDAD],Saldos!$A$4))</f>
        <v/>
      </c>
      <c r="I42" s="196" t="str">
        <f>IF((D42)="","",INDEX(Facturas!E11:E192,MATCH(B42,Facturas!C11:C192,0)))</f>
        <v/>
      </c>
      <c r="J42" s="199" t="str">
        <f>IF((D42)="","",INDEX(Facturas!F11:F192,MATCH(B42,Facturas!C11:C192,0)))</f>
        <v/>
      </c>
      <c r="K42" s="199" t="str">
        <f>IF((D42)="","",INDEX(Facturas!G11:G192,MATCH(B42,Facturas!C11:C192,0)))</f>
        <v/>
      </c>
      <c r="L42" s="199" t="str">
        <f>IF((D42)="","",INDEX(Facturas!H11:H192,MATCH(B42,Facturas!C11:C192,0)))</f>
        <v/>
      </c>
      <c r="M42" s="199" t="str">
        <f>IF((E42)="","",INDEX(Facturas!I11:I192,MATCH(B42,Facturas!C11:C192,0)))</f>
        <v/>
      </c>
    </row>
    <row r="43" spans="1:13" ht="22.5" customHeight="1" x14ac:dyDescent="0.4">
      <c r="A43" s="130" t="str">
        <f>IF((B43)="","",INDEX(Facturas!B11:B195,MATCH(B43,Facturas!C11:C195,0)))</f>
        <v/>
      </c>
      <c r="B43" s="131" t="str">
        <f t="array" ref="B43">IFERROR(INDEX(Facturas[COMPROBANTE],MATCH(0,IF(Facturas[CARGO/ENTIDAD]=Saldos!$A$4,COUNTIF(Saldos!$B$12:B42,Facturas[COMPROBANTE]),""),0),),"")</f>
        <v/>
      </c>
      <c r="C43" s="132" t="str">
        <f t="array" ref="C43">IF(SALDOS[[#This Row],[COMPROBANTE]]="","",IFERROR(INDEX(Facturas[CUENTA POR PAGAR],MATCH(Saldos!B43&amp;Saldos!$A$4,Facturas[COMPROBANTE]&amp;Facturas[CARGO/ENTIDAD],0),),0))</f>
        <v/>
      </c>
      <c r="D43" s="133" t="str">
        <f>IF(SALDOS[[#This Row],[COMPROBANTE]]="","",SUMIFS(Facturas[MONTO PAGADO],Facturas[COMPROBANTE],SALDOS[[#This Row],[COMPROBANTE]],Facturas[CARGO/ENTIDAD],Saldos!$A$4))</f>
        <v/>
      </c>
      <c r="E43" s="133"/>
      <c r="F43" s="137" t="str">
        <f>IF((D43)="","",INDEX(Facturas!D11:D193,MATCH(B43,Facturas!C11:C193,0)))</f>
        <v/>
      </c>
      <c r="G43" s="210" t="str">
        <f>IF(SALDOS[[#This Row],[COMPROBANTE]]="","",SUMIFS(Facturas[Retencion en La Fuente],Facturas[COMPROBANTE],SALDOS[[#This Row],[COMPROBANTE]],Facturas[CARGO/ENTIDAD],Saldos!$A$4))</f>
        <v/>
      </c>
      <c r="H43" s="210" t="str">
        <f>IF(SALDOS[[#This Row],[COMPROBANTE]]="","",SUMIFS(Facturas[Retencion Pagada],Facturas[COMPROBANTE],SALDOS[[#This Row],[COMPROBANTE]],Facturas[CARGO/ENTIDAD],Saldos!$A$4))</f>
        <v/>
      </c>
      <c r="I43" s="196" t="str">
        <f>IF((D43)="","",INDEX(Facturas!E11:E193,MATCH(B43,Facturas!C11:C193,0)))</f>
        <v/>
      </c>
      <c r="J43" s="199" t="str">
        <f>IF((D43)="","",INDEX(Facturas!F11:F193,MATCH(B43,Facturas!C11:C193,0)))</f>
        <v/>
      </c>
      <c r="K43" s="199" t="str">
        <f>IF((D43)="","",INDEX(Facturas!G11:G193,MATCH(B43,Facturas!C11:C193,0)))</f>
        <v/>
      </c>
      <c r="L43" s="199" t="str">
        <f>IF((D43)="","",INDEX(Facturas!H11:H193,MATCH(B43,Facturas!C11:C193,0)))</f>
        <v/>
      </c>
      <c r="M43" s="199" t="str">
        <f>IF((E43)="","",INDEX(Facturas!I11:I193,MATCH(B43,Facturas!C11:C193,0)))</f>
        <v/>
      </c>
    </row>
    <row r="44" spans="1:13" ht="15.75" x14ac:dyDescent="0.4">
      <c r="A44" s="130" t="str">
        <f>IF((B44)="","",INDEX(Facturas!B11:B196,MATCH(B44,Facturas!C11:C196,0)))</f>
        <v/>
      </c>
      <c r="B44" s="131" t="str">
        <f t="array" ref="B44">IFERROR(INDEX(Facturas[COMPROBANTE],MATCH(0,IF(Facturas[CARGO/ENTIDAD]=Saldos!$A$4,COUNTIF(Saldos!$B$12:B43,Facturas[COMPROBANTE]),""),0),),"")</f>
        <v/>
      </c>
      <c r="C44" s="132" t="str">
        <f t="array" ref="C44">IF(SALDOS[[#This Row],[COMPROBANTE]]="","",IFERROR(INDEX(Facturas[CUENTA POR PAGAR],MATCH(Saldos!B44&amp;Saldos!$A$4,Facturas[COMPROBANTE]&amp;Facturas[CARGO/ENTIDAD],0),),0))</f>
        <v/>
      </c>
      <c r="D44" s="133" t="str">
        <f>IF(SALDOS[[#This Row],[COMPROBANTE]]="","",SUMIFS(Facturas[MONTO PAGADO],Facturas[COMPROBANTE],SALDOS[[#This Row],[COMPROBANTE]],Facturas[CARGO/ENTIDAD],Saldos!$A$4))</f>
        <v/>
      </c>
      <c r="E44" s="133"/>
      <c r="F44" s="137" t="str">
        <f>IF((D44)="","",INDEX(Facturas!D11:D194,MATCH(B44,Facturas!C11:C194,0)))</f>
        <v/>
      </c>
      <c r="G44" s="210" t="str">
        <f>IF(SALDOS[[#This Row],[COMPROBANTE]]="","",SUMIFS(Facturas[Retencion en La Fuente],Facturas[COMPROBANTE],SALDOS[[#This Row],[COMPROBANTE]],Facturas[CARGO/ENTIDAD],Saldos!$A$4))</f>
        <v/>
      </c>
      <c r="H44" s="210" t="str">
        <f>IF(SALDOS[[#This Row],[COMPROBANTE]]="","",SUMIFS(Facturas[Retencion Pagada],Facturas[COMPROBANTE],SALDOS[[#This Row],[COMPROBANTE]],Facturas[CARGO/ENTIDAD],Saldos!$A$4))</f>
        <v/>
      </c>
      <c r="I44" s="196" t="str">
        <f>IF((D44)="","",INDEX(Facturas!E11:E194,MATCH(B44,Facturas!C11:C194,0)))</f>
        <v/>
      </c>
      <c r="J44" s="199" t="str">
        <f>IF((D44)="","",INDEX(Facturas!F11:F194,MATCH(B44,Facturas!C11:C194,0)))</f>
        <v/>
      </c>
      <c r="K44" s="199" t="str">
        <f>IF((D44)="","",INDEX(Facturas!G11:G194,MATCH(B44,Facturas!C11:C194,0)))</f>
        <v/>
      </c>
      <c r="L44" s="199" t="str">
        <f>IF((D44)="","",INDEX(Facturas!H11:H194,MATCH(B44,Facturas!C11:C194,0)))</f>
        <v/>
      </c>
      <c r="M44" s="199" t="str">
        <f>IF((E44)="","",INDEX(Facturas!I11:I194,MATCH(B44,Facturas!C11:C194,0)))</f>
        <v/>
      </c>
    </row>
    <row r="45" spans="1:13" ht="38.25" customHeight="1" x14ac:dyDescent="0.4">
      <c r="A45" s="130" t="str">
        <f>IF((B45)="","",INDEX(Facturas!B11:B197,MATCH(B45,Facturas!C11:C197,0)))</f>
        <v/>
      </c>
      <c r="B45" s="131" t="str">
        <f t="array" ref="B45">IFERROR(INDEX(Facturas[COMPROBANTE],MATCH(0,IF(Facturas[CARGO/ENTIDAD]=Saldos!$A$4,COUNTIF(Saldos!$B$12:B44,Facturas[COMPROBANTE]),""),0),),"")</f>
        <v/>
      </c>
      <c r="C45" s="132" t="str">
        <f t="array" ref="C45">IF(SALDOS[[#This Row],[COMPROBANTE]]="","",IFERROR(INDEX(Facturas[CUENTA POR PAGAR],MATCH(Saldos!B45&amp;Saldos!$A$4,Facturas[COMPROBANTE]&amp;Facturas[CARGO/ENTIDAD],0),),0))</f>
        <v/>
      </c>
      <c r="D45" s="133" t="str">
        <f>IF(SALDOS[[#This Row],[COMPROBANTE]]="","",SUMIFS(Facturas[MONTO PAGADO],Facturas[COMPROBANTE],SALDOS[[#This Row],[COMPROBANTE]],Facturas[CARGO/ENTIDAD],Saldos!$A$4))</f>
        <v/>
      </c>
      <c r="E45" s="133"/>
      <c r="F45" s="137" t="str">
        <f>IF((D45)="","",INDEX(Facturas!D11:D195,MATCH(B45,Facturas!C11:C195,0)))</f>
        <v/>
      </c>
      <c r="G45" s="210" t="str">
        <f>IF(SALDOS[[#This Row],[COMPROBANTE]]="","",SUMIFS(Facturas[Retencion en La Fuente],Facturas[COMPROBANTE],SALDOS[[#This Row],[COMPROBANTE]],Facturas[CARGO/ENTIDAD],Saldos!$A$4))</f>
        <v/>
      </c>
      <c r="H45" s="210" t="str">
        <f>IF(SALDOS[[#This Row],[COMPROBANTE]]="","",SUMIFS(Facturas[Retencion Pagada],Facturas[COMPROBANTE],SALDOS[[#This Row],[COMPROBANTE]],Facturas[CARGO/ENTIDAD],Saldos!$A$4))</f>
        <v/>
      </c>
      <c r="I45" s="196" t="str">
        <f>IF((D45)="","",INDEX(Facturas!E11:E195,MATCH(B45,Facturas!C11:C195,0)))</f>
        <v/>
      </c>
      <c r="J45" s="199" t="str">
        <f>IF((D45)="","",INDEX(Facturas!F11:F195,MATCH(B45,Facturas!C11:C195,0)))</f>
        <v/>
      </c>
      <c r="K45" s="199" t="str">
        <f>IF((D45)="","",INDEX(Facturas!G11:G195,MATCH(B45,Facturas!C11:C195,0)))</f>
        <v/>
      </c>
      <c r="L45" s="199" t="str">
        <f>IF((D45)="","",INDEX(Facturas!H11:H195,MATCH(B45,Facturas!C11:C195,0)))</f>
        <v/>
      </c>
      <c r="M45" s="199" t="str">
        <f>IF((E45)="","",INDEX(Facturas!I11:I195,MATCH(B45,Facturas!C11:C195,0)))</f>
        <v/>
      </c>
    </row>
    <row r="46" spans="1:13" ht="24.75" customHeight="1" x14ac:dyDescent="0.4">
      <c r="A46" s="130" t="str">
        <f>IF((B46)="","",INDEX(Facturas!B11:B198,MATCH(B46,Facturas!C11:C198,0)))</f>
        <v/>
      </c>
      <c r="B46" s="131" t="str">
        <f t="array" ref="B46">IFERROR(INDEX(Facturas[COMPROBANTE],MATCH(0,IF(Facturas[CARGO/ENTIDAD]=Saldos!$A$4,COUNTIF(Saldos!$B$12:B45,Facturas[COMPROBANTE]),""),0),),"")</f>
        <v/>
      </c>
      <c r="C46" s="132" t="str">
        <f t="array" ref="C46">IF(SALDOS[[#This Row],[COMPROBANTE]]="","",IFERROR(INDEX(Facturas[CUENTA POR PAGAR],MATCH(Saldos!B46&amp;Saldos!$A$4,Facturas[COMPROBANTE]&amp;Facturas[CARGO/ENTIDAD],0),),0))</f>
        <v/>
      </c>
      <c r="D46" s="133" t="str">
        <f>IF(SALDOS[[#This Row],[COMPROBANTE]]="","",SUMIFS(Facturas[MONTO PAGADO],Facturas[COMPROBANTE],SALDOS[[#This Row],[COMPROBANTE]],Facturas[CARGO/ENTIDAD],Saldos!$A$4))</f>
        <v/>
      </c>
      <c r="E46" s="133"/>
      <c r="F46" s="134" t="str">
        <f>IF((D46)="","",INDEX(Facturas!D11:D196,MATCH(B46,Facturas!C11:C196,0)))</f>
        <v/>
      </c>
      <c r="G46" s="211" t="str">
        <f>IF(SALDOS[[#This Row],[COMPROBANTE]]="","",SUMIFS(Facturas[Retencion en La Fuente],Facturas[COMPROBANTE],SALDOS[[#This Row],[COMPROBANTE]],Facturas[CARGO/ENTIDAD],Saldos!$A$4))</f>
        <v/>
      </c>
      <c r="H46" s="211" t="str">
        <f>IF(SALDOS[[#This Row],[COMPROBANTE]]="","",SUMIFS(Facturas[Retencion Pagada],Facturas[COMPROBANTE],SALDOS[[#This Row],[COMPROBANTE]],Facturas[CARGO/ENTIDAD],Saldos!$A$4))</f>
        <v/>
      </c>
      <c r="I46" s="196" t="str">
        <f>IF((D46)="","",INDEX(Facturas!E11:E196,MATCH(B46,Facturas!C11:C196,0)))</f>
        <v/>
      </c>
      <c r="J46" s="199" t="str">
        <f>IF((D46)="","",INDEX(Facturas!F11:F196,MATCH(B46,Facturas!C11:C196,0)))</f>
        <v/>
      </c>
      <c r="K46" s="199" t="str">
        <f>IF((D46)="","",INDEX(Facturas!G11:G196,MATCH(B46,Facturas!C11:C196,0)))</f>
        <v/>
      </c>
      <c r="L46" s="199" t="str">
        <f>IF((D46)="","",INDEX(Facturas!H11:H196,MATCH(B46,Facturas!C11:C196,0)))</f>
        <v/>
      </c>
      <c r="M46" s="199" t="str">
        <f>IF((E46)="","",INDEX(Facturas!I11:I196,MATCH(B46,Facturas!C11:C196,0)))</f>
        <v/>
      </c>
    </row>
    <row r="47" spans="1:13" ht="15.75" x14ac:dyDescent="0.4">
      <c r="A47" s="130" t="str">
        <f>IF((B47)="","",INDEX(Facturas!B11:B199,MATCH(B47,Facturas!C11:C199,0)))</f>
        <v/>
      </c>
      <c r="B47" s="131" t="str">
        <f t="array" ref="B47">IFERROR(INDEX(Facturas[COMPROBANTE],MATCH(0,IF(Facturas[CARGO/ENTIDAD]=Saldos!$A$4,COUNTIF(Saldos!$B$12:B46,Facturas[COMPROBANTE]),""),0),),"")</f>
        <v/>
      </c>
      <c r="C47" s="132" t="str">
        <f t="array" ref="C47">IF(SALDOS[[#This Row],[COMPROBANTE]]="","",IFERROR(INDEX(Facturas[CUENTA POR PAGAR],MATCH(Saldos!B47&amp;Saldos!$A$4,Facturas[COMPROBANTE]&amp;Facturas[CARGO/ENTIDAD],0),),0))</f>
        <v/>
      </c>
      <c r="D47" s="133" t="str">
        <f>IF(SALDOS[[#This Row],[COMPROBANTE]]="","",SUMIFS(Facturas[MONTO PAGADO],Facturas[COMPROBANTE],SALDOS[[#This Row],[COMPROBANTE]],Facturas[CARGO/ENTIDAD],Saldos!$A$4))</f>
        <v/>
      </c>
      <c r="E47" s="133"/>
      <c r="F47" s="134" t="str">
        <f>IF((D47)="","",INDEX(Facturas!D11:D197,MATCH(B47,Facturas!C11:C197,0)))</f>
        <v/>
      </c>
      <c r="G47" s="211" t="str">
        <f>IF(SALDOS[[#This Row],[COMPROBANTE]]="","",SUMIFS(Facturas[Retencion en La Fuente],Facturas[COMPROBANTE],SALDOS[[#This Row],[COMPROBANTE]],Facturas[CARGO/ENTIDAD],Saldos!$A$4))</f>
        <v/>
      </c>
      <c r="H47" s="211" t="str">
        <f>IF(SALDOS[[#This Row],[COMPROBANTE]]="","",SUMIFS(Facturas[Retencion Pagada],Facturas[COMPROBANTE],SALDOS[[#This Row],[COMPROBANTE]],Facturas[CARGO/ENTIDAD],Saldos!$A$4))</f>
        <v/>
      </c>
      <c r="I47" s="196" t="str">
        <f>IF((D47)="","",INDEX(Facturas!E11:E197,MATCH(B47,Facturas!C11:C197,0)))</f>
        <v/>
      </c>
      <c r="J47" s="199" t="str">
        <f>IF((D47)="","",INDEX(Facturas!F11:F197,MATCH(B47,Facturas!C11:C197,0)))</f>
        <v/>
      </c>
      <c r="K47" s="199" t="str">
        <f>IF((D47)="","",INDEX(Facturas!G11:G197,MATCH(B47,Facturas!C11:C197,0)))</f>
        <v/>
      </c>
      <c r="L47" s="199" t="str">
        <f>IF((D47)="","",INDEX(Facturas!H11:H197,MATCH(B47,Facturas!C11:C197,0)))</f>
        <v/>
      </c>
      <c r="M47" s="199" t="str">
        <f>IF((E47)="","",INDEX(Facturas!I11:I197,MATCH(B47,Facturas!C11:C197,0)))</f>
        <v/>
      </c>
    </row>
    <row r="48" spans="1:13" ht="15.75" x14ac:dyDescent="0.4">
      <c r="A48" s="130" t="str">
        <f>IF((B48)="","",INDEX(Facturas!B11:B200,MATCH(B48,Facturas!C11:C200,0)))</f>
        <v/>
      </c>
      <c r="B48" s="131" t="str">
        <f t="array" ref="B48">IFERROR(INDEX(Facturas[COMPROBANTE],MATCH(0,IF(Facturas[CARGO/ENTIDAD]=Saldos!$A$4,COUNTIF(Saldos!$B$12:B47,Facturas[COMPROBANTE]),""),0),),"")</f>
        <v/>
      </c>
      <c r="C48" s="132" t="str">
        <f t="array" ref="C48">IF(SALDOS[[#This Row],[COMPROBANTE]]="","",IFERROR(INDEX(Facturas[CUENTA POR PAGAR],MATCH(Saldos!B48&amp;Saldos!$A$4,Facturas[COMPROBANTE]&amp;Facturas[CARGO/ENTIDAD],0),),0))</f>
        <v/>
      </c>
      <c r="D48" s="133" t="str">
        <f>IF(SALDOS[[#This Row],[COMPROBANTE]]="","",SUMIFS(Facturas[MONTO PAGADO],Facturas[COMPROBANTE],SALDOS[[#This Row],[COMPROBANTE]],Facturas[CARGO/ENTIDAD],Saldos!$A$4))</f>
        <v/>
      </c>
      <c r="E48" s="133"/>
      <c r="F48" s="134" t="str">
        <f>IF((D48)="","",INDEX(Facturas!D11:D198,MATCH(B48,Facturas!C11:C198,0)))</f>
        <v/>
      </c>
      <c r="G48" s="211" t="str">
        <f>IF(SALDOS[[#This Row],[COMPROBANTE]]="","",SUMIFS(Facturas[Retencion en La Fuente],Facturas[COMPROBANTE],SALDOS[[#This Row],[COMPROBANTE]],Facturas[CARGO/ENTIDAD],Saldos!$A$4))</f>
        <v/>
      </c>
      <c r="H48" s="211" t="str">
        <f>IF(SALDOS[[#This Row],[COMPROBANTE]]="","",SUMIFS(Facturas[Retencion Pagada],Facturas[COMPROBANTE],SALDOS[[#This Row],[COMPROBANTE]],Facturas[CARGO/ENTIDAD],Saldos!$A$4))</f>
        <v/>
      </c>
      <c r="I48" s="196" t="str">
        <f>IF((D48)="","",INDEX(Facturas!E11:E198,MATCH(B48,Facturas!C11:C198,0)))</f>
        <v/>
      </c>
      <c r="J48" s="199" t="str">
        <f>IF((D48)="","",INDEX(Facturas!F11:F198,MATCH(B48,Facturas!C11:C198,0)))</f>
        <v/>
      </c>
      <c r="K48" s="199" t="str">
        <f>IF((D48)="","",INDEX(Facturas!G11:G198,MATCH(B48,Facturas!C11:C198,0)))</f>
        <v/>
      </c>
      <c r="L48" s="199" t="str">
        <f>IF((D48)="","",INDEX(Facturas!H11:H198,MATCH(B48,Facturas!C11:C198,0)))</f>
        <v/>
      </c>
      <c r="M48" s="199" t="str">
        <f>IF((E48)="","",INDEX(Facturas!I11:I198,MATCH(B48,Facturas!C11:C198,0)))</f>
        <v/>
      </c>
    </row>
    <row r="49" spans="1:13" ht="48.75" customHeight="1" x14ac:dyDescent="0.4">
      <c r="A49" s="130" t="str">
        <f>IF((B49)="","",INDEX(Facturas!B11:B199,MATCH(B49,Facturas!C11:C199,0)))</f>
        <v/>
      </c>
      <c r="B49" s="131" t="str">
        <f t="array" ref="B49">IFERROR(INDEX(Facturas[COMPROBANTE],MATCH(0,IF(Facturas[CARGO/ENTIDAD]=Saldos!$A$4,COUNTIF(Saldos!$B$12:B48,Facturas[COMPROBANTE]),""),0),),"")</f>
        <v/>
      </c>
      <c r="C49" s="132" t="str">
        <f t="array" ref="C49">IF(SALDOS[[#This Row],[COMPROBANTE]]="","",IFERROR(INDEX(Facturas[CUENTA POR PAGAR],MATCH(Saldos!B49&amp;Saldos!$A$4,Facturas[COMPROBANTE]&amp;Facturas[CARGO/ENTIDAD],0),),0))</f>
        <v/>
      </c>
      <c r="D49" s="133" t="str">
        <f>IF(SALDOS[[#This Row],[COMPROBANTE]]="","",SUMIFS(Facturas[MONTO PAGADO],Facturas[COMPROBANTE],SALDOS[[#This Row],[COMPROBANTE]],Facturas[CARGO/ENTIDAD],Saldos!$A$4))</f>
        <v/>
      </c>
      <c r="E49" s="133"/>
      <c r="F49" s="134" t="str">
        <f>IF((D49)="","",INDEX(Facturas!D11:D199,MATCH(B49,Facturas!C11:C199,0)))</f>
        <v/>
      </c>
      <c r="G49" s="211" t="str">
        <f>IF(SALDOS[[#This Row],[COMPROBANTE]]="","",SUMIFS(Facturas[Retencion en La Fuente],Facturas[COMPROBANTE],SALDOS[[#This Row],[COMPROBANTE]],Facturas[CARGO/ENTIDAD],Saldos!$A$4))</f>
        <v/>
      </c>
      <c r="H49" s="211" t="str">
        <f>IF(SALDOS[[#This Row],[COMPROBANTE]]="","",SUMIFS(Facturas[Retencion Pagada],Facturas[COMPROBANTE],SALDOS[[#This Row],[COMPROBANTE]],Facturas[CARGO/ENTIDAD],Saldos!$A$4))</f>
        <v/>
      </c>
      <c r="I49" s="196" t="str">
        <f>IF((D49)="","",INDEX(Facturas!E11:E199,MATCH(B49,Facturas!C11:C199,0)))</f>
        <v/>
      </c>
      <c r="J49" s="199" t="str">
        <f>IF((D49)="","",INDEX(Facturas!F11:F199,MATCH(B49,Facturas!C11:C199,0)))</f>
        <v/>
      </c>
      <c r="K49" s="199" t="str">
        <f>IF((D49)="","",INDEX(Facturas!G11:G199,MATCH(B49,Facturas!C11:C199,0)))</f>
        <v/>
      </c>
      <c r="L49" s="199" t="str">
        <f>IF((D49)="","",INDEX(Facturas!H11:H199,MATCH(B49,Facturas!C11:C199,0)))</f>
        <v/>
      </c>
      <c r="M49" s="199" t="str">
        <f>IF((E49)="","",INDEX(Facturas!I11:I199,MATCH(B49,Facturas!C11:C199,0)))</f>
        <v/>
      </c>
    </row>
    <row r="50" spans="1:13" ht="30.75" customHeight="1" x14ac:dyDescent="0.4">
      <c r="A50" s="130" t="str">
        <f>IF((B50)="","",INDEX(Facturas!B11:B202,MATCH(B50,Facturas!C11:C202,0)))</f>
        <v/>
      </c>
      <c r="B50" s="131" t="str">
        <f t="array" ref="B50">IFERROR(INDEX(Facturas[COMPROBANTE],MATCH(0,IF(Facturas[CARGO/ENTIDAD]=Saldos!$A$4,COUNTIF(Saldos!$B$12:B49,Facturas[COMPROBANTE]),""),0),),"")</f>
        <v/>
      </c>
      <c r="C50" s="132" t="str">
        <f t="array" ref="C50">IF(SALDOS[[#This Row],[COMPROBANTE]]="","",IFERROR(INDEX(Facturas[CUENTA POR PAGAR],MATCH(Saldos!B50&amp;Saldos!$A$4,Facturas[COMPROBANTE]&amp;Facturas[CARGO/ENTIDAD],0),),0))</f>
        <v/>
      </c>
      <c r="D50" s="133" t="str">
        <f>IF(SALDOS[[#This Row],[COMPROBANTE]]="","",SUMIFS(Facturas[MONTO PAGADO],Facturas[COMPROBANTE],SALDOS[[#This Row],[COMPROBANTE]],Facturas[CARGO/ENTIDAD],Saldos!$A$4))</f>
        <v/>
      </c>
      <c r="E50" s="133"/>
      <c r="F50" s="134" t="str">
        <f>IF((D50)="","",INDEX(Facturas!D11:D200,MATCH(B50,Facturas!C11:C200,0)))</f>
        <v/>
      </c>
      <c r="G50" s="211" t="str">
        <f>IF(SALDOS[[#This Row],[COMPROBANTE]]="","",SUMIFS(Facturas[Retencion en La Fuente],Facturas[COMPROBANTE],SALDOS[[#This Row],[COMPROBANTE]],Facturas[CARGO/ENTIDAD],Saldos!$A$4))</f>
        <v/>
      </c>
      <c r="H50" s="211" t="str">
        <f>IF(SALDOS[[#This Row],[COMPROBANTE]]="","",SUMIFS(Facturas[Retencion Pagada],Facturas[COMPROBANTE],SALDOS[[#This Row],[COMPROBANTE]],Facturas[CARGO/ENTIDAD],Saldos!$A$4))</f>
        <v/>
      </c>
      <c r="I50" s="196" t="str">
        <f>IF((D50)="","",INDEX(Facturas!E11:E200,MATCH(B50,Facturas!C11:C200,0)))</f>
        <v/>
      </c>
      <c r="J50" s="199" t="str">
        <f>IF((D50)="","",INDEX(Facturas!F11:F200,MATCH(B50,Facturas!C11:C200,0)))</f>
        <v/>
      </c>
      <c r="K50" s="199" t="str">
        <f>IF((D50)="","",INDEX(Facturas!G11:G200,MATCH(B50,Facturas!C11:C200,0)))</f>
        <v/>
      </c>
      <c r="L50" s="199" t="str">
        <f>IF((D50)="","",INDEX(Facturas!H11:H200,MATCH(B50,Facturas!C11:C200,0)))</f>
        <v/>
      </c>
      <c r="M50" s="199" t="str">
        <f>IF((E50)="","",INDEX(Facturas!I11:I200,MATCH(B50,Facturas!C11:C200,0)))</f>
        <v/>
      </c>
    </row>
    <row r="51" spans="1:13" ht="39.75" customHeight="1" x14ac:dyDescent="0.4">
      <c r="A51" s="130" t="str">
        <f>IF((B51)="","",INDEX(Facturas!B11:B203,MATCH(B51,Facturas!C11:C203,0)))</f>
        <v/>
      </c>
      <c r="B51" s="140" t="str">
        <f t="array" ref="B51">IFERROR(INDEX(Facturas[COMPROBANTE],MATCH(0,IF(Facturas[CARGO/ENTIDAD]=Saldos!$A$4,COUNTIF(Saldos!$B$12:B50,Facturas[COMPROBANTE]),""),0),),"")</f>
        <v/>
      </c>
      <c r="C51" s="138" t="str">
        <f t="array" ref="C51">IF(SALDOS[[#This Row],[COMPROBANTE]]="","",IFERROR(INDEX(Facturas[CUENTA POR PAGAR],MATCH(Saldos!B51&amp;Saldos!$A$4,Facturas[COMPROBANTE]&amp;Facturas[CARGO/ENTIDAD],0),),0))</f>
        <v/>
      </c>
      <c r="D51" s="133" t="str">
        <f>IF(SALDOS[[#This Row],[COMPROBANTE]]="","",SUMIFS(Facturas[MONTO PAGADO],Facturas[COMPROBANTE],SALDOS[[#This Row],[COMPROBANTE]],Facturas[CARGO/ENTIDAD],Saldos!$A$4))</f>
        <v/>
      </c>
      <c r="E51" s="133"/>
      <c r="F51" s="134" t="str">
        <f>IF((D51)="","",INDEX(Facturas!D11:D201,MATCH(B51,Facturas!C11:C201,0)))</f>
        <v/>
      </c>
      <c r="G51" s="211" t="str">
        <f>IF(SALDOS[[#This Row],[COMPROBANTE]]="","",SUMIFS(Facturas[Retencion en La Fuente],Facturas[COMPROBANTE],SALDOS[[#This Row],[COMPROBANTE]],Facturas[CARGO/ENTIDAD],Saldos!$A$4))</f>
        <v/>
      </c>
      <c r="H51" s="211" t="str">
        <f>IF(SALDOS[[#This Row],[COMPROBANTE]]="","",SUMIFS(Facturas[Retencion Pagada],Facturas[COMPROBANTE],SALDOS[[#This Row],[COMPROBANTE]],Facturas[CARGO/ENTIDAD],Saldos!$A$4))</f>
        <v/>
      </c>
      <c r="I51" s="196" t="str">
        <f>IF((D51)="","",INDEX(Facturas!E11:E201,MATCH(B51,Facturas!C11:C201,0)))</f>
        <v/>
      </c>
      <c r="J51" s="199" t="str">
        <f>IF((D51)="","",INDEX(Facturas!F11:F201,MATCH(B51,Facturas!C11:C201,0)))</f>
        <v/>
      </c>
      <c r="K51" s="199" t="str">
        <f>IF((D51)="","",INDEX(Facturas!G11:G201,MATCH(B51,Facturas!C11:C201,0)))</f>
        <v/>
      </c>
      <c r="L51" s="199" t="str">
        <f>IF((D51)="","",INDEX(Facturas!H11:H201,MATCH(B51,Facturas!C11:C201,0)))</f>
        <v/>
      </c>
      <c r="M51" s="199" t="str">
        <f>IF((E51)="","",INDEX(Facturas!I11:I201,MATCH(B51,Facturas!C11:C201,0)))</f>
        <v/>
      </c>
    </row>
    <row r="52" spans="1:13" ht="44.25" customHeight="1" thickBot="1" x14ac:dyDescent="0.45">
      <c r="A52" s="135" t="str">
        <f>IF((B52)="","",INDEX(Facturas!B11:B204,MATCH(B52,Facturas!C11:C204,0)))</f>
        <v/>
      </c>
      <c r="B52" s="141" t="str">
        <f t="array" ref="B52">IFERROR(INDEX(Facturas[COMPROBANTE],MATCH(0,IF(Facturas[CARGO/ENTIDAD]=Saldos!$A$4,COUNTIF(Saldos!$B$12:B51,Facturas[COMPROBANTE]),""),0),),"")</f>
        <v/>
      </c>
      <c r="C52" s="139" t="str">
        <f t="array" ref="C52">IF(SALDOS[[#This Row],[COMPROBANTE]]="","",IFERROR(INDEX(Facturas[CUENTA POR PAGAR],MATCH(Saldos!B52&amp;Saldos!$A$4,Facturas[COMPROBANTE]&amp;Facturas[CARGO/ENTIDAD],0),),0))</f>
        <v/>
      </c>
      <c r="D52" s="136" t="str">
        <f>IF(SALDOS[[#This Row],[COMPROBANTE]]="","",SUMIFS(Facturas[MONTO PAGADO],Facturas[COMPROBANTE],SALDOS[[#This Row],[COMPROBANTE]],Facturas[CARGO/ENTIDAD],Saldos!$A$4))</f>
        <v/>
      </c>
      <c r="E52" s="136"/>
      <c r="F52" s="142" t="str">
        <f>IF((D52)="","",INDEX(Facturas!D11:D202,MATCH(B52,Facturas!C11:C202,0)))</f>
        <v/>
      </c>
      <c r="G52" s="211" t="str">
        <f>IF(SALDOS[[#This Row],[COMPROBANTE]]="","",SUMIFS(Facturas[Retencion en La Fuente],Facturas[COMPROBANTE],SALDOS[[#This Row],[COMPROBANTE]],Facturas[CARGO/ENTIDAD],Saldos!$A$4))</f>
        <v/>
      </c>
      <c r="H52" s="211" t="str">
        <f>IF(SALDOS[[#This Row],[COMPROBANTE]]="","",SUMIFS(Facturas[Retencion Pagada],Facturas[COMPROBANTE],SALDOS[[#This Row],[COMPROBANTE]],Facturas[CARGO/ENTIDAD],Saldos!$A$4))</f>
        <v/>
      </c>
      <c r="I52" s="196" t="str">
        <f>IF((D52)="","",INDEX(Facturas!E11:E202,MATCH(B52,Facturas!C11:C202,0)))</f>
        <v/>
      </c>
      <c r="J52" s="199" t="str">
        <f>IF((D52)="","",INDEX(Facturas!F11:F202,MATCH(B52,Facturas!C11:C202,0)))</f>
        <v/>
      </c>
      <c r="K52" s="199" t="str">
        <f>IF((D52)="","",INDEX(Facturas!G11:G202,MATCH(B52,Facturas!C11:C202,0)))</f>
        <v/>
      </c>
      <c r="L52" s="199" t="str">
        <f>IF((D52)="","",INDEX(Facturas!H11:H202,MATCH(B52,Facturas!C11:C202,0)))</f>
        <v/>
      </c>
      <c r="M52" s="199" t="str">
        <f>IF((E52)="","",INDEX(Facturas!I11:I202,MATCH(B52,Facturas!C11:C202,0)))</f>
        <v/>
      </c>
    </row>
    <row r="53" spans="1:13" ht="15.75" thickTop="1" x14ac:dyDescent="0.4">
      <c r="B53" s="12"/>
      <c r="C53" s="12"/>
      <c r="D53" s="12"/>
    </row>
    <row r="54" spans="1:13" x14ac:dyDescent="0.4">
      <c r="B54" s="12"/>
      <c r="C54" s="12"/>
      <c r="D54" s="12"/>
    </row>
    <row r="55" spans="1:13" x14ac:dyDescent="0.4">
      <c r="B55" s="12"/>
      <c r="C55" s="12"/>
      <c r="D55" s="12"/>
    </row>
    <row r="56" spans="1:13" x14ac:dyDescent="0.4">
      <c r="B56" s="12"/>
      <c r="C56" s="12"/>
      <c r="D56" s="12"/>
    </row>
    <row r="57" spans="1:13" x14ac:dyDescent="0.4">
      <c r="B57" s="12"/>
      <c r="C57" s="12"/>
      <c r="D57" s="12"/>
    </row>
    <row r="58" spans="1:13" x14ac:dyDescent="0.4">
      <c r="B58" s="12"/>
      <c r="C58" s="12"/>
      <c r="D58" s="12"/>
    </row>
    <row r="59" spans="1:13" x14ac:dyDescent="0.4">
      <c r="B59" s="12"/>
      <c r="C59" s="12"/>
      <c r="D59" s="12"/>
    </row>
    <row r="60" spans="1:13" x14ac:dyDescent="0.4">
      <c r="B60" s="12"/>
      <c r="C60" s="12"/>
      <c r="D60" s="12"/>
    </row>
    <row r="61" spans="1:13" x14ac:dyDescent="0.4">
      <c r="B61" s="12"/>
      <c r="C61" s="12"/>
      <c r="D61" s="12"/>
    </row>
    <row r="62" spans="1:13" x14ac:dyDescent="0.4">
      <c r="B62" s="12"/>
      <c r="C62" s="12"/>
      <c r="D62" s="12"/>
    </row>
    <row r="63" spans="1:13" x14ac:dyDescent="0.4">
      <c r="B63" s="12"/>
      <c r="C63" s="12"/>
      <c r="D63" s="12"/>
    </row>
    <row r="64" spans="1:13" x14ac:dyDescent="0.4">
      <c r="B64" s="12"/>
      <c r="C64" s="12"/>
      <c r="D64" s="12"/>
    </row>
    <row r="65" spans="2:4" x14ac:dyDescent="0.4">
      <c r="B65" s="12"/>
      <c r="C65" s="12"/>
      <c r="D65" s="12"/>
    </row>
    <row r="66" spans="2:4" x14ac:dyDescent="0.4">
      <c r="B66" s="12"/>
      <c r="C66" s="12"/>
      <c r="D66" s="12"/>
    </row>
    <row r="67" spans="2:4" x14ac:dyDescent="0.4">
      <c r="B67" s="12"/>
      <c r="C67" s="12"/>
      <c r="D67" s="12"/>
    </row>
    <row r="68" spans="2:4" x14ac:dyDescent="0.4">
      <c r="B68" s="12"/>
      <c r="C68" s="12"/>
      <c r="D68" s="12"/>
    </row>
    <row r="69" spans="2:4" x14ac:dyDescent="0.4">
      <c r="B69" s="12"/>
      <c r="C69" s="12"/>
      <c r="D69" s="12"/>
    </row>
    <row r="70" spans="2:4" x14ac:dyDescent="0.4">
      <c r="B70" s="12"/>
      <c r="C70" s="12"/>
      <c r="D70" s="12"/>
    </row>
    <row r="71" spans="2:4" x14ac:dyDescent="0.4">
      <c r="B71" s="12"/>
      <c r="C71" s="12"/>
      <c r="D71" s="12"/>
    </row>
    <row r="72" spans="2:4" x14ac:dyDescent="0.4">
      <c r="B72" s="12"/>
      <c r="C72" s="12"/>
      <c r="D72" s="12"/>
    </row>
    <row r="73" spans="2:4" x14ac:dyDescent="0.4">
      <c r="B73" s="12"/>
      <c r="C73" s="12"/>
      <c r="D73" s="12"/>
    </row>
    <row r="74" spans="2:4" x14ac:dyDescent="0.4">
      <c r="B74" s="12"/>
      <c r="C74" s="12"/>
      <c r="D74" s="12"/>
    </row>
    <row r="75" spans="2:4" x14ac:dyDescent="0.4">
      <c r="B75" s="12"/>
      <c r="C75" s="12"/>
      <c r="D75" s="12"/>
    </row>
    <row r="76" spans="2:4" x14ac:dyDescent="0.4">
      <c r="B76" s="12"/>
      <c r="C76" s="12"/>
      <c r="D76" s="12"/>
    </row>
    <row r="77" spans="2:4" x14ac:dyDescent="0.4">
      <c r="B77" s="12"/>
      <c r="C77" s="12"/>
      <c r="D77" s="12"/>
    </row>
    <row r="78" spans="2:4" x14ac:dyDescent="0.4">
      <c r="B78" s="12"/>
      <c r="C78" s="12"/>
      <c r="D78" s="12"/>
    </row>
    <row r="79" spans="2:4" x14ac:dyDescent="0.4">
      <c r="B79" s="12"/>
      <c r="C79" s="12"/>
      <c r="D79" s="12"/>
    </row>
    <row r="80" spans="2:4" x14ac:dyDescent="0.4">
      <c r="B80" s="12"/>
      <c r="C80" s="12"/>
      <c r="D80" s="12"/>
    </row>
    <row r="81" spans="2:4" x14ac:dyDescent="0.4">
      <c r="B81" s="12"/>
      <c r="C81" s="12"/>
      <c r="D81" s="12"/>
    </row>
    <row r="82" spans="2:4" x14ac:dyDescent="0.4">
      <c r="B82" s="12"/>
      <c r="C82" s="12"/>
      <c r="D82" s="12"/>
    </row>
    <row r="83" spans="2:4" x14ac:dyDescent="0.4">
      <c r="B83" s="12"/>
      <c r="C83" s="12"/>
      <c r="D83" s="12"/>
    </row>
    <row r="84" spans="2:4" x14ac:dyDescent="0.4">
      <c r="B84" s="12"/>
      <c r="C84" s="12"/>
      <c r="D84" s="12"/>
    </row>
    <row r="85" spans="2:4" x14ac:dyDescent="0.4">
      <c r="B85" s="12"/>
      <c r="C85" s="12"/>
      <c r="D85" s="12"/>
    </row>
    <row r="86" spans="2:4" x14ac:dyDescent="0.4">
      <c r="B86" s="12"/>
      <c r="C86" s="12"/>
      <c r="D86" s="12"/>
    </row>
    <row r="87" spans="2:4" x14ac:dyDescent="0.4">
      <c r="B87" s="12"/>
      <c r="C87" s="12"/>
      <c r="D87" s="12"/>
    </row>
    <row r="88" spans="2:4" x14ac:dyDescent="0.4">
      <c r="B88" s="12"/>
      <c r="C88" s="12"/>
      <c r="D88" s="12"/>
    </row>
    <row r="89" spans="2:4" x14ac:dyDescent="0.4">
      <c r="B89" s="12"/>
      <c r="C89" s="12"/>
      <c r="D89" s="12"/>
    </row>
    <row r="90" spans="2:4" x14ac:dyDescent="0.4">
      <c r="B90" s="12"/>
      <c r="C90" s="12"/>
      <c r="D90" s="12"/>
    </row>
    <row r="91" spans="2:4" x14ac:dyDescent="0.4">
      <c r="B91" s="12"/>
      <c r="C91" s="12"/>
      <c r="D91" s="12"/>
    </row>
    <row r="92" spans="2:4" x14ac:dyDescent="0.4">
      <c r="B92" s="12"/>
      <c r="C92" s="12"/>
      <c r="D92" s="12"/>
    </row>
    <row r="93" spans="2:4" x14ac:dyDescent="0.4">
      <c r="B93" s="12"/>
      <c r="C93" s="12"/>
      <c r="D93" s="12"/>
    </row>
    <row r="94" spans="2:4" x14ac:dyDescent="0.4">
      <c r="B94" s="12"/>
      <c r="C94" s="12"/>
      <c r="D94" s="12"/>
    </row>
    <row r="95" spans="2:4" x14ac:dyDescent="0.4">
      <c r="B95" s="12"/>
      <c r="C95" s="12"/>
      <c r="D95" s="12"/>
    </row>
    <row r="96" spans="2:4" x14ac:dyDescent="0.4">
      <c r="B96" s="12"/>
      <c r="C96" s="12"/>
      <c r="D96" s="12"/>
    </row>
    <row r="97" spans="2:4" x14ac:dyDescent="0.4">
      <c r="B97" s="12"/>
      <c r="C97" s="12"/>
      <c r="D97" s="12"/>
    </row>
    <row r="98" spans="2:4" x14ac:dyDescent="0.4">
      <c r="B98" s="12"/>
      <c r="C98" s="12"/>
      <c r="D98" s="12"/>
    </row>
    <row r="99" spans="2:4" x14ac:dyDescent="0.4">
      <c r="B99" s="12"/>
      <c r="C99" s="12"/>
      <c r="D99" s="12"/>
    </row>
    <row r="100" spans="2:4" x14ac:dyDescent="0.4">
      <c r="B100" s="12"/>
      <c r="C100" s="12"/>
      <c r="D100" s="12"/>
    </row>
  </sheetData>
  <mergeCells count="10">
    <mergeCell ref="A1:F1"/>
    <mergeCell ref="E10:E11"/>
    <mergeCell ref="F10:F11"/>
    <mergeCell ref="B6:F6"/>
    <mergeCell ref="B7:F7"/>
    <mergeCell ref="C3:E3"/>
    <mergeCell ref="B10:B11"/>
    <mergeCell ref="C10:C11"/>
    <mergeCell ref="D10:D11"/>
    <mergeCell ref="A4:A7"/>
  </mergeCells>
  <printOptions horizontalCentered="1" verticalCentered="1"/>
  <pageMargins left="0.51181102362204722" right="0.11811023622047245" top="0.15748031496062992" bottom="0.15748031496062992" header="0.31496062992125984" footer="0.31496062992125984"/>
  <pageSetup scale="63" orientation="landscape" r:id="rId1"/>
  <headerFooter>
    <oddHeader>&amp;RDerechos de Autor
Laila Gonzalez Oñate
Contador Publico
T.P. No. 120559-T</oddHeader>
  </headerFooter>
  <ignoredErrors>
    <ignoredError sqref="A49" formulaRange="1"/>
    <ignoredError sqref="A50:A52 A32:A38 A48 E13" calculatedColumn="1"/>
  </ignoredErrors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'BASE DATOS'!$A$2:$A$50</xm:f>
          </x14:formula1>
          <xm:sqref>A4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2:E140"/>
  <sheetViews>
    <sheetView topLeftCell="A133" workbookViewId="0">
      <selection activeCell="A191" sqref="A191"/>
    </sheetView>
  </sheetViews>
  <sheetFormatPr baseColWidth="10" defaultRowHeight="18.75" x14ac:dyDescent="0.4"/>
  <cols>
    <col min="1" max="1" width="19" bestFit="1" customWidth="1"/>
  </cols>
  <sheetData>
    <row r="2" spans="1:5" x14ac:dyDescent="0.4">
      <c r="A2" s="3" t="s">
        <v>4</v>
      </c>
    </row>
    <row r="3" spans="1:5" x14ac:dyDescent="0.4">
      <c r="A3" s="3">
        <v>0</v>
      </c>
    </row>
    <row r="4" spans="1:5" x14ac:dyDescent="0.4">
      <c r="A4" t="str">
        <f t="array" ref="A4">IFERROR(INDEX(Facturas[CARGO/ENTIDAD],MATCH(0,COUNTIF(Auxiliar!$A$3:A3,Facturas[CARGO/ENTIDAD]),0),),"")</f>
        <v>CONTADOR</v>
      </c>
      <c r="E4" s="10"/>
    </row>
    <row r="5" spans="1:5" x14ac:dyDescent="0.4">
      <c r="A5" t="str">
        <f t="array" ref="A5">IFERROR(INDEX(Facturas[CARGO/ENTIDAD],MATCH(0,COUNTIF(Auxiliar!$A$3:A4,Facturas[CARGO/ENTIDAD]),0),),"")</f>
        <v>AUX CONTABLE</v>
      </c>
    </row>
    <row r="6" spans="1:5" x14ac:dyDescent="0.4">
      <c r="A6" t="str">
        <f t="array" ref="A6">IFERROR(INDEX(Facturas[CARGO/ENTIDAD],MATCH(0,COUNTIF(Auxiliar!$A$3:A5,Facturas[CARGO/ENTIDAD]),0),),"")</f>
        <v>TRANSPORTE 2</v>
      </c>
    </row>
    <row r="7" spans="1:5" x14ac:dyDescent="0.4">
      <c r="A7" t="str">
        <f t="array" ref="A7">IFERROR(INDEX(Facturas[CARGO/ENTIDAD],MATCH(0,COUNTIF(Auxiliar!$A$3:A6,Facturas[CARGO/ENTIDAD]),0),),"")</f>
        <v>TRANSPORTE   4</v>
      </c>
    </row>
    <row r="8" spans="1:5" x14ac:dyDescent="0.4">
      <c r="A8" t="str">
        <f t="array" ref="A8">IFERROR(INDEX(Facturas[CARGO/ENTIDAD],MATCH(0,COUNTIF(Auxiliar!$A$3:A7,Facturas[CARGO/ENTIDAD]),0),),"")</f>
        <v>BIENESTAR FAMILIAR</v>
      </c>
    </row>
    <row r="9" spans="1:5" x14ac:dyDescent="0.4">
      <c r="A9" t="str">
        <f t="array" ref="A9">IFERROR(INDEX(Facturas[CARGO/ENTIDAD],MATCH(0,COUNTIF(Auxiliar!$A$3:A8,Facturas[CARGO/ENTIDAD]),0),),"")</f>
        <v>RETENCION EN LA FUENTE</v>
      </c>
    </row>
    <row r="10" spans="1:5" x14ac:dyDescent="0.4">
      <c r="A10" t="str">
        <f t="array" ref="A10">IFERROR(INDEX(Facturas[CARGO/ENTIDAD],MATCH(0,COUNTIF(Auxiliar!$A$3:A9,Facturas[CARGO/ENTIDAD]),0),),"")</f>
        <v/>
      </c>
    </row>
    <row r="11" spans="1:5" x14ac:dyDescent="0.4">
      <c r="A11" t="str">
        <f t="array" ref="A11">IFERROR(INDEX(Facturas[CARGO/ENTIDAD],MATCH(0,COUNTIF(Auxiliar!$A$3:A10,Facturas[CARGO/ENTIDAD]),0),),"")</f>
        <v/>
      </c>
    </row>
    <row r="12" spans="1:5" x14ac:dyDescent="0.4">
      <c r="A12" t="str">
        <f t="array" ref="A12">IFERROR(INDEX(Facturas[CARGO/ENTIDAD],MATCH(0,COUNTIF(Auxiliar!$A$3:A11,Facturas[CARGO/ENTIDAD]),0),),"")</f>
        <v/>
      </c>
    </row>
    <row r="13" spans="1:5" x14ac:dyDescent="0.4">
      <c r="A13" t="str">
        <f t="array" ref="A13">IFERROR(INDEX(Facturas[CARGO/ENTIDAD],MATCH(0,COUNTIF(Auxiliar!$A$3:A12,Facturas[CARGO/ENTIDAD]),0),),"")</f>
        <v/>
      </c>
    </row>
    <row r="14" spans="1:5" x14ac:dyDescent="0.4">
      <c r="A14" t="str">
        <f t="array" ref="A14">IFERROR(INDEX(Facturas[CARGO/ENTIDAD],MATCH(0,COUNTIF(Auxiliar!$A$3:A13,Facturas[CARGO/ENTIDAD]),0),),"")</f>
        <v/>
      </c>
    </row>
    <row r="15" spans="1:5" x14ac:dyDescent="0.4">
      <c r="A15" t="str">
        <f t="array" ref="A15">IFERROR(INDEX(Facturas[CARGO/ENTIDAD],MATCH(0,COUNTIF(Auxiliar!$A$3:A14,Facturas[CARGO/ENTIDAD]),0),),"")</f>
        <v/>
      </c>
    </row>
    <row r="16" spans="1:5" x14ac:dyDescent="0.4">
      <c r="A16" t="str">
        <f t="array" ref="A16">IFERROR(INDEX(Facturas[CARGO/ENTIDAD],MATCH(0,COUNTIF(Auxiliar!$A$3:A15,Facturas[CARGO/ENTIDAD]),0),),"")</f>
        <v/>
      </c>
    </row>
    <row r="17" spans="1:1" x14ac:dyDescent="0.4">
      <c r="A17" t="str">
        <f t="array" ref="A17">IFERROR(INDEX(Facturas[CARGO/ENTIDAD],MATCH(0,COUNTIF(Auxiliar!$A$3:A16,Facturas[CARGO/ENTIDAD]),0),),"")</f>
        <v/>
      </c>
    </row>
    <row r="18" spans="1:1" x14ac:dyDescent="0.4">
      <c r="A18" t="str">
        <f t="array" ref="A18">IFERROR(INDEX(Facturas[CARGO/ENTIDAD],MATCH(0,COUNTIF(Auxiliar!$A$3:A17,Facturas[CARGO/ENTIDAD]),0),),"")</f>
        <v/>
      </c>
    </row>
    <row r="19" spans="1:1" x14ac:dyDescent="0.4">
      <c r="A19" t="str">
        <f t="array" ref="A19">IFERROR(INDEX(Facturas[CARGO/ENTIDAD],MATCH(0,COUNTIF(Auxiliar!$A$3:A18,Facturas[CARGO/ENTIDAD]),0),),"")</f>
        <v/>
      </c>
    </row>
    <row r="20" spans="1:1" x14ac:dyDescent="0.4">
      <c r="A20" t="str">
        <f t="array" ref="A20">IFERROR(INDEX(Facturas[CARGO/ENTIDAD],MATCH(0,COUNTIF(Auxiliar!$A$3:A19,Facturas[CARGO/ENTIDAD]),0),),"")</f>
        <v/>
      </c>
    </row>
    <row r="21" spans="1:1" x14ac:dyDescent="0.4">
      <c r="A21" t="str">
        <f t="array" ref="A21">IFERROR(INDEX(Facturas[CARGO/ENTIDAD],MATCH(0,COUNTIF(Auxiliar!$A$3:A20,Facturas[CARGO/ENTIDAD]),0),),"")</f>
        <v/>
      </c>
    </row>
    <row r="22" spans="1:1" x14ac:dyDescent="0.4">
      <c r="A22" t="str">
        <f t="array" ref="A22">IFERROR(INDEX(Facturas[CARGO/ENTIDAD],MATCH(0,COUNTIF(Auxiliar!$A$3:A21,Facturas[CARGO/ENTIDAD]),0),),"")</f>
        <v/>
      </c>
    </row>
    <row r="23" spans="1:1" x14ac:dyDescent="0.4">
      <c r="A23" t="str">
        <f t="array" ref="A23">IFERROR(INDEX(Facturas[CARGO/ENTIDAD],MATCH(0,COUNTIF(Auxiliar!$A$3:A22,Facturas[CARGO/ENTIDAD]),0),),"")</f>
        <v/>
      </c>
    </row>
    <row r="24" spans="1:1" x14ac:dyDescent="0.4">
      <c r="A24" t="str">
        <f t="array" ref="A24">IFERROR(INDEX(Facturas[CARGO/ENTIDAD],MATCH(0,COUNTIF(Auxiliar!$A$3:A23,Facturas[CARGO/ENTIDAD]),0),),"")</f>
        <v/>
      </c>
    </row>
    <row r="25" spans="1:1" x14ac:dyDescent="0.4">
      <c r="A25" t="str">
        <f t="array" ref="A25">IFERROR(INDEX(Facturas[CARGO/ENTIDAD],MATCH(0,COUNTIF(Auxiliar!$A$3:A24,Facturas[CARGO/ENTIDAD]),0),),"")</f>
        <v/>
      </c>
    </row>
    <row r="26" spans="1:1" x14ac:dyDescent="0.4">
      <c r="A26" t="str">
        <f t="array" ref="A26">IFERROR(INDEX(Facturas[CARGO/ENTIDAD],MATCH(0,COUNTIF(Auxiliar!$A$3:A25,Facturas[CARGO/ENTIDAD]),0),),"")</f>
        <v/>
      </c>
    </row>
    <row r="27" spans="1:1" x14ac:dyDescent="0.4">
      <c r="A27" t="str">
        <f t="array" ref="A27">IFERROR(INDEX(Facturas[CARGO/ENTIDAD],MATCH(0,COUNTIF(Auxiliar!$A$3:A26,Facturas[CARGO/ENTIDAD]),0),),"")</f>
        <v/>
      </c>
    </row>
    <row r="28" spans="1:1" x14ac:dyDescent="0.4">
      <c r="A28" t="str">
        <f t="array" ref="A28">IFERROR(INDEX(Facturas[CARGO/ENTIDAD],MATCH(0,COUNTIF(Auxiliar!$A$3:A27,Facturas[CARGO/ENTIDAD]),0),),"")</f>
        <v/>
      </c>
    </row>
    <row r="29" spans="1:1" x14ac:dyDescent="0.4">
      <c r="A29" t="str">
        <f t="array" ref="A29">IFERROR(INDEX(Facturas[CARGO/ENTIDAD],MATCH(0,COUNTIF(Auxiliar!$A$3:A28,Facturas[CARGO/ENTIDAD]),0),),"")</f>
        <v/>
      </c>
    </row>
    <row r="30" spans="1:1" x14ac:dyDescent="0.4">
      <c r="A30" t="str">
        <f t="array" ref="A30">IFERROR(INDEX(Facturas[CARGO/ENTIDAD],MATCH(0,COUNTIF(Auxiliar!$A$3:A29,Facturas[CARGO/ENTIDAD]),0),),"")</f>
        <v/>
      </c>
    </row>
    <row r="31" spans="1:1" x14ac:dyDescent="0.4">
      <c r="A31" t="str">
        <f t="array" ref="A31">IFERROR(INDEX(Facturas[CARGO/ENTIDAD],MATCH(0,COUNTIF(Auxiliar!$A$3:A30,Facturas[CARGO/ENTIDAD]),0),),"")</f>
        <v/>
      </c>
    </row>
    <row r="32" spans="1:1" x14ac:dyDescent="0.4">
      <c r="A32" t="str">
        <f t="array" ref="A32">IFERROR(INDEX(Facturas[CARGO/ENTIDAD],MATCH(0,COUNTIF(Auxiliar!$A$3:A31,Facturas[CARGO/ENTIDAD]),0),),"")</f>
        <v/>
      </c>
    </row>
    <row r="33" spans="1:1" x14ac:dyDescent="0.4">
      <c r="A33" t="str">
        <f t="array" ref="A33">IFERROR(INDEX(Facturas[CARGO/ENTIDAD],MATCH(0,COUNTIF(Auxiliar!$A$3:A32,Facturas[CARGO/ENTIDAD]),0),),"")</f>
        <v/>
      </c>
    </row>
    <row r="34" spans="1:1" x14ac:dyDescent="0.4">
      <c r="A34" t="str">
        <f t="array" ref="A34">IFERROR(INDEX(Facturas[CARGO/ENTIDAD],MATCH(0,COUNTIF(Auxiliar!$A$3:A33,Facturas[CARGO/ENTIDAD]),0),),"")</f>
        <v/>
      </c>
    </row>
    <row r="35" spans="1:1" x14ac:dyDescent="0.4">
      <c r="A35" t="str">
        <f t="array" ref="A35">IFERROR(INDEX(Facturas[CARGO/ENTIDAD],MATCH(0,COUNTIF(Auxiliar!$A$3:A34,Facturas[CARGO/ENTIDAD]),0),),"")</f>
        <v/>
      </c>
    </row>
    <row r="36" spans="1:1" x14ac:dyDescent="0.4">
      <c r="A36" t="str">
        <f t="array" ref="A36">IFERROR(INDEX(Facturas[CARGO/ENTIDAD],MATCH(0,COUNTIF(Auxiliar!$A$3:A35,Facturas[CARGO/ENTIDAD]),0),),"")</f>
        <v/>
      </c>
    </row>
    <row r="37" spans="1:1" x14ac:dyDescent="0.4">
      <c r="A37" t="str">
        <f t="array" ref="A37">IFERROR(INDEX(Facturas[CARGO/ENTIDAD],MATCH(0,COUNTIF(Auxiliar!$A$3:A36,Facturas[CARGO/ENTIDAD]),0),),"")</f>
        <v/>
      </c>
    </row>
    <row r="38" spans="1:1" x14ac:dyDescent="0.4">
      <c r="A38" t="str">
        <f t="array" ref="A38">IFERROR(INDEX(Facturas[CARGO/ENTIDAD],MATCH(0,COUNTIF(Auxiliar!$A$3:A37,Facturas[CARGO/ENTIDAD]),0),),"")</f>
        <v/>
      </c>
    </row>
    <row r="39" spans="1:1" x14ac:dyDescent="0.4">
      <c r="A39" t="str">
        <f t="array" ref="A39">IFERROR(INDEX(Facturas[CARGO/ENTIDAD],MATCH(0,COUNTIF(Auxiliar!$A$3:A38,Facturas[CARGO/ENTIDAD]),0),),"")</f>
        <v/>
      </c>
    </row>
    <row r="40" spans="1:1" x14ac:dyDescent="0.4">
      <c r="A40" t="str">
        <f t="array" ref="A40">IFERROR(INDEX(Facturas[CARGO/ENTIDAD],MATCH(0,COUNTIF(Auxiliar!$A$3:A39,Facturas[CARGO/ENTIDAD]),0),),"")</f>
        <v/>
      </c>
    </row>
    <row r="41" spans="1:1" x14ac:dyDescent="0.4">
      <c r="A41" t="str">
        <f t="array" ref="A41">IFERROR(INDEX(Facturas[CARGO/ENTIDAD],MATCH(0,COUNTIF(Auxiliar!$A$3:A40,Facturas[CARGO/ENTIDAD]),0),),"")</f>
        <v/>
      </c>
    </row>
    <row r="42" spans="1:1" x14ac:dyDescent="0.4">
      <c r="A42" t="str">
        <f t="array" ref="A42">IFERROR(INDEX(Facturas[CARGO/ENTIDAD],MATCH(0,COUNTIF(Auxiliar!$A$3:A41,Facturas[CARGO/ENTIDAD]),0),),"")</f>
        <v/>
      </c>
    </row>
    <row r="43" spans="1:1" x14ac:dyDescent="0.4">
      <c r="A43" t="str">
        <f t="array" ref="A43">IFERROR(INDEX(Facturas[CARGO/ENTIDAD],MATCH(0,COUNTIF(Auxiliar!$A$3:A42,Facturas[CARGO/ENTIDAD]),0),),"")</f>
        <v/>
      </c>
    </row>
    <row r="44" spans="1:1" x14ac:dyDescent="0.4">
      <c r="A44" t="str">
        <f t="array" ref="A44">IFERROR(INDEX(Facturas[CARGO/ENTIDAD],MATCH(0,COUNTIF(Auxiliar!$A$3:A43,Facturas[CARGO/ENTIDAD]),0),),"")</f>
        <v/>
      </c>
    </row>
    <row r="45" spans="1:1" x14ac:dyDescent="0.4">
      <c r="A45" t="str">
        <f t="array" ref="A45">IFERROR(INDEX(Facturas[CARGO/ENTIDAD],MATCH(0,COUNTIF(Auxiliar!$A$3:A44,Facturas[CARGO/ENTIDAD]),0),),"")</f>
        <v/>
      </c>
    </row>
    <row r="46" spans="1:1" x14ac:dyDescent="0.4">
      <c r="A46" t="str">
        <f t="array" ref="A46">IFERROR(INDEX(Facturas[CARGO/ENTIDAD],MATCH(0,COUNTIF(Auxiliar!$A$3:A45,Facturas[CARGO/ENTIDAD]),0),),"")</f>
        <v/>
      </c>
    </row>
    <row r="47" spans="1:1" x14ac:dyDescent="0.4">
      <c r="A47" t="str">
        <f t="array" ref="A47">IFERROR(INDEX(Facturas[CARGO/ENTIDAD],MATCH(0,COUNTIF(Auxiliar!$A$3:A46,Facturas[CARGO/ENTIDAD]),0),),"")</f>
        <v/>
      </c>
    </row>
    <row r="48" spans="1:1" x14ac:dyDescent="0.4">
      <c r="A48" t="str">
        <f t="array" ref="A48">IFERROR(INDEX(Facturas[CARGO/ENTIDAD],MATCH(0,COUNTIF(Auxiliar!$A$3:A47,Facturas[CARGO/ENTIDAD]),0),),"")</f>
        <v/>
      </c>
    </row>
    <row r="49" spans="1:1" x14ac:dyDescent="0.4">
      <c r="A49" t="str">
        <f t="array" ref="A49">IFERROR(INDEX(Facturas[CARGO/ENTIDAD],MATCH(0,COUNTIF(Auxiliar!$A$3:A48,Facturas[CARGO/ENTIDAD]),0),),"")</f>
        <v/>
      </c>
    </row>
    <row r="50" spans="1:1" x14ac:dyDescent="0.4">
      <c r="A50" t="str">
        <f t="array" ref="A50">IFERROR(INDEX(Facturas[CARGO/ENTIDAD],MATCH(0,COUNTIF(Auxiliar!$A$3:A49,Facturas[CARGO/ENTIDAD]),0),),"")</f>
        <v/>
      </c>
    </row>
    <row r="51" spans="1:1" x14ac:dyDescent="0.4">
      <c r="A51" t="str">
        <f t="array" ref="A51">IFERROR(INDEX(Facturas[CARGO/ENTIDAD],MATCH(0,COUNTIF(Auxiliar!$A$3:A50,Facturas[CARGO/ENTIDAD]),0),),"")</f>
        <v/>
      </c>
    </row>
    <row r="52" spans="1:1" x14ac:dyDescent="0.4">
      <c r="A52" t="str">
        <f t="array" ref="A52">IFERROR(INDEX(Facturas[CARGO/ENTIDAD],MATCH(0,COUNTIF(Auxiliar!$A$3:A51,Facturas[CARGO/ENTIDAD]),0),),"")</f>
        <v/>
      </c>
    </row>
    <row r="53" spans="1:1" x14ac:dyDescent="0.4">
      <c r="A53" t="str">
        <f t="array" ref="A53">IFERROR(INDEX(Facturas[CARGO/ENTIDAD],MATCH(0,COUNTIF(Auxiliar!$A$3:A52,Facturas[CARGO/ENTIDAD]),0),),"")</f>
        <v/>
      </c>
    </row>
    <row r="54" spans="1:1" x14ac:dyDescent="0.4">
      <c r="A54" t="str">
        <f t="array" ref="A54">IFERROR(INDEX(Facturas[CARGO/ENTIDAD],MATCH(0,COUNTIF(Auxiliar!$A$3:A53,Facturas[CARGO/ENTIDAD]),0),),"")</f>
        <v/>
      </c>
    </row>
    <row r="55" spans="1:1" x14ac:dyDescent="0.4">
      <c r="A55" t="str">
        <f t="array" ref="A55">IFERROR(INDEX(Facturas[CARGO/ENTIDAD],MATCH(0,COUNTIF(Auxiliar!$A$3:A54,Facturas[CARGO/ENTIDAD]),0),),"")</f>
        <v/>
      </c>
    </row>
    <row r="56" spans="1:1" x14ac:dyDescent="0.4">
      <c r="A56" t="str">
        <f t="array" ref="A56">IFERROR(INDEX(Facturas[CARGO/ENTIDAD],MATCH(0,COUNTIF(Auxiliar!$A$3:A55,Facturas[CARGO/ENTIDAD]),0),),"")</f>
        <v/>
      </c>
    </row>
    <row r="57" spans="1:1" x14ac:dyDescent="0.4">
      <c r="A57" t="str">
        <f t="array" ref="A57">IFERROR(INDEX(Facturas[CARGO/ENTIDAD],MATCH(0,COUNTIF(Auxiliar!$A$3:A56,Facturas[CARGO/ENTIDAD]),0),),"")</f>
        <v/>
      </c>
    </row>
    <row r="58" spans="1:1" x14ac:dyDescent="0.4">
      <c r="A58" t="str">
        <f t="array" ref="A58">IFERROR(INDEX(Facturas[CARGO/ENTIDAD],MATCH(0,COUNTIF(Auxiliar!$A$3:A57,Facturas[CARGO/ENTIDAD]),0),),"")</f>
        <v/>
      </c>
    </row>
    <row r="59" spans="1:1" x14ac:dyDescent="0.4">
      <c r="A59" t="str">
        <f t="array" ref="A59">IFERROR(INDEX(Facturas[CARGO/ENTIDAD],MATCH(0,COUNTIF(Auxiliar!$A$3:A58,Facturas[CARGO/ENTIDAD]),0),),"")</f>
        <v/>
      </c>
    </row>
    <row r="60" spans="1:1" x14ac:dyDescent="0.4">
      <c r="A60" t="str">
        <f t="array" ref="A60">IFERROR(INDEX(Facturas[CARGO/ENTIDAD],MATCH(0,COUNTIF(Auxiliar!$A$3:A59,Facturas[CARGO/ENTIDAD]),0),),"")</f>
        <v/>
      </c>
    </row>
    <row r="61" spans="1:1" x14ac:dyDescent="0.4">
      <c r="A61" t="str">
        <f t="array" ref="A61">IFERROR(INDEX(Facturas[CARGO/ENTIDAD],MATCH(0,COUNTIF(Auxiliar!$A$3:A60,Facturas[CARGO/ENTIDAD]),0),),"")</f>
        <v/>
      </c>
    </row>
    <row r="62" spans="1:1" x14ac:dyDescent="0.4">
      <c r="A62" t="str">
        <f t="array" ref="A62">IFERROR(INDEX(Facturas[CARGO/ENTIDAD],MATCH(0,COUNTIF(Auxiliar!$A$3:A61,Facturas[CARGO/ENTIDAD]),0),),"")</f>
        <v/>
      </c>
    </row>
    <row r="63" spans="1:1" x14ac:dyDescent="0.4">
      <c r="A63" t="str">
        <f t="array" ref="A63">IFERROR(INDEX(Facturas[CARGO/ENTIDAD],MATCH(0,COUNTIF(Auxiliar!$A$3:A62,Facturas[CARGO/ENTIDAD]),0),),"")</f>
        <v/>
      </c>
    </row>
    <row r="64" spans="1:1" x14ac:dyDescent="0.4">
      <c r="A64" t="str">
        <f t="array" ref="A64">IFERROR(INDEX(Facturas[CARGO/ENTIDAD],MATCH(0,COUNTIF(Auxiliar!$A$3:A63,Facturas[CARGO/ENTIDAD]),0),),"")</f>
        <v/>
      </c>
    </row>
    <row r="65" spans="1:1" x14ac:dyDescent="0.4">
      <c r="A65" t="str">
        <f t="array" ref="A65">IFERROR(INDEX(Facturas[CARGO/ENTIDAD],MATCH(0,COUNTIF(Auxiliar!$A$3:A64,Facturas[CARGO/ENTIDAD]),0),),"")</f>
        <v/>
      </c>
    </row>
    <row r="66" spans="1:1" x14ac:dyDescent="0.4">
      <c r="A66" t="str">
        <f t="array" ref="A66">IFERROR(INDEX(Facturas[CARGO/ENTIDAD],MATCH(0,COUNTIF(Auxiliar!$A$3:A65,Facturas[CARGO/ENTIDAD]),0),),"")</f>
        <v/>
      </c>
    </row>
    <row r="67" spans="1:1" x14ac:dyDescent="0.4">
      <c r="A67" t="str">
        <f t="array" ref="A67">IFERROR(INDEX(Facturas[CARGO/ENTIDAD],MATCH(0,COUNTIF(Auxiliar!$A$3:A66,Facturas[CARGO/ENTIDAD]),0),),"")</f>
        <v/>
      </c>
    </row>
    <row r="68" spans="1:1" x14ac:dyDescent="0.4">
      <c r="A68" t="str">
        <f t="array" ref="A68">IFERROR(INDEX(Facturas[CARGO/ENTIDAD],MATCH(0,COUNTIF(Auxiliar!$A$3:A67,Facturas[CARGO/ENTIDAD]),0),),"")</f>
        <v/>
      </c>
    </row>
    <row r="69" spans="1:1" x14ac:dyDescent="0.4">
      <c r="A69" t="str">
        <f t="array" ref="A69">IFERROR(INDEX(Facturas[CARGO/ENTIDAD],MATCH(0,COUNTIF(Auxiliar!$A$3:A68,Facturas[CARGO/ENTIDAD]),0),),"")</f>
        <v/>
      </c>
    </row>
    <row r="70" spans="1:1" x14ac:dyDescent="0.4">
      <c r="A70" t="str">
        <f t="array" ref="A70">IFERROR(INDEX(Facturas[CARGO/ENTIDAD],MATCH(0,COUNTIF(Auxiliar!$A$3:A69,Facturas[CARGO/ENTIDAD]),0),),"")</f>
        <v/>
      </c>
    </row>
    <row r="71" spans="1:1" x14ac:dyDescent="0.4">
      <c r="A71" t="str">
        <f t="array" ref="A71">IFERROR(INDEX(Facturas[CARGO/ENTIDAD],MATCH(0,COUNTIF(Auxiliar!$A$3:A70,Facturas[CARGO/ENTIDAD]),0),),"")</f>
        <v/>
      </c>
    </row>
    <row r="72" spans="1:1" x14ac:dyDescent="0.4">
      <c r="A72" t="str">
        <f t="array" ref="A72">IFERROR(INDEX(Facturas[CARGO/ENTIDAD],MATCH(0,COUNTIF(Auxiliar!$A$3:A71,Facturas[CARGO/ENTIDAD]),0),),"")</f>
        <v/>
      </c>
    </row>
    <row r="73" spans="1:1" x14ac:dyDescent="0.4">
      <c r="A73" t="str">
        <f t="array" ref="A73">IFERROR(INDEX(Facturas[CARGO/ENTIDAD],MATCH(0,COUNTIF(Auxiliar!$A$3:A72,Facturas[CARGO/ENTIDAD]),0),),"")</f>
        <v/>
      </c>
    </row>
    <row r="74" spans="1:1" x14ac:dyDescent="0.4">
      <c r="A74" t="str">
        <f t="array" ref="A74">IFERROR(INDEX(Facturas[CARGO/ENTIDAD],MATCH(0,COUNTIF(Auxiliar!$A$3:A73,Facturas[CARGO/ENTIDAD]),0),),"")</f>
        <v/>
      </c>
    </row>
    <row r="75" spans="1:1" x14ac:dyDescent="0.4">
      <c r="A75" t="str">
        <f t="array" ref="A75">IFERROR(INDEX(Facturas[CARGO/ENTIDAD],MATCH(0,COUNTIF(Auxiliar!$A$3:A74,Facturas[CARGO/ENTIDAD]),0),),"")</f>
        <v/>
      </c>
    </row>
    <row r="76" spans="1:1" x14ac:dyDescent="0.4">
      <c r="A76" t="str">
        <f t="array" ref="A76">IFERROR(INDEX(Facturas[CARGO/ENTIDAD],MATCH(0,COUNTIF(Auxiliar!$A$3:A75,Facturas[CARGO/ENTIDAD]),0),),"")</f>
        <v/>
      </c>
    </row>
    <row r="77" spans="1:1" x14ac:dyDescent="0.4">
      <c r="A77" t="str">
        <f t="array" ref="A77">IFERROR(INDEX(Facturas[CARGO/ENTIDAD],MATCH(0,COUNTIF(Auxiliar!$A$3:A76,Facturas[CARGO/ENTIDAD]),0),),"")</f>
        <v/>
      </c>
    </row>
    <row r="78" spans="1:1" x14ac:dyDescent="0.4">
      <c r="A78" t="str">
        <f t="array" ref="A78">IFERROR(INDEX(Facturas[CARGO/ENTIDAD],MATCH(0,COUNTIF(Auxiliar!$A$3:A77,Facturas[CARGO/ENTIDAD]),0),),"")</f>
        <v/>
      </c>
    </row>
    <row r="79" spans="1:1" x14ac:dyDescent="0.4">
      <c r="A79" t="str">
        <f t="array" ref="A79">IFERROR(INDEX(Facturas[CARGO/ENTIDAD],MATCH(0,COUNTIF(Auxiliar!$A$3:A78,Facturas[CARGO/ENTIDAD]),0),),"")</f>
        <v/>
      </c>
    </row>
    <row r="80" spans="1:1" x14ac:dyDescent="0.4">
      <c r="A80" t="str">
        <f t="array" ref="A80">IFERROR(INDEX(Facturas[CARGO/ENTIDAD],MATCH(0,COUNTIF(Auxiliar!$A$3:A79,Facturas[CARGO/ENTIDAD]),0),),"")</f>
        <v/>
      </c>
    </row>
    <row r="81" spans="1:1" x14ac:dyDescent="0.4">
      <c r="A81" t="str">
        <f t="array" ref="A81">IFERROR(INDEX(Facturas[CARGO/ENTIDAD],MATCH(0,COUNTIF(Auxiliar!$A$3:A80,Facturas[CARGO/ENTIDAD]),0),),"")</f>
        <v/>
      </c>
    </row>
    <row r="82" spans="1:1" x14ac:dyDescent="0.4">
      <c r="A82" t="str">
        <f t="array" ref="A82">IFERROR(INDEX(Facturas[CARGO/ENTIDAD],MATCH(0,COUNTIF(Auxiliar!$A$3:A81,Facturas[CARGO/ENTIDAD]),0),),"")</f>
        <v/>
      </c>
    </row>
    <row r="83" spans="1:1" x14ac:dyDescent="0.4">
      <c r="A83" t="str">
        <f t="array" ref="A83">IFERROR(INDEX(Facturas[CARGO/ENTIDAD],MATCH(0,COUNTIF(Auxiliar!$A$3:A82,Facturas[CARGO/ENTIDAD]),0),),"")</f>
        <v/>
      </c>
    </row>
    <row r="84" spans="1:1" x14ac:dyDescent="0.4">
      <c r="A84" t="str">
        <f t="array" ref="A84">IFERROR(INDEX(Facturas[CARGO/ENTIDAD],MATCH(0,COUNTIF(Auxiliar!$A$3:A83,Facturas[CARGO/ENTIDAD]),0),),"")</f>
        <v/>
      </c>
    </row>
    <row r="85" spans="1:1" x14ac:dyDescent="0.4">
      <c r="A85" t="str">
        <f t="array" ref="A85">IFERROR(INDEX(Facturas[CARGO/ENTIDAD],MATCH(0,COUNTIF(Auxiliar!$A$3:A84,Facturas[CARGO/ENTIDAD]),0),),"")</f>
        <v/>
      </c>
    </row>
    <row r="86" spans="1:1" x14ac:dyDescent="0.4">
      <c r="A86" t="str">
        <f t="array" ref="A86">IFERROR(INDEX(Facturas[CARGO/ENTIDAD],MATCH(0,COUNTIF(Auxiliar!$A$3:A85,Facturas[CARGO/ENTIDAD]),0),),"")</f>
        <v/>
      </c>
    </row>
    <row r="87" spans="1:1" x14ac:dyDescent="0.4">
      <c r="A87" t="str">
        <f t="array" ref="A87">IFERROR(INDEX(Facturas[CARGO/ENTIDAD],MATCH(0,COUNTIF(Auxiliar!$A$3:A86,Facturas[CARGO/ENTIDAD]),0),),"")</f>
        <v/>
      </c>
    </row>
    <row r="88" spans="1:1" x14ac:dyDescent="0.4">
      <c r="A88" t="str">
        <f t="array" ref="A88">IFERROR(INDEX(Facturas[CARGO/ENTIDAD],MATCH(0,COUNTIF(Auxiliar!$A$3:A87,Facturas[CARGO/ENTIDAD]),0),),"")</f>
        <v/>
      </c>
    </row>
    <row r="89" spans="1:1" x14ac:dyDescent="0.4">
      <c r="A89" t="str">
        <f t="array" ref="A89">IFERROR(INDEX(Facturas[CARGO/ENTIDAD],MATCH(0,COUNTIF(Auxiliar!$A$3:A88,Facturas[CARGO/ENTIDAD]),0),),"")</f>
        <v/>
      </c>
    </row>
    <row r="90" spans="1:1" x14ac:dyDescent="0.4">
      <c r="A90" t="str">
        <f t="array" ref="A90">IFERROR(INDEX(Facturas[CARGO/ENTIDAD],MATCH(0,COUNTIF(Auxiliar!$A$3:A89,Facturas[CARGO/ENTIDAD]),0),),"")</f>
        <v/>
      </c>
    </row>
    <row r="91" spans="1:1" x14ac:dyDescent="0.4">
      <c r="A91" t="str">
        <f t="array" ref="A91">IFERROR(INDEX(Facturas[CARGO/ENTIDAD],MATCH(0,COUNTIF(Auxiliar!$A$3:A90,Facturas[CARGO/ENTIDAD]),0),),"")</f>
        <v/>
      </c>
    </row>
    <row r="92" spans="1:1" x14ac:dyDescent="0.4">
      <c r="A92" t="str">
        <f t="array" ref="A92">IFERROR(INDEX(Facturas[CARGO/ENTIDAD],MATCH(0,COUNTIF(Auxiliar!$A$3:A91,Facturas[CARGO/ENTIDAD]),0),),"")</f>
        <v/>
      </c>
    </row>
    <row r="93" spans="1:1" x14ac:dyDescent="0.4">
      <c r="A93" t="str">
        <f t="array" ref="A93">IFERROR(INDEX(Facturas[CARGO/ENTIDAD],MATCH(0,COUNTIF(Auxiliar!$A$3:A92,Facturas[CARGO/ENTIDAD]),0),),"")</f>
        <v/>
      </c>
    </row>
    <row r="94" spans="1:1" x14ac:dyDescent="0.4">
      <c r="A94" t="str">
        <f t="array" ref="A94">IFERROR(INDEX(Facturas[CARGO/ENTIDAD],MATCH(0,COUNTIF(Auxiliar!$A$3:A93,Facturas[CARGO/ENTIDAD]),0),),"")</f>
        <v/>
      </c>
    </row>
    <row r="95" spans="1:1" x14ac:dyDescent="0.4">
      <c r="A95" t="str">
        <f t="array" ref="A95">IFERROR(INDEX(Facturas[CARGO/ENTIDAD],MATCH(0,COUNTIF(Auxiliar!$A$3:A94,Facturas[CARGO/ENTIDAD]),0),),"")</f>
        <v/>
      </c>
    </row>
    <row r="96" spans="1:1" x14ac:dyDescent="0.4">
      <c r="A96" t="str">
        <f t="array" ref="A96">IFERROR(INDEX(Facturas[CARGO/ENTIDAD],MATCH(0,COUNTIF(Auxiliar!$A$3:A95,Facturas[CARGO/ENTIDAD]),0),),"")</f>
        <v/>
      </c>
    </row>
    <row r="97" spans="1:1" x14ac:dyDescent="0.4">
      <c r="A97" t="str">
        <f t="array" ref="A97">IFERROR(INDEX(Facturas[CARGO/ENTIDAD],MATCH(0,COUNTIF(Auxiliar!$A$3:A96,Facturas[CARGO/ENTIDAD]),0),),"")</f>
        <v/>
      </c>
    </row>
    <row r="98" spans="1:1" x14ac:dyDescent="0.4">
      <c r="A98" t="str">
        <f t="array" ref="A98">IFERROR(INDEX(Facturas[CARGO/ENTIDAD],MATCH(0,COUNTIF(Auxiliar!$A$3:A97,Facturas[CARGO/ENTIDAD]),0),),"")</f>
        <v/>
      </c>
    </row>
    <row r="99" spans="1:1" x14ac:dyDescent="0.4">
      <c r="A99" t="str">
        <f t="array" ref="A99">IFERROR(INDEX(Facturas[CARGO/ENTIDAD],MATCH(0,COUNTIF(Auxiliar!$A$3:A98,Facturas[CARGO/ENTIDAD]),0),),"")</f>
        <v/>
      </c>
    </row>
    <row r="100" spans="1:1" x14ac:dyDescent="0.4">
      <c r="A100" t="str">
        <f t="array" ref="A100">IFERROR(INDEX(Facturas[CARGO/ENTIDAD],MATCH(0,COUNTIF(Auxiliar!$A$3:A99,Facturas[CARGO/ENTIDAD]),0),),"")</f>
        <v/>
      </c>
    </row>
    <row r="101" spans="1:1" x14ac:dyDescent="0.4">
      <c r="A101" t="str">
        <f t="array" ref="A101">IFERROR(INDEX(Facturas[CARGO/ENTIDAD],MATCH(0,COUNTIF(Auxiliar!$A$3:A100,Facturas[CARGO/ENTIDAD]),0),),"")</f>
        <v/>
      </c>
    </row>
    <row r="102" spans="1:1" x14ac:dyDescent="0.4">
      <c r="A102" t="str">
        <f t="array" ref="A102">IFERROR(INDEX(Facturas[CARGO/ENTIDAD],MATCH(0,COUNTIF(Auxiliar!$A$3:A101,Facturas[CARGO/ENTIDAD]),0),),"")</f>
        <v/>
      </c>
    </row>
    <row r="103" spans="1:1" x14ac:dyDescent="0.4">
      <c r="A103" t="str">
        <f t="array" ref="A103">IFERROR(INDEX(Facturas[CARGO/ENTIDAD],MATCH(0,COUNTIF(Auxiliar!$A$3:A102,Facturas[CARGO/ENTIDAD]),0),),"")</f>
        <v/>
      </c>
    </row>
    <row r="104" spans="1:1" x14ac:dyDescent="0.4">
      <c r="A104" t="str">
        <f t="array" ref="A104">IFERROR(INDEX(Facturas[CARGO/ENTIDAD],MATCH(0,COUNTIF(Auxiliar!$A$3:A103,Facturas[CARGO/ENTIDAD]),0),),"")</f>
        <v/>
      </c>
    </row>
    <row r="105" spans="1:1" x14ac:dyDescent="0.4">
      <c r="A105" t="str">
        <f t="array" ref="A105">IFERROR(INDEX(Facturas[CARGO/ENTIDAD],MATCH(0,COUNTIF(Auxiliar!$A$3:A104,Facturas[CARGO/ENTIDAD]),0),),"")</f>
        <v/>
      </c>
    </row>
    <row r="106" spans="1:1" x14ac:dyDescent="0.4">
      <c r="A106" t="str">
        <f t="array" ref="A106">IFERROR(INDEX(Facturas[CARGO/ENTIDAD],MATCH(0,COUNTIF(Auxiliar!$A$3:A105,Facturas[CARGO/ENTIDAD]),0),),"")</f>
        <v/>
      </c>
    </row>
    <row r="107" spans="1:1" x14ac:dyDescent="0.4">
      <c r="A107" t="str">
        <f t="array" ref="A107">IFERROR(INDEX(Facturas[CARGO/ENTIDAD],MATCH(0,COUNTIF(Auxiliar!$A$3:A106,Facturas[CARGO/ENTIDAD]),0),),"")</f>
        <v/>
      </c>
    </row>
    <row r="108" spans="1:1" x14ac:dyDescent="0.4">
      <c r="A108" t="str">
        <f t="array" ref="A108">IFERROR(INDEX(Facturas[CARGO/ENTIDAD],MATCH(0,COUNTIF(Auxiliar!$A$3:A107,Facturas[CARGO/ENTIDAD]),0),),"")</f>
        <v/>
      </c>
    </row>
    <row r="109" spans="1:1" x14ac:dyDescent="0.4">
      <c r="A109" t="str">
        <f t="array" ref="A109">IFERROR(INDEX(Facturas[CARGO/ENTIDAD],MATCH(0,COUNTIF(Auxiliar!$A$3:A108,Facturas[CARGO/ENTIDAD]),0),),"")</f>
        <v/>
      </c>
    </row>
    <row r="110" spans="1:1" x14ac:dyDescent="0.4">
      <c r="A110" t="str">
        <f t="array" ref="A110">IFERROR(INDEX(Facturas[CARGO/ENTIDAD],MATCH(0,COUNTIF(Auxiliar!$A$3:A109,Facturas[CARGO/ENTIDAD]),0),),"")</f>
        <v/>
      </c>
    </row>
    <row r="111" spans="1:1" x14ac:dyDescent="0.4">
      <c r="A111" t="str">
        <f t="array" ref="A111">IFERROR(INDEX(Facturas[CARGO/ENTIDAD],MATCH(0,COUNTIF(Auxiliar!$A$3:A110,Facturas[CARGO/ENTIDAD]),0),),"")</f>
        <v/>
      </c>
    </row>
    <row r="112" spans="1:1" x14ac:dyDescent="0.4">
      <c r="A112" t="str">
        <f t="array" ref="A112">IFERROR(INDEX(Facturas[CARGO/ENTIDAD],MATCH(0,COUNTIF(Auxiliar!$A$3:A111,Facturas[CARGO/ENTIDAD]),0),),"")</f>
        <v/>
      </c>
    </row>
    <row r="113" spans="1:1" x14ac:dyDescent="0.4">
      <c r="A113" t="str">
        <f t="array" ref="A113">IFERROR(INDEX(Facturas[CARGO/ENTIDAD],MATCH(0,COUNTIF(Auxiliar!$A$3:A112,Facturas[CARGO/ENTIDAD]),0),),"")</f>
        <v/>
      </c>
    </row>
    <row r="114" spans="1:1" x14ac:dyDescent="0.4">
      <c r="A114" t="str">
        <f t="array" ref="A114">IFERROR(INDEX(Facturas[CARGO/ENTIDAD],MATCH(0,COUNTIF(Auxiliar!$A$3:A113,Facturas[CARGO/ENTIDAD]),0),),"")</f>
        <v/>
      </c>
    </row>
    <row r="115" spans="1:1" x14ac:dyDescent="0.4">
      <c r="A115" t="str">
        <f t="array" ref="A115">IFERROR(INDEX(Facturas[CARGO/ENTIDAD],MATCH(0,COUNTIF(Auxiliar!$A$3:A114,Facturas[CARGO/ENTIDAD]),0),),"")</f>
        <v/>
      </c>
    </row>
    <row r="116" spans="1:1" x14ac:dyDescent="0.4">
      <c r="A116" t="str">
        <f t="array" ref="A116">IFERROR(INDEX(Facturas[CARGO/ENTIDAD],MATCH(0,COUNTIF(Auxiliar!$A$3:A115,Facturas[CARGO/ENTIDAD]),0),),"")</f>
        <v/>
      </c>
    </row>
    <row r="117" spans="1:1" x14ac:dyDescent="0.4">
      <c r="A117" t="str">
        <f t="array" ref="A117">IFERROR(INDEX(Facturas[CARGO/ENTIDAD],MATCH(0,COUNTIF(Auxiliar!$A$3:A116,Facturas[CARGO/ENTIDAD]),0),),"")</f>
        <v/>
      </c>
    </row>
    <row r="118" spans="1:1" x14ac:dyDescent="0.4">
      <c r="A118" t="str">
        <f t="array" ref="A118">IFERROR(INDEX(Facturas[CARGO/ENTIDAD],MATCH(0,COUNTIF(Auxiliar!$A$3:A117,Facturas[CARGO/ENTIDAD]),0),),"")</f>
        <v/>
      </c>
    </row>
    <row r="119" spans="1:1" x14ac:dyDescent="0.4">
      <c r="A119" t="str">
        <f t="array" ref="A119">IFERROR(INDEX(Facturas[CARGO/ENTIDAD],MATCH(0,COUNTIF(Auxiliar!$A$3:A118,Facturas[CARGO/ENTIDAD]),0),),"")</f>
        <v/>
      </c>
    </row>
    <row r="120" spans="1:1" x14ac:dyDescent="0.4">
      <c r="A120" t="str">
        <f t="array" ref="A120">IFERROR(INDEX(Facturas[CARGO/ENTIDAD],MATCH(0,COUNTIF(Auxiliar!$A$3:A119,Facturas[CARGO/ENTIDAD]),0),),"")</f>
        <v/>
      </c>
    </row>
    <row r="121" spans="1:1" x14ac:dyDescent="0.4">
      <c r="A121" t="str">
        <f t="array" ref="A121">IFERROR(INDEX(Facturas[CARGO/ENTIDAD],MATCH(0,COUNTIF(Auxiliar!$A$3:A120,Facturas[CARGO/ENTIDAD]),0),),"")</f>
        <v/>
      </c>
    </row>
    <row r="122" spans="1:1" x14ac:dyDescent="0.4">
      <c r="A122" t="str">
        <f t="array" ref="A122">IFERROR(INDEX(Facturas[CARGO/ENTIDAD],MATCH(0,COUNTIF(Auxiliar!$A$3:A121,Facturas[CARGO/ENTIDAD]),0),),"")</f>
        <v/>
      </c>
    </row>
    <row r="123" spans="1:1" x14ac:dyDescent="0.4">
      <c r="A123" t="str">
        <f t="array" ref="A123">IFERROR(INDEX(Facturas[CARGO/ENTIDAD],MATCH(0,COUNTIF(Auxiliar!$A$3:A122,Facturas[CARGO/ENTIDAD]),0),),"")</f>
        <v/>
      </c>
    </row>
    <row r="124" spans="1:1" x14ac:dyDescent="0.4">
      <c r="A124" t="str">
        <f t="array" ref="A124">IFERROR(INDEX(Facturas[CARGO/ENTIDAD],MATCH(0,COUNTIF(Auxiliar!$A$3:A123,Facturas[CARGO/ENTIDAD]),0),),"")</f>
        <v/>
      </c>
    </row>
    <row r="125" spans="1:1" x14ac:dyDescent="0.4">
      <c r="A125" t="str">
        <f t="array" ref="A125">IFERROR(INDEX(Facturas[CARGO/ENTIDAD],MATCH(0,COUNTIF(Auxiliar!$A$3:A124,Facturas[CARGO/ENTIDAD]),0),),"")</f>
        <v/>
      </c>
    </row>
    <row r="126" spans="1:1" x14ac:dyDescent="0.4">
      <c r="A126" t="str">
        <f t="array" ref="A126">IFERROR(INDEX(Facturas[CARGO/ENTIDAD],MATCH(0,COUNTIF(Auxiliar!$A$3:A125,Facturas[CARGO/ENTIDAD]),0),),"")</f>
        <v/>
      </c>
    </row>
    <row r="127" spans="1:1" x14ac:dyDescent="0.4">
      <c r="A127" t="str">
        <f t="array" ref="A127">IFERROR(INDEX(Facturas[CARGO/ENTIDAD],MATCH(0,COUNTIF(Auxiliar!$A$3:A126,Facturas[CARGO/ENTIDAD]),0),),"")</f>
        <v/>
      </c>
    </row>
    <row r="128" spans="1:1" x14ac:dyDescent="0.4">
      <c r="A128" t="str">
        <f t="array" ref="A128">IFERROR(INDEX(Facturas[CARGO/ENTIDAD],MATCH(0,COUNTIF(Auxiliar!$A$3:A127,Facturas[CARGO/ENTIDAD]),0),),"")</f>
        <v/>
      </c>
    </row>
    <row r="129" spans="1:1" x14ac:dyDescent="0.4">
      <c r="A129" t="str">
        <f t="array" ref="A129">IFERROR(INDEX(Facturas[CARGO/ENTIDAD],MATCH(0,COUNTIF(Auxiliar!$A$3:A128,Facturas[CARGO/ENTIDAD]),0),),"")</f>
        <v/>
      </c>
    </row>
    <row r="130" spans="1:1" x14ac:dyDescent="0.4">
      <c r="A130" t="str">
        <f t="array" ref="A130">IFERROR(INDEX(Facturas[CARGO/ENTIDAD],MATCH(0,COUNTIF(Auxiliar!$A$3:A129,Facturas[CARGO/ENTIDAD]),0),),"")</f>
        <v/>
      </c>
    </row>
    <row r="131" spans="1:1" x14ac:dyDescent="0.4">
      <c r="A131" t="str">
        <f t="array" ref="A131">IFERROR(INDEX(Facturas[CARGO/ENTIDAD],MATCH(0,COUNTIF(Auxiliar!$A$3:A130,Facturas[CARGO/ENTIDAD]),0),),"")</f>
        <v/>
      </c>
    </row>
    <row r="132" spans="1:1" x14ac:dyDescent="0.4">
      <c r="A132" t="str">
        <f t="array" ref="A132">IFERROR(INDEX(Facturas[CARGO/ENTIDAD],MATCH(0,COUNTIF(Auxiliar!$A$3:A131,Facturas[CARGO/ENTIDAD]),0),),"")</f>
        <v/>
      </c>
    </row>
    <row r="133" spans="1:1" x14ac:dyDescent="0.4">
      <c r="A133" t="str">
        <f t="array" ref="A133">IFERROR(INDEX(Facturas[CARGO/ENTIDAD],MATCH(0,COUNTIF(Auxiliar!$A$3:A132,Facturas[CARGO/ENTIDAD]),0),),"")</f>
        <v/>
      </c>
    </row>
    <row r="134" spans="1:1" x14ac:dyDescent="0.4">
      <c r="A134" t="str">
        <f t="array" ref="A134">IFERROR(INDEX(Facturas[CARGO/ENTIDAD],MATCH(0,COUNTIF(Auxiliar!$A$3:A133,Facturas[CARGO/ENTIDAD]),0),),"")</f>
        <v/>
      </c>
    </row>
    <row r="135" spans="1:1" x14ac:dyDescent="0.4">
      <c r="A135" t="str">
        <f t="array" ref="A135">IFERROR(INDEX(Facturas[CARGO/ENTIDAD],MATCH(0,COUNTIF(Auxiliar!$A$3:A134,Facturas[CARGO/ENTIDAD]),0),),"")</f>
        <v/>
      </c>
    </row>
    <row r="136" spans="1:1" x14ac:dyDescent="0.4">
      <c r="A136" t="str">
        <f t="array" ref="A136">IFERROR(INDEX(Facturas[CARGO/ENTIDAD],MATCH(0,COUNTIF(Auxiliar!$A$3:A135,Facturas[CARGO/ENTIDAD]),0),),"")</f>
        <v/>
      </c>
    </row>
    <row r="137" spans="1:1" x14ac:dyDescent="0.4">
      <c r="A137" t="str">
        <f t="array" ref="A137">IFERROR(INDEX(Facturas[CARGO/ENTIDAD],MATCH(0,COUNTIF(Auxiliar!$A$3:A136,Facturas[CARGO/ENTIDAD]),0),),"")</f>
        <v/>
      </c>
    </row>
    <row r="138" spans="1:1" x14ac:dyDescent="0.4">
      <c r="A138" t="str">
        <f t="array" ref="A138">IFERROR(INDEX(Facturas[CARGO/ENTIDAD],MATCH(0,COUNTIF(Auxiliar!$A$3:A137,Facturas[CARGO/ENTIDAD]),0),),"")</f>
        <v/>
      </c>
    </row>
    <row r="139" spans="1:1" x14ac:dyDescent="0.4">
      <c r="A139" t="str">
        <f t="array" ref="A139">IFERROR(INDEX(Facturas[CARGO/ENTIDAD],MATCH(0,COUNTIF(Auxiliar!$A$3:A138,Facturas[CARGO/ENTIDAD]),0),),"")</f>
        <v/>
      </c>
    </row>
    <row r="140" spans="1:1" x14ac:dyDescent="0.4">
      <c r="A140" t="str">
        <f t="array" ref="A140">IFERROR(INDEX(Facturas[CARGO/ENTIDAD],MATCH(0,COUNTIF(Auxiliar!$A$3:A139,Facturas[CARGO/ENTIDAD]),0),),"")</f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79B50DF-1F5B-4682-8DF6-22F063446E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Facturas</vt:lpstr>
      <vt:lpstr>RECIBO DE PAGO</vt:lpstr>
      <vt:lpstr>BASE DATOS</vt:lpstr>
      <vt:lpstr>Hoja2</vt:lpstr>
      <vt:lpstr>Saldos</vt:lpstr>
      <vt:lpstr>Auxiliar</vt:lpstr>
      <vt:lpstr>'RECIBO DE PAGO'!Área_de_impresión</vt:lpstr>
      <vt:lpstr>Saldos!Área_de_impresión</vt:lpstr>
      <vt:lpstr>'RECIBO DE PAGO'!Títulos_a_imprimir</vt:lpstr>
      <vt:lpstr>Saldos!Títulos_a_imprimir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Planilla Excel</dc:creator>
  <cp:lastModifiedBy>carlos diaz</cp:lastModifiedBy>
  <cp:lastPrinted>2025-07-02T03:44:06Z</cp:lastPrinted>
  <dcterms:created xsi:type="dcterms:W3CDTF">2014-09-02T23:38:46Z</dcterms:created>
  <dcterms:modified xsi:type="dcterms:W3CDTF">2025-07-03T03:26:16Z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TC040223909991</vt:lpwstr>
  </property>
</Properties>
</file>