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egar\Documents\Tegar-BATM\TES\"/>
    </mc:Choice>
  </mc:AlternateContent>
  <bookViews>
    <workbookView xWindow="0" yWindow="0" windowWidth="8895" windowHeight="7620"/>
  </bookViews>
  <sheets>
    <sheet name="DISC Test" sheetId="4" r:id="rId1"/>
    <sheet name="Input" sheetId="5" state="hidden" r:id="rId2"/>
    <sheet name="Result" sheetId="6" state="hidden" r:id="rId3"/>
  </sheets>
  <externalReferences>
    <externalReference r:id="rId4"/>
  </externalReferences>
  <definedNames>
    <definedName name="_xlnm.Print_Area" localSheetId="2">Result!$A$1:$U$90</definedName>
  </definedNames>
  <calcPr calcId="162913"/>
</workbook>
</file>

<file path=xl/calcChain.xml><?xml version="1.0" encoding="utf-8"?>
<calcChain xmlns="http://schemas.openxmlformats.org/spreadsheetml/2006/main">
  <c r="D2" i="5" l="1"/>
  <c r="I4" i="6" s="1"/>
  <c r="K2" i="5"/>
  <c r="I6" i="6" s="1"/>
  <c r="D3" i="5"/>
  <c r="I5" i="6" s="1"/>
  <c r="K3" i="5"/>
  <c r="I7" i="6" s="1"/>
  <c r="C8" i="4"/>
  <c r="E8" i="4"/>
  <c r="J8" i="4"/>
  <c r="L8" i="4"/>
  <c r="Q8" i="4"/>
  <c r="S8" i="4"/>
  <c r="C9" i="4"/>
  <c r="E9" i="4"/>
  <c r="J9" i="4"/>
  <c r="L9" i="4"/>
  <c r="Q9" i="4"/>
  <c r="S9" i="4"/>
  <c r="C10" i="4"/>
  <c r="E10" i="4"/>
  <c r="J10" i="4"/>
  <c r="L10" i="4"/>
  <c r="Q10" i="4"/>
  <c r="S10" i="4"/>
  <c r="C11" i="4"/>
  <c r="E11" i="4"/>
  <c r="J11" i="4"/>
  <c r="L11" i="4"/>
  <c r="Q11" i="4"/>
  <c r="S11" i="4"/>
  <c r="B12" i="4"/>
  <c r="D12" i="4"/>
  <c r="I12" i="4"/>
  <c r="K12" i="4"/>
  <c r="P12" i="4"/>
  <c r="R12" i="4"/>
  <c r="C14" i="4"/>
  <c r="E14" i="4"/>
  <c r="H14" i="4"/>
  <c r="J14" i="4"/>
  <c r="L14" i="4"/>
  <c r="O14" i="4"/>
  <c r="Q14" i="4"/>
  <c r="S14" i="4"/>
  <c r="C15" i="4"/>
  <c r="E15" i="4"/>
  <c r="J15" i="4"/>
  <c r="L15" i="4"/>
  <c r="Q15" i="4"/>
  <c r="S15" i="4"/>
  <c r="C16" i="4"/>
  <c r="E16" i="4"/>
  <c r="J16" i="4"/>
  <c r="L16" i="4"/>
  <c r="Q16" i="4"/>
  <c r="S16" i="4"/>
  <c r="C17" i="4"/>
  <c r="E17" i="4"/>
  <c r="J17" i="4"/>
  <c r="L17" i="4"/>
  <c r="Q17" i="4"/>
  <c r="S17" i="4"/>
  <c r="B18" i="4"/>
  <c r="D18" i="4"/>
  <c r="I18" i="4"/>
  <c r="K18" i="4"/>
  <c r="P18" i="4"/>
  <c r="R18" i="4"/>
  <c r="C20" i="4"/>
  <c r="E20" i="4"/>
  <c r="H20" i="4"/>
  <c r="H26" i="4" s="1"/>
  <c r="H32" i="4" s="1"/>
  <c r="H38" i="4" s="1"/>
  <c r="H44" i="4" s="1"/>
  <c r="H50" i="4" s="1"/>
  <c r="J20" i="4"/>
  <c r="L20" i="4"/>
  <c r="O20" i="4"/>
  <c r="Q20" i="4"/>
  <c r="S20" i="4"/>
  <c r="C21" i="4"/>
  <c r="E21" i="4"/>
  <c r="J21" i="4"/>
  <c r="L21" i="4"/>
  <c r="Q21" i="4"/>
  <c r="S21" i="4"/>
  <c r="C22" i="4"/>
  <c r="E22" i="4"/>
  <c r="J22" i="4"/>
  <c r="L22" i="4"/>
  <c r="Q22" i="4"/>
  <c r="S22" i="4"/>
  <c r="C23" i="4"/>
  <c r="E23" i="4"/>
  <c r="J23" i="4"/>
  <c r="L23" i="4"/>
  <c r="Q23" i="4"/>
  <c r="S23" i="4"/>
  <c r="B24" i="4"/>
  <c r="D24" i="4"/>
  <c r="I24" i="4"/>
  <c r="K24" i="4"/>
  <c r="P24" i="4"/>
  <c r="R24" i="4"/>
  <c r="A26" i="4"/>
  <c r="A32" i="4" s="1"/>
  <c r="A38" i="4" s="1"/>
  <c r="A44" i="4" s="1"/>
  <c r="A50" i="4" s="1"/>
  <c r="C26" i="4"/>
  <c r="E26" i="4"/>
  <c r="J26" i="4"/>
  <c r="L26" i="4"/>
  <c r="O26" i="4"/>
  <c r="O32" i="4" s="1"/>
  <c r="O38" i="4" s="1"/>
  <c r="O44" i="4" s="1"/>
  <c r="O50" i="4" s="1"/>
  <c r="Q26" i="4"/>
  <c r="S26" i="4"/>
  <c r="C27" i="4"/>
  <c r="E27" i="4"/>
  <c r="J27" i="4"/>
  <c r="L27" i="4"/>
  <c r="Q27" i="4"/>
  <c r="S27" i="4"/>
  <c r="C28" i="4"/>
  <c r="E28" i="4"/>
  <c r="J28" i="4"/>
  <c r="L28" i="4"/>
  <c r="Q28" i="4"/>
  <c r="S28" i="4"/>
  <c r="C29" i="4"/>
  <c r="E29" i="4"/>
  <c r="J29" i="4"/>
  <c r="L29" i="4"/>
  <c r="Q29" i="4"/>
  <c r="S29" i="4"/>
  <c r="B30" i="4"/>
  <c r="D30" i="4"/>
  <c r="I30" i="4"/>
  <c r="K30" i="4"/>
  <c r="P30" i="4"/>
  <c r="R30" i="4"/>
  <c r="C32" i="4"/>
  <c r="E32" i="4"/>
  <c r="J32" i="4"/>
  <c r="L32" i="4"/>
  <c r="Q32" i="4"/>
  <c r="S32" i="4"/>
  <c r="C33" i="4"/>
  <c r="E33" i="4"/>
  <c r="J33" i="4"/>
  <c r="L33" i="4"/>
  <c r="Q33" i="4"/>
  <c r="S33" i="4"/>
  <c r="C34" i="4"/>
  <c r="E34" i="4"/>
  <c r="J34" i="4"/>
  <c r="L34" i="4"/>
  <c r="Q34" i="4"/>
  <c r="S34" i="4"/>
  <c r="C35" i="4"/>
  <c r="E35" i="4"/>
  <c r="J35" i="4"/>
  <c r="L35" i="4"/>
  <c r="Q35" i="4"/>
  <c r="S35" i="4"/>
  <c r="B36" i="4"/>
  <c r="D36" i="4"/>
  <c r="I36" i="4"/>
  <c r="K36" i="4"/>
  <c r="P36" i="4"/>
  <c r="R36" i="4"/>
  <c r="C38" i="4"/>
  <c r="E38" i="4"/>
  <c r="J38" i="4"/>
  <c r="L38" i="4"/>
  <c r="Q38" i="4"/>
  <c r="S38" i="4"/>
  <c r="C39" i="4"/>
  <c r="E39" i="4"/>
  <c r="J39" i="4"/>
  <c r="L39" i="4"/>
  <c r="Q39" i="4"/>
  <c r="S39" i="4"/>
  <c r="C40" i="4"/>
  <c r="E40" i="4"/>
  <c r="J40" i="4"/>
  <c r="L40" i="4"/>
  <c r="Q40" i="4"/>
  <c r="S40" i="4"/>
  <c r="C41" i="4"/>
  <c r="E41" i="4"/>
  <c r="J41" i="4"/>
  <c r="L41" i="4"/>
  <c r="Q41" i="4"/>
  <c r="S41" i="4"/>
  <c r="B42" i="4"/>
  <c r="D42" i="4"/>
  <c r="I42" i="4"/>
  <c r="K42" i="4"/>
  <c r="P42" i="4"/>
  <c r="R42" i="4"/>
  <c r="C44" i="4"/>
  <c r="E44" i="4"/>
  <c r="J44" i="4"/>
  <c r="L44" i="4"/>
  <c r="Q44" i="4"/>
  <c r="S44" i="4"/>
  <c r="C45" i="4"/>
  <c r="E45" i="4"/>
  <c r="J45" i="4"/>
  <c r="L45" i="4"/>
  <c r="Q45" i="4"/>
  <c r="S45" i="4"/>
  <c r="C46" i="4"/>
  <c r="E46" i="4"/>
  <c r="J46" i="4"/>
  <c r="L46" i="4"/>
  <c r="Q46" i="4"/>
  <c r="S46" i="4"/>
  <c r="C47" i="4"/>
  <c r="E47" i="4"/>
  <c r="J47" i="4"/>
  <c r="L47" i="4"/>
  <c r="Q47" i="4"/>
  <c r="S47" i="4"/>
  <c r="B48" i="4"/>
  <c r="D48" i="4"/>
  <c r="I48" i="4"/>
  <c r="K48" i="4"/>
  <c r="P48" i="4"/>
  <c r="R48" i="4"/>
  <c r="C50" i="4"/>
  <c r="E50" i="4"/>
  <c r="J50" i="4"/>
  <c r="L50" i="4"/>
  <c r="Q50" i="4"/>
  <c r="S50" i="4"/>
  <c r="C51" i="4"/>
  <c r="E51" i="4"/>
  <c r="J51" i="4"/>
  <c r="L51" i="4"/>
  <c r="Q51" i="4"/>
  <c r="S51" i="4"/>
  <c r="C52" i="4"/>
  <c r="E52" i="4"/>
  <c r="J52" i="4"/>
  <c r="L52" i="4"/>
  <c r="Q52" i="4"/>
  <c r="S52" i="4"/>
  <c r="C53" i="4"/>
  <c r="E53" i="4"/>
  <c r="J53" i="4"/>
  <c r="L53" i="4"/>
  <c r="Q53" i="4"/>
  <c r="S53" i="4"/>
  <c r="B54" i="4"/>
  <c r="D54" i="4"/>
  <c r="I54" i="4"/>
  <c r="K54" i="4"/>
  <c r="P54" i="4"/>
  <c r="R54" i="4"/>
  <c r="S12" i="4" l="1"/>
  <c r="N6" i="5" s="1"/>
  <c r="P6" i="5" s="1"/>
  <c r="S30" i="4"/>
  <c r="N9" i="5" s="1"/>
  <c r="P9" i="5" s="1"/>
  <c r="Q18" i="4"/>
  <c r="M7" i="5" s="1"/>
  <c r="O7" i="5" s="1"/>
  <c r="Q12" i="4"/>
  <c r="M6" i="5" s="1"/>
  <c r="O6" i="5" s="1"/>
  <c r="J12" i="4"/>
  <c r="H6" i="5" s="1"/>
  <c r="J6" i="5" s="1"/>
  <c r="S18" i="4"/>
  <c r="N7" i="5" s="1"/>
  <c r="P7" i="5" s="1"/>
  <c r="L12" i="4"/>
  <c r="I6" i="5" s="1"/>
  <c r="K6" i="5" s="1"/>
  <c r="S54" i="4"/>
  <c r="N13" i="5" s="1"/>
  <c r="P13" i="5" s="1"/>
  <c r="J18" i="4"/>
  <c r="H7" i="5" s="1"/>
  <c r="J7" i="5" s="1"/>
  <c r="E18" i="4"/>
  <c r="D7" i="5" s="1"/>
  <c r="F7" i="5" s="1"/>
  <c r="S48" i="4"/>
  <c r="N12" i="5" s="1"/>
  <c r="P12" i="5" s="1"/>
  <c r="L18" i="4"/>
  <c r="I7" i="5" s="1"/>
  <c r="K7" i="5" s="1"/>
  <c r="C18" i="4"/>
  <c r="C7" i="5" s="1"/>
  <c r="E7" i="5" s="1"/>
  <c r="S36" i="4"/>
  <c r="N10" i="5" s="1"/>
  <c r="P10" i="5" s="1"/>
  <c r="E36" i="4"/>
  <c r="D10" i="5" s="1"/>
  <c r="F10" i="5" s="1"/>
  <c r="E12" i="4"/>
  <c r="D6" i="5" s="1"/>
  <c r="F6" i="5" s="1"/>
  <c r="S24" i="4"/>
  <c r="N8" i="5" s="1"/>
  <c r="P8" i="5" s="1"/>
  <c r="S42" i="4"/>
  <c r="N11" i="5" s="1"/>
  <c r="P11" i="5" s="1"/>
  <c r="E54" i="4"/>
  <c r="D13" i="5" s="1"/>
  <c r="F13" i="5" s="1"/>
  <c r="V54" i="4"/>
  <c r="E48" i="4"/>
  <c r="D12" i="5" s="1"/>
  <c r="F12" i="5" s="1"/>
  <c r="V48" i="4"/>
  <c r="E42" i="4"/>
  <c r="D11" i="5" s="1"/>
  <c r="F11" i="5" s="1"/>
  <c r="V42" i="4"/>
  <c r="E30" i="4"/>
  <c r="D9" i="5" s="1"/>
  <c r="F9" i="5" s="1"/>
  <c r="V30" i="4"/>
  <c r="V18" i="4"/>
  <c r="E24" i="4"/>
  <c r="D8" i="5" s="1"/>
  <c r="F8" i="5" s="1"/>
  <c r="V24" i="4"/>
  <c r="J54" i="4"/>
  <c r="H13" i="5" s="1"/>
  <c r="J13" i="5" s="1"/>
  <c r="Q54" i="4"/>
  <c r="M13" i="5" s="1"/>
  <c r="O13" i="5" s="1"/>
  <c r="L54" i="4"/>
  <c r="I13" i="5" s="1"/>
  <c r="K13" i="5" s="1"/>
  <c r="C54" i="4"/>
  <c r="C13" i="5" s="1"/>
  <c r="E13" i="5" s="1"/>
  <c r="J48" i="4"/>
  <c r="H12" i="5" s="1"/>
  <c r="J12" i="5" s="1"/>
  <c r="Q48" i="4"/>
  <c r="M12" i="5" s="1"/>
  <c r="O12" i="5" s="1"/>
  <c r="L48" i="4"/>
  <c r="I12" i="5" s="1"/>
  <c r="K12" i="5" s="1"/>
  <c r="C48" i="4"/>
  <c r="C12" i="5" s="1"/>
  <c r="E12" i="5" s="1"/>
  <c r="J42" i="4"/>
  <c r="H11" i="5" s="1"/>
  <c r="J11" i="5" s="1"/>
  <c r="Q42" i="4"/>
  <c r="M11" i="5" s="1"/>
  <c r="O11" i="5" s="1"/>
  <c r="L42" i="4"/>
  <c r="I11" i="5" s="1"/>
  <c r="K11" i="5" s="1"/>
  <c r="C42" i="4"/>
  <c r="C11" i="5" s="1"/>
  <c r="E11" i="5" s="1"/>
  <c r="J36" i="4"/>
  <c r="H10" i="5" s="1"/>
  <c r="J10" i="5" s="1"/>
  <c r="Q36" i="4"/>
  <c r="M10" i="5" s="1"/>
  <c r="O10" i="5" s="1"/>
  <c r="L36" i="4"/>
  <c r="I10" i="5" s="1"/>
  <c r="K10" i="5" s="1"/>
  <c r="J30" i="4"/>
  <c r="H9" i="5" s="1"/>
  <c r="J9" i="5" s="1"/>
  <c r="Q30" i="4"/>
  <c r="M9" i="5" s="1"/>
  <c r="O9" i="5" s="1"/>
  <c r="L30" i="4"/>
  <c r="I9" i="5" s="1"/>
  <c r="K9" i="5" s="1"/>
  <c r="C30" i="4"/>
  <c r="C9" i="5" s="1"/>
  <c r="E9" i="5" s="1"/>
  <c r="J24" i="4"/>
  <c r="H8" i="5" s="1"/>
  <c r="J8" i="5" s="1"/>
  <c r="Q24" i="4"/>
  <c r="M8" i="5" s="1"/>
  <c r="O8" i="5" s="1"/>
  <c r="L24" i="4"/>
  <c r="I8" i="5" s="1"/>
  <c r="K8" i="5" s="1"/>
  <c r="C24" i="4"/>
  <c r="C8" i="5" s="1"/>
  <c r="E8" i="5" s="1"/>
  <c r="C12" i="4"/>
  <c r="C6" i="5" s="1"/>
  <c r="E6" i="5" s="1"/>
  <c r="V36" i="4"/>
  <c r="C36" i="4"/>
  <c r="C10" i="5" s="1"/>
  <c r="E10" i="5" s="1"/>
  <c r="V12" i="4"/>
  <c r="P15" i="5" l="1"/>
  <c r="F16" i="5"/>
  <c r="P17" i="5"/>
  <c r="P18" i="5"/>
  <c r="P16" i="5"/>
  <c r="F18" i="5"/>
  <c r="O16" i="5"/>
  <c r="F15" i="5"/>
  <c r="F17" i="5"/>
  <c r="K16" i="5"/>
  <c r="J16" i="5"/>
  <c r="J17" i="5"/>
  <c r="J15" i="5"/>
  <c r="K17" i="5"/>
  <c r="K15" i="5"/>
  <c r="O17" i="5"/>
  <c r="O15" i="5"/>
  <c r="J18" i="5"/>
  <c r="K18" i="5"/>
  <c r="O18" i="5"/>
  <c r="A55" i="4"/>
  <c r="E15" i="5"/>
  <c r="E17" i="5"/>
  <c r="E16" i="5"/>
  <c r="E18" i="5"/>
  <c r="J11" i="6" l="1"/>
  <c r="BD9" i="6" s="1"/>
  <c r="H11" i="6"/>
  <c r="BB9" i="6" s="1"/>
  <c r="P19" i="5"/>
  <c r="K11" i="6"/>
  <c r="BE9" i="6" s="1"/>
  <c r="I11" i="6"/>
  <c r="BC9" i="6" s="1"/>
  <c r="F19" i="5"/>
  <c r="K10" i="6"/>
  <c r="BE7" i="6" s="1"/>
  <c r="J10" i="6"/>
  <c r="BD7" i="6" s="1"/>
  <c r="O19" i="5"/>
  <c r="I10" i="6"/>
  <c r="BC7" i="6" s="1"/>
  <c r="K19" i="5"/>
  <c r="J19" i="5"/>
  <c r="E19" i="5"/>
  <c r="H10" i="6"/>
  <c r="H12" i="6" l="1"/>
  <c r="BB11" i="6" s="1"/>
  <c r="L11" i="6"/>
  <c r="M11" i="6" s="1"/>
  <c r="CF9" i="6"/>
  <c r="K12" i="6"/>
  <c r="BE11" i="6" s="1"/>
  <c r="J12" i="6"/>
  <c r="BD11" i="6" s="1"/>
  <c r="I12" i="6"/>
  <c r="BC11" i="6" s="1"/>
  <c r="L10" i="6"/>
  <c r="M10" i="6" s="1"/>
  <c r="CP9" i="6"/>
  <c r="BY9" i="6"/>
  <c r="CQ9" i="6"/>
  <c r="BB7" i="6"/>
  <c r="BY7" i="6" s="1"/>
  <c r="BJ9" i="6"/>
  <c r="BN9" i="6"/>
  <c r="BR9" i="6"/>
  <c r="BV9" i="6"/>
  <c r="BZ9" i="6"/>
  <c r="CD9" i="6"/>
  <c r="CJ9" i="6"/>
  <c r="CR9" i="6"/>
  <c r="BI9" i="6"/>
  <c r="BM9" i="6"/>
  <c r="BQ9" i="6"/>
  <c r="BU9" i="6"/>
  <c r="CA9" i="6"/>
  <c r="CE9" i="6"/>
  <c r="CI9" i="6"/>
  <c r="CO9" i="6"/>
  <c r="CS9" i="6"/>
  <c r="BH9" i="6"/>
  <c r="BL9" i="6"/>
  <c r="BP9" i="6"/>
  <c r="BT9" i="6"/>
  <c r="BX9" i="6"/>
  <c r="CB9" i="6"/>
  <c r="CH9" i="6"/>
  <c r="CL9" i="6"/>
  <c r="CT9" i="6"/>
  <c r="BK9" i="6"/>
  <c r="BO9" i="6"/>
  <c r="BS9" i="6"/>
  <c r="BW9" i="6"/>
  <c r="CC9" i="6"/>
  <c r="CM9" i="6"/>
  <c r="CU9" i="6"/>
  <c r="CN9" i="6"/>
  <c r="CG9" i="6"/>
  <c r="CK9" i="6"/>
  <c r="CK11" i="6" l="1"/>
  <c r="BO11" i="6"/>
  <c r="CO11" i="6"/>
  <c r="BQ11" i="6"/>
  <c r="BP11" i="6"/>
  <c r="BR11" i="6"/>
  <c r="CD11" i="6"/>
  <c r="CH11" i="6"/>
  <c r="CM11" i="6"/>
  <c r="BY11" i="6"/>
  <c r="BS11" i="6"/>
  <c r="CG11" i="6"/>
  <c r="BN11" i="6"/>
  <c r="CT11" i="6"/>
  <c r="BX11" i="6"/>
  <c r="BH11" i="6"/>
  <c r="CA11" i="6"/>
  <c r="BI11" i="6"/>
  <c r="CJ11" i="6"/>
  <c r="CI11" i="6"/>
  <c r="BK11" i="6"/>
  <c r="CP11" i="6"/>
  <c r="CN11" i="6"/>
  <c r="CR11" i="6"/>
  <c r="BV11" i="6"/>
  <c r="CU11" i="6"/>
  <c r="CC11" i="6"/>
  <c r="CL11" i="6"/>
  <c r="CB11" i="6"/>
  <c r="BT11" i="6"/>
  <c r="BL11" i="6"/>
  <c r="CS11" i="6"/>
  <c r="CE11" i="6"/>
  <c r="BU11" i="6"/>
  <c r="BM11" i="6"/>
  <c r="CQ11" i="6"/>
  <c r="CF11" i="6"/>
  <c r="BZ11" i="6"/>
  <c r="BJ11" i="6"/>
  <c r="BW11" i="6"/>
  <c r="CK7" i="6"/>
  <c r="CN7" i="6"/>
  <c r="CG7" i="6"/>
  <c r="BW7" i="6"/>
  <c r="CU7" i="6"/>
  <c r="BN7" i="6"/>
  <c r="BZ7" i="6"/>
  <c r="CJ7" i="6"/>
  <c r="BI7" i="6"/>
  <c r="BM7" i="6"/>
  <c r="BQ7" i="6"/>
  <c r="BU7" i="6"/>
  <c r="CA7" i="6"/>
  <c r="CE7" i="6"/>
  <c r="CM7" i="6"/>
  <c r="CS7" i="6"/>
  <c r="BH7" i="6"/>
  <c r="BL7" i="6"/>
  <c r="BP7" i="6"/>
  <c r="BT7" i="6"/>
  <c r="BX7" i="6"/>
  <c r="CB7" i="6"/>
  <c r="CH7" i="6"/>
  <c r="CL7" i="6"/>
  <c r="CT7" i="6"/>
  <c r="CQ7" i="6"/>
  <c r="BK7" i="6"/>
  <c r="BO7" i="6"/>
  <c r="BS7" i="6"/>
  <c r="CC7" i="6"/>
  <c r="CI7" i="6"/>
  <c r="CO7" i="6"/>
  <c r="BJ7" i="6"/>
  <c r="BR7" i="6"/>
  <c r="BV7" i="6"/>
  <c r="CD7" i="6"/>
  <c r="CR7" i="6"/>
  <c r="CF7" i="6"/>
  <c r="CP7" i="6"/>
  <c r="CY9" i="6"/>
  <c r="CY11" i="6" l="1"/>
  <c r="B66" i="6" s="1"/>
  <c r="CY7" i="6"/>
  <c r="L47" i="6"/>
  <c r="L51" i="6"/>
  <c r="L55" i="6"/>
  <c r="L44" i="6"/>
  <c r="L46" i="6"/>
  <c r="L48" i="6"/>
  <c r="L50" i="6"/>
  <c r="L52" i="6"/>
  <c r="L54" i="6"/>
  <c r="L56" i="6"/>
  <c r="L45" i="6"/>
  <c r="L49" i="6"/>
  <c r="L53" i="6"/>
  <c r="B61" i="6" l="1"/>
  <c r="B62" i="6"/>
  <c r="B60" i="6"/>
  <c r="B63" i="6"/>
  <c r="B69" i="6"/>
  <c r="B68" i="6"/>
  <c r="B86" i="6"/>
  <c r="B71" i="6"/>
  <c r="B70" i="6"/>
  <c r="B77" i="6"/>
  <c r="B65" i="6"/>
  <c r="B72" i="6"/>
  <c r="B64" i="6"/>
  <c r="B67" i="6"/>
  <c r="B54" i="6"/>
  <c r="B45" i="6"/>
  <c r="B47" i="6"/>
  <c r="B49" i="6"/>
  <c r="B51" i="6"/>
  <c r="B53" i="6"/>
  <c r="B55" i="6"/>
  <c r="B44" i="6"/>
  <c r="B46" i="6"/>
  <c r="B48" i="6"/>
  <c r="B50" i="6"/>
  <c r="B52" i="6"/>
  <c r="B56" i="6"/>
</calcChain>
</file>

<file path=xl/sharedStrings.xml><?xml version="1.0" encoding="utf-8"?>
<sst xmlns="http://schemas.openxmlformats.org/spreadsheetml/2006/main" count="308" uniqueCount="168">
  <si>
    <t>Jalankan standar yang tinggi, Akurat</t>
  </si>
  <si>
    <t>Aturan membuat aman</t>
  </si>
  <si>
    <t>Delegator yang baik</t>
  </si>
  <si>
    <t>Garis dasar, Orientasi hasil</t>
  </si>
  <si>
    <t>Aturan membuat bosan</t>
  </si>
  <si>
    <t>Penganalisa yang baik</t>
  </si>
  <si>
    <t>Kreatif, Unik</t>
  </si>
  <si>
    <t>Aturan membuat adil</t>
  </si>
  <si>
    <t>Pendengar yang baik</t>
  </si>
  <si>
    <t>Dapat diandalkan, Dapata dipercaya</t>
  </si>
  <si>
    <t>Aturan perlu dipertanyakan</t>
  </si>
  <si>
    <t>Penyemangat yang baik</t>
  </si>
  <si>
    <t>Gambaran Diri</t>
  </si>
  <si>
    <t>K</t>
  </si>
  <si>
    <t>P</t>
  </si>
  <si>
    <t>No.</t>
  </si>
  <si>
    <t>Ingin petunjuk yang jelas</t>
  </si>
  <si>
    <t>Menerima ganjaran atas tujuan yg dicapai</t>
  </si>
  <si>
    <t>Tidak takut bertempur</t>
  </si>
  <si>
    <t>Menghindari konflik</t>
  </si>
  <si>
    <t>Bepergian demi petualangan baru</t>
  </si>
  <si>
    <t>Tarik diri di tengah tekanan</t>
  </si>
  <si>
    <t>Ingin kesempatan baru</t>
  </si>
  <si>
    <t>Rencanakan masa depan, Bersiap</t>
  </si>
  <si>
    <t>Cenderung janji berlebihan</t>
  </si>
  <si>
    <t>Ingin otoritas lebih</t>
  </si>
  <si>
    <t>Menggunakan waktu berkualitas dgn teman</t>
  </si>
  <si>
    <t>Tolak perubahan mendadak</t>
  </si>
  <si>
    <t>Tenang, Pendiam</t>
  </si>
  <si>
    <t>Tak gentar, Berani</t>
  </si>
  <si>
    <t>Suka selesaikan apa yang saya mulai</t>
  </si>
  <si>
    <t>Berani, Tak gentar</t>
  </si>
  <si>
    <t>Menyenangkan, Baik hati</t>
  </si>
  <si>
    <t>Masalah sosial itu penting</t>
  </si>
  <si>
    <t>Tertawa lepas, Hidup</t>
  </si>
  <si>
    <t>Bahagia, Tanpa beban</t>
  </si>
  <si>
    <t>Sering terburu-buru, Merasa tertekan</t>
  </si>
  <si>
    <t>Menyenangkan orang, Mudah setuju</t>
  </si>
  <si>
    <t>Kelola waktu secara efisien</t>
  </si>
  <si>
    <t>Pemikir logis, Sistematik</t>
  </si>
  <si>
    <t>Rendah hati, Sederhana</t>
  </si>
  <si>
    <t>Usaha mengikuti aturan</t>
  </si>
  <si>
    <t>Optimis, Positif</t>
  </si>
  <si>
    <t>Terbuka memperlihatkan perasaan</t>
  </si>
  <si>
    <t>Usaha menjaga keseimbangan</t>
  </si>
  <si>
    <t>Kompetitif, Suka tantangan</t>
  </si>
  <si>
    <t>Puas dengan segalanya</t>
  </si>
  <si>
    <t>Gerak cepat, Tekun</t>
  </si>
  <si>
    <t>Memikirkan orang dahulu</t>
  </si>
  <si>
    <t>Ingin kemajuan</t>
  </si>
  <si>
    <t>Hidup, Suka bicara</t>
  </si>
  <si>
    <t>Saya dapatkan fakta</t>
  </si>
  <si>
    <t>Menuntut, Kasar</t>
  </si>
  <si>
    <t>Siap beroposisi</t>
  </si>
  <si>
    <t>Saya akan meyakinkan mereka</t>
  </si>
  <si>
    <t>Perubahan pada menit terakhir</t>
  </si>
  <si>
    <t>Menceritakan sisi saya</t>
  </si>
  <si>
    <t>Saya akan melaksanakan</t>
  </si>
  <si>
    <t>Dipenuhi hal detail</t>
  </si>
  <si>
    <t>Menyimpan perasaan saya</t>
  </si>
  <si>
    <t>Saya akan pimpin mereka</t>
  </si>
  <si>
    <t>Non-konfrontasi, Menyerah</t>
  </si>
  <si>
    <t>Menjadi frustrasi</t>
  </si>
  <si>
    <t>Ingin segalanya teratur, Rapi</t>
  </si>
  <si>
    <t>Ingin hal-hal yang pasti</t>
  </si>
  <si>
    <t>Ingin membuat tujuan</t>
  </si>
  <si>
    <t>Mudah terangsang, Riang</t>
  </si>
  <si>
    <t>Aktif mengubah sesuatu</t>
  </si>
  <si>
    <t>Bagian dari kelompok</t>
  </si>
  <si>
    <t>Kerjakan sesuai perintah, Ikut pimpinan</t>
  </si>
  <si>
    <t>Unik, Bosan rutinitas</t>
  </si>
  <si>
    <t>Berusaha sempurna</t>
  </si>
  <si>
    <t>Tidak mudah dikalahkan</t>
  </si>
  <si>
    <t>Ramah, Mudah bergabung</t>
  </si>
  <si>
    <t>Menyemangati orang</t>
  </si>
  <si>
    <t>Waspada, Hati-hati</t>
  </si>
  <si>
    <t>Akan mengusahakan  yang kuinginkan</t>
  </si>
  <si>
    <t>Pendamai, Membawa Harmoni</t>
  </si>
  <si>
    <t>Dapat diramal, Konsisten</t>
  </si>
  <si>
    <t>Akan menunggu, Tanpa tekanan</t>
  </si>
  <si>
    <t>Pusat Perhatian, Suka gaul</t>
  </si>
  <si>
    <t>Suka bergaul, Antusias</t>
  </si>
  <si>
    <t>Akan membeli sesuai dorongan hati</t>
  </si>
  <si>
    <t>Optimistik, Visioner</t>
  </si>
  <si>
    <t>Memimpin, Pendekatan langsung</t>
  </si>
  <si>
    <t>Akan berjalan terus tanpa kontrol diri</t>
  </si>
  <si>
    <t>Lembut suara, Pendiam</t>
  </si>
  <si>
    <t>Sosial, Perkumpulan kelompok</t>
  </si>
  <si>
    <t>Mari kerjakan bersama</t>
  </si>
  <si>
    <t>Toleran, Menghormati</t>
  </si>
  <si>
    <t>Keselamatan, keamanan</t>
  </si>
  <si>
    <t>Dibuat menyenangkan</t>
  </si>
  <si>
    <t>Petualang, Mengambil resiko</t>
  </si>
  <si>
    <t>Prestasi, Ganjaran</t>
  </si>
  <si>
    <t>Lakukan dengan benar, Akurasi penting</t>
  </si>
  <si>
    <t>Percaya, Mudah percaya pada orang</t>
  </si>
  <si>
    <t>Pendidikan, Kebudayaan</t>
  </si>
  <si>
    <t>Hasil adalah penting</t>
  </si>
  <si>
    <t>Gampangan, Mudah setuju</t>
  </si>
  <si>
    <t>Tanggal Tes</t>
  </si>
  <si>
    <t>Jenis Kelamin</t>
  </si>
  <si>
    <t>Usia</t>
  </si>
  <si>
    <r>
      <t xml:space="preserve">INSTRUKSI : </t>
    </r>
    <r>
      <rPr>
        <sz val="9"/>
        <color indexed="8"/>
        <rFont val="Calibri"/>
        <family val="2"/>
      </rPr>
      <t>Setiap nomor di bawah ini memuat 4 (empat) kalimat. Tugas anda adalah : 
1. Beri tanda [</t>
    </r>
    <r>
      <rPr>
        <b/>
        <sz val="11"/>
        <color indexed="8"/>
        <rFont val="Calibri"/>
        <family val="2"/>
      </rPr>
      <t>x</t>
    </r>
    <r>
      <rPr>
        <sz val="9"/>
        <color indexed="8"/>
        <rFont val="Calibri"/>
        <family val="2"/>
      </rPr>
      <t>] pada kolom di bawah huruf  [</t>
    </r>
    <r>
      <rPr>
        <b/>
        <sz val="9"/>
        <color indexed="8"/>
        <rFont val="Calibri"/>
        <family val="2"/>
      </rPr>
      <t>P</t>
    </r>
    <r>
      <rPr>
        <sz val="9"/>
        <color indexed="8"/>
        <rFont val="Calibri"/>
        <family val="2"/>
      </rPr>
      <t>]</t>
    </r>
    <r>
      <rPr>
        <sz val="9"/>
        <color indexed="8"/>
        <rFont val="Calibri"/>
        <family val="2"/>
      </rPr>
      <t xml:space="preserve"> di samping kalimat yang </t>
    </r>
    <r>
      <rPr>
        <b/>
        <sz val="9"/>
        <color indexed="8"/>
        <rFont val="Calibri"/>
        <family val="2"/>
      </rPr>
      <t>PALING</t>
    </r>
    <r>
      <rPr>
        <sz val="9"/>
        <color indexed="8"/>
        <rFont val="Calibri"/>
        <family val="2"/>
      </rPr>
      <t xml:space="preserve"> </t>
    </r>
    <r>
      <rPr>
        <b/>
        <sz val="9"/>
        <color indexed="8"/>
        <rFont val="Calibri"/>
        <family val="2"/>
      </rPr>
      <t>menggambarkan</t>
    </r>
    <r>
      <rPr>
        <sz val="9"/>
        <color indexed="8"/>
        <rFont val="Calibri"/>
        <family val="2"/>
      </rPr>
      <t xml:space="preserve"> diri anda
2. Beri tanda [</t>
    </r>
    <r>
      <rPr>
        <b/>
        <sz val="11"/>
        <color indexed="8"/>
        <rFont val="Calibri"/>
        <family val="2"/>
      </rPr>
      <t>x</t>
    </r>
    <r>
      <rPr>
        <sz val="9"/>
        <color indexed="8"/>
        <rFont val="Calibri"/>
        <family val="2"/>
      </rPr>
      <t>] pada kolom di bawah huruf  [</t>
    </r>
    <r>
      <rPr>
        <b/>
        <sz val="9"/>
        <color indexed="8"/>
        <rFont val="Calibri"/>
        <family val="2"/>
      </rPr>
      <t>K</t>
    </r>
    <r>
      <rPr>
        <sz val="9"/>
        <color indexed="8"/>
        <rFont val="Calibri"/>
        <family val="2"/>
      </rPr>
      <t xml:space="preserve">] </t>
    </r>
    <r>
      <rPr>
        <sz val="9"/>
        <color indexed="8"/>
        <rFont val="Calibri"/>
        <family val="2"/>
      </rPr>
      <t xml:space="preserve">di samping kalimat yang </t>
    </r>
    <r>
      <rPr>
        <b/>
        <sz val="9"/>
        <color indexed="8"/>
        <rFont val="Calibri"/>
        <family val="2"/>
      </rPr>
      <t>PALING</t>
    </r>
    <r>
      <rPr>
        <sz val="9"/>
        <color indexed="8"/>
        <rFont val="Calibri"/>
        <family val="2"/>
      </rPr>
      <t xml:space="preserve"> </t>
    </r>
    <r>
      <rPr>
        <b/>
        <sz val="9"/>
        <color indexed="8"/>
        <rFont val="Calibri"/>
        <family val="2"/>
      </rPr>
      <t>TIDAK</t>
    </r>
    <r>
      <rPr>
        <sz val="9"/>
        <color indexed="8"/>
        <rFont val="Calibri"/>
        <family val="2"/>
      </rPr>
      <t xml:space="preserve"> </t>
    </r>
    <r>
      <rPr>
        <b/>
        <sz val="9"/>
        <color indexed="8"/>
        <rFont val="Calibri"/>
        <family val="2"/>
      </rPr>
      <t>menggambarkan</t>
    </r>
    <r>
      <rPr>
        <sz val="9"/>
        <color indexed="8"/>
        <rFont val="Calibri"/>
        <family val="2"/>
      </rPr>
      <t xml:space="preserve"> diri anda
</t>
    </r>
    <r>
      <rPr>
        <b/>
        <u/>
        <sz val="9"/>
        <color indexed="10"/>
        <rFont val="Calibri"/>
        <family val="2"/>
      </rPr>
      <t>PERHATIKAN :</t>
    </r>
    <r>
      <rPr>
        <b/>
        <sz val="9"/>
        <color indexed="10"/>
        <rFont val="Calibri"/>
        <family val="2"/>
      </rPr>
      <t xml:space="preserve"> </t>
    </r>
    <r>
      <rPr>
        <sz val="9"/>
        <color indexed="10"/>
        <rFont val="Calibri"/>
        <family val="2"/>
      </rPr>
      <t>Setiap nomor hanya ada 1 (satu) tanda [</t>
    </r>
    <r>
      <rPr>
        <b/>
        <sz val="11"/>
        <color indexed="10"/>
        <rFont val="Calibri"/>
        <family val="2"/>
      </rPr>
      <t>x</t>
    </r>
    <r>
      <rPr>
        <sz val="9"/>
        <color indexed="10"/>
        <rFont val="Calibri"/>
        <family val="2"/>
      </rPr>
      <t>] di bawah masing-masing kolom</t>
    </r>
    <r>
      <rPr>
        <b/>
        <sz val="9"/>
        <color indexed="10"/>
        <rFont val="Calibri"/>
        <family val="2"/>
      </rPr>
      <t xml:space="preserve"> P</t>
    </r>
    <r>
      <rPr>
        <sz val="9"/>
        <color indexed="10"/>
        <rFont val="Calibri"/>
        <family val="2"/>
      </rPr>
      <t xml:space="preserve"> dan </t>
    </r>
    <r>
      <rPr>
        <b/>
        <sz val="9"/>
        <color indexed="10"/>
        <rFont val="Calibri"/>
        <family val="2"/>
      </rPr>
      <t>K</t>
    </r>
    <r>
      <rPr>
        <sz val="9"/>
        <color indexed="10"/>
        <rFont val="Calibri"/>
        <family val="2"/>
      </rPr>
      <t>.</t>
    </r>
  </si>
  <si>
    <t>Nama</t>
  </si>
  <si>
    <r>
      <t>D.I.S.C.</t>
    </r>
    <r>
      <rPr>
        <b/>
        <sz val="26"/>
        <color indexed="8"/>
        <rFont val="Alfredo's Dance"/>
      </rPr>
      <t xml:space="preserve"> </t>
    </r>
    <r>
      <rPr>
        <b/>
        <sz val="26"/>
        <color indexed="8"/>
        <rFont val="Black Chancery"/>
      </rPr>
      <t>Test</t>
    </r>
  </si>
  <si>
    <t>*</t>
  </si>
  <si>
    <t>C</t>
  </si>
  <si>
    <t>S</t>
  </si>
  <si>
    <t>I</t>
  </si>
  <si>
    <t>D</t>
  </si>
  <si>
    <t>HASIL</t>
  </si>
  <si>
    <t>Tanggal Test           :</t>
  </si>
  <si>
    <t>tahun</t>
  </si>
  <si>
    <t>Usia         :</t>
  </si>
  <si>
    <t>Jenis kelamin           :</t>
  </si>
  <si>
    <t>Nama       :</t>
  </si>
  <si>
    <t>Job Match :</t>
  </si>
  <si>
    <t>Deskripsi Kepribadian</t>
  </si>
  <si>
    <t>Kepribadian asli yang tersembunyi</t>
  </si>
  <si>
    <t>Kepribadian saat mendapat tekanan</t>
  </si>
  <si>
    <t>Kepribadian di muka umum</t>
  </si>
  <si>
    <t>Gambaran Karakter</t>
  </si>
  <si>
    <t xml:space="preserve"> </t>
  </si>
  <si>
    <t>tot</t>
  </si>
  <si>
    <t>Line</t>
  </si>
  <si>
    <t>:</t>
  </si>
  <si>
    <t>Tgl. Tes</t>
  </si>
  <si>
    <t>Gender</t>
  </si>
  <si>
    <t>C-S-D</t>
  </si>
  <si>
    <t>C-I-D</t>
  </si>
  <si>
    <t>C-D-S</t>
  </si>
  <si>
    <t>C-D-I</t>
  </si>
  <si>
    <t>C-I</t>
  </si>
  <si>
    <t>S-C-I</t>
  </si>
  <si>
    <t>S-C-D</t>
  </si>
  <si>
    <t>S-I-C</t>
  </si>
  <si>
    <t>S-I-D</t>
  </si>
  <si>
    <t>S-D-I</t>
  </si>
  <si>
    <t>S-I</t>
  </si>
  <si>
    <t>S-D</t>
  </si>
  <si>
    <t>I-C-S</t>
  </si>
  <si>
    <t>I-C-D</t>
  </si>
  <si>
    <t>I-C</t>
  </si>
  <si>
    <t>I-S</t>
  </si>
  <si>
    <t>D-C-S</t>
  </si>
  <si>
    <t>D-C-I</t>
  </si>
  <si>
    <t>D-S-C</t>
  </si>
  <si>
    <t>D-S-I</t>
  </si>
  <si>
    <t>D-I-C</t>
  </si>
  <si>
    <t>D-C</t>
  </si>
  <si>
    <t>S-C</t>
  </si>
  <si>
    <t>C-S</t>
  </si>
  <si>
    <t>I-S-C / I-C-S</t>
  </si>
  <si>
    <t>C-S-I</t>
  </si>
  <si>
    <t>C-I-S</t>
  </si>
  <si>
    <t xml:space="preserve">D-S </t>
  </si>
  <si>
    <t>D-I-S</t>
  </si>
  <si>
    <t>D-I</t>
  </si>
  <si>
    <t xml:space="preserve">S-D-C </t>
  </si>
  <si>
    <t>I-S-D</t>
  </si>
  <si>
    <t>I-D-S</t>
  </si>
  <si>
    <t>I-D-C</t>
  </si>
  <si>
    <t>I-D</t>
  </si>
  <si>
    <t>C-D</t>
  </si>
  <si>
    <t>Age</t>
  </si>
  <si>
    <t>Name</t>
  </si>
  <si>
    <t>Personality System Graph Page</t>
  </si>
  <si>
    <t>D I S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</si>
</sst>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164" formatCode="[$-421]dd\ mmmm\ yyyy;@"/>
    <numFmt numFmtId="165" formatCode="dd/mm/yyyy;@"/>
    <numFmt numFmtId="166" formatCode="#,##0.0"/>
  </numFmts>
  <fonts count="70">
    <font>
      <sz val="11"/>
      <color theme="1"/>
      <name val="Calibri"/>
      <family val="2"/>
      <scheme val="minor"/>
    </font>
    <font>
      <sz val="11"/>
      <color rgb="FFFF0000"/>
      <name val="Calibri"/>
      <family val="2"/>
      <scheme val="minor"/>
    </font>
    <font>
      <sz val="11"/>
      <color theme="0"/>
      <name val="Calibri"/>
      <family val="2"/>
      <scheme val="minor"/>
    </font>
    <font>
      <sz val="9"/>
      <color indexed="8"/>
      <name val="Calibri"/>
      <family val="2"/>
    </font>
    <font>
      <b/>
      <sz val="9"/>
      <color indexed="8"/>
      <name val="Calibri"/>
      <family val="2"/>
    </font>
    <font>
      <u/>
      <sz val="11"/>
      <color theme="10"/>
      <name val="Calibri"/>
      <family val="2"/>
    </font>
    <font>
      <b/>
      <sz val="16"/>
      <color rgb="FF7030A0"/>
      <name val="Calibri"/>
      <family val="2"/>
    </font>
    <font>
      <b/>
      <sz val="9"/>
      <color indexed="10"/>
      <name val="Calibri"/>
      <family val="2"/>
    </font>
    <font>
      <sz val="9"/>
      <color indexed="9"/>
      <name val="Calibri"/>
      <family val="2"/>
    </font>
    <font>
      <sz val="9"/>
      <color theme="0"/>
      <name val="Calibri"/>
      <family val="2"/>
    </font>
    <font>
      <b/>
      <sz val="9"/>
      <color theme="0"/>
      <name val="Calibri"/>
      <family val="2"/>
    </font>
    <font>
      <sz val="8"/>
      <color indexed="8"/>
      <name val="Calibri"/>
      <family val="2"/>
    </font>
    <font>
      <b/>
      <sz val="8"/>
      <color theme="0"/>
      <name val="Calibri"/>
      <family val="2"/>
    </font>
    <font>
      <b/>
      <u/>
      <sz val="9"/>
      <color indexed="8"/>
      <name val="Calibri"/>
      <family val="2"/>
    </font>
    <font>
      <b/>
      <sz val="11"/>
      <color indexed="8"/>
      <name val="Calibri"/>
      <family val="2"/>
    </font>
    <font>
      <b/>
      <u/>
      <sz val="9"/>
      <color indexed="10"/>
      <name val="Calibri"/>
      <family val="2"/>
    </font>
    <font>
      <sz val="9"/>
      <color indexed="10"/>
      <name val="Calibri"/>
      <family val="2"/>
    </font>
    <font>
      <b/>
      <sz val="11"/>
      <color indexed="10"/>
      <name val="Calibri"/>
      <family val="2"/>
    </font>
    <font>
      <b/>
      <u/>
      <sz val="26"/>
      <color indexed="8"/>
      <name val="Alfredo's Dance"/>
    </font>
    <font>
      <b/>
      <sz val="26"/>
      <color indexed="8"/>
      <name val="Alfredo's Dance"/>
    </font>
    <font>
      <b/>
      <sz val="26"/>
      <color indexed="8"/>
      <name val="Black Chancery"/>
    </font>
    <font>
      <sz val="11"/>
      <color indexed="22"/>
      <name val="Calibri"/>
      <family val="2"/>
    </font>
    <font>
      <b/>
      <sz val="11"/>
      <color indexed="22"/>
      <name val="Calibri"/>
      <family val="2"/>
    </font>
    <font>
      <sz val="11"/>
      <color indexed="9"/>
      <name val="Calibri"/>
      <family val="2"/>
    </font>
    <font>
      <b/>
      <sz val="11"/>
      <color theme="0"/>
      <name val="Calibri"/>
      <family val="2"/>
    </font>
    <font>
      <sz val="11"/>
      <color theme="0"/>
      <name val="Calibri"/>
      <family val="2"/>
    </font>
    <font>
      <b/>
      <sz val="11"/>
      <color indexed="9"/>
      <name val="Calibri"/>
      <family val="2"/>
    </font>
    <font>
      <sz val="11"/>
      <color indexed="36"/>
      <name val="Bauhaus 93"/>
      <family val="5"/>
    </font>
    <font>
      <sz val="11"/>
      <color indexed="36"/>
      <name val="Calibri"/>
      <family val="2"/>
    </font>
    <font>
      <b/>
      <sz val="11"/>
      <name val="Calibri"/>
      <family val="2"/>
    </font>
    <font>
      <sz val="11"/>
      <name val="Calibri"/>
      <family val="2"/>
    </font>
    <font>
      <b/>
      <sz val="11"/>
      <color indexed="36"/>
      <name val="Calibri"/>
      <family val="2"/>
    </font>
    <font>
      <sz val="11"/>
      <color indexed="8"/>
      <name val="Calibri"/>
      <family val="2"/>
    </font>
    <font>
      <b/>
      <sz val="8"/>
      <color indexed="8"/>
      <name val="Arial"/>
      <family val="2"/>
    </font>
    <font>
      <sz val="12"/>
      <color theme="1"/>
      <name val="Times New Roman"/>
      <family val="1"/>
    </font>
    <font>
      <sz val="14"/>
      <color theme="1"/>
      <name val="Calibri"/>
      <family val="2"/>
      <scheme val="minor"/>
    </font>
    <font>
      <sz val="14"/>
      <color theme="1"/>
      <name val="Times New Roman"/>
      <family val="1"/>
    </font>
    <font>
      <b/>
      <sz val="16"/>
      <name val="Times New Roman"/>
      <family val="1"/>
    </font>
    <font>
      <b/>
      <sz val="16"/>
      <color rgb="FFFF0000"/>
      <name val="Times New Roman"/>
      <family val="1"/>
    </font>
    <font>
      <sz val="14"/>
      <color indexed="8"/>
      <name val="Times New Roman"/>
      <family val="1"/>
    </font>
    <font>
      <sz val="16"/>
      <color theme="1"/>
      <name val="Calibri"/>
      <family val="2"/>
      <scheme val="minor"/>
    </font>
    <font>
      <b/>
      <sz val="16"/>
      <color indexed="8"/>
      <name val="Times New Roman"/>
      <family val="1"/>
    </font>
    <font>
      <sz val="11"/>
      <name val="Calibri"/>
      <family val="2"/>
      <scheme val="minor"/>
    </font>
    <font>
      <u/>
      <sz val="16"/>
      <color theme="1"/>
      <name val="Calibri"/>
      <family val="2"/>
      <scheme val="minor"/>
    </font>
    <font>
      <b/>
      <u/>
      <sz val="16"/>
      <color indexed="8"/>
      <name val="Times New Roman"/>
      <family val="1"/>
    </font>
    <font>
      <sz val="16"/>
      <color indexed="8"/>
      <name val="Cooper Black"/>
      <family val="1"/>
    </font>
    <font>
      <sz val="13"/>
      <color indexed="8"/>
      <name val="Copperplate Gothic Light"/>
      <family val="2"/>
    </font>
    <font>
      <sz val="11"/>
      <color indexed="28"/>
      <name val="Calibri"/>
      <family val="2"/>
    </font>
    <font>
      <sz val="13"/>
      <color indexed="28"/>
      <name val="Copperplate Gothic Light"/>
      <family val="2"/>
    </font>
    <font>
      <sz val="14"/>
      <color indexed="28"/>
      <name val="Copperplate Gothic Light"/>
      <family val="2"/>
    </font>
    <font>
      <b/>
      <sz val="12"/>
      <color indexed="28"/>
      <name val="Calibri"/>
      <family val="2"/>
    </font>
    <font>
      <b/>
      <sz val="12"/>
      <color indexed="28"/>
      <name val="Copperplate Gothic Light"/>
      <family val="2"/>
    </font>
    <font>
      <b/>
      <sz val="14"/>
      <color indexed="28"/>
      <name val="Copperplate Gothic Light"/>
      <family val="2"/>
    </font>
    <font>
      <b/>
      <sz val="11"/>
      <color indexed="8"/>
      <name val="Cambria"/>
      <family val="1"/>
    </font>
    <font>
      <u/>
      <sz val="16"/>
      <color indexed="18"/>
      <name val="Cooper Black"/>
      <family val="1"/>
    </font>
    <font>
      <b/>
      <sz val="12"/>
      <color indexed="8"/>
      <name val="Copperplate Gothic Light"/>
      <family val="2"/>
    </font>
    <font>
      <b/>
      <sz val="14"/>
      <color indexed="8"/>
      <name val="Copperplate Gothic Light"/>
      <family val="2"/>
    </font>
    <font>
      <sz val="16"/>
      <color indexed="8"/>
      <name val="Calibri"/>
      <family val="2"/>
    </font>
    <font>
      <sz val="16"/>
      <color rgb="FFFF0000"/>
      <name val="Calibri"/>
      <family val="2"/>
    </font>
    <font>
      <b/>
      <sz val="16"/>
      <color indexed="8"/>
      <name val="Calibri"/>
      <family val="2"/>
    </font>
    <font>
      <sz val="16"/>
      <color theme="0"/>
      <name val="Calibri"/>
      <family val="2"/>
    </font>
    <font>
      <b/>
      <sz val="16"/>
      <color indexed="10"/>
      <name val="Calibri"/>
      <family val="2"/>
    </font>
    <font>
      <b/>
      <sz val="16"/>
      <color rgb="FFFF0000"/>
      <name val="Calibri"/>
      <family val="2"/>
    </font>
    <font>
      <b/>
      <sz val="16"/>
      <color theme="0"/>
      <name val="Calibri"/>
      <family val="2"/>
    </font>
    <font>
      <b/>
      <sz val="11"/>
      <color indexed="8"/>
      <name val="Colonna MT"/>
      <family val="5"/>
    </font>
    <font>
      <b/>
      <sz val="11"/>
      <color indexed="8"/>
      <name val="Courier"/>
      <family val="3"/>
    </font>
    <font>
      <sz val="16"/>
      <color indexed="8"/>
      <name val="Courier"/>
      <family val="3"/>
    </font>
    <font>
      <sz val="11"/>
      <color rgb="FFFF0000"/>
      <name val="Calibri"/>
      <family val="2"/>
    </font>
    <font>
      <b/>
      <sz val="11"/>
      <color indexed="8"/>
      <name val="Bauhaus 93"/>
      <family val="5"/>
    </font>
    <font>
      <b/>
      <sz val="18"/>
      <color indexed="8"/>
      <name val="Broadway"/>
      <family val="5"/>
    </font>
  </fonts>
  <fills count="12">
    <fill>
      <patternFill patternType="none"/>
    </fill>
    <fill>
      <patternFill patternType="gray125"/>
    </fill>
    <fill>
      <patternFill patternType="solid">
        <fgColor theme="0"/>
        <bgColor indexed="64"/>
      </patternFill>
    </fill>
    <fill>
      <patternFill patternType="solid">
        <fgColor indexed="42"/>
        <bgColor indexed="64"/>
      </patternFill>
    </fill>
    <fill>
      <patternFill patternType="solid">
        <fgColor rgb="FF66FF33"/>
        <bgColor indexed="64"/>
      </patternFill>
    </fill>
    <fill>
      <patternFill patternType="solid">
        <fgColor rgb="FFFFFF00"/>
        <bgColor indexed="64"/>
      </patternFill>
    </fill>
    <fill>
      <patternFill patternType="solid">
        <fgColor indexed="22"/>
        <bgColor indexed="64"/>
      </patternFill>
    </fill>
    <fill>
      <patternFill patternType="solid">
        <fgColor rgb="FFFF0000"/>
        <bgColor indexed="64"/>
      </patternFill>
    </fill>
    <fill>
      <patternFill patternType="solid">
        <fgColor indexed="45"/>
        <bgColor indexed="64"/>
      </patternFill>
    </fill>
    <fill>
      <patternFill patternType="solid">
        <fgColor indexed="11"/>
        <bgColor indexed="64"/>
      </patternFill>
    </fill>
    <fill>
      <patternFill patternType="solid">
        <fgColor theme="7" tint="0.59999389629810485"/>
        <bgColor indexed="64"/>
      </patternFill>
    </fill>
    <fill>
      <patternFill patternType="solid">
        <fgColor theme="0" tint="-0.499984740745262"/>
        <bgColor indexed="64"/>
      </patternFill>
    </fill>
  </fills>
  <borders count="49">
    <border>
      <left/>
      <right/>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thin">
        <color indexed="64"/>
      </bottom>
      <diagonal/>
    </border>
    <border>
      <left/>
      <right style="medium">
        <color indexed="64"/>
      </right>
      <top/>
      <bottom/>
      <diagonal/>
    </border>
    <border>
      <left style="medium">
        <color indexed="64"/>
      </left>
      <right/>
      <top/>
      <bottom/>
      <diagonal/>
    </border>
    <border>
      <left/>
      <right/>
      <top/>
      <bottom style="thin">
        <color indexed="64"/>
      </bottom>
      <diagonal/>
    </border>
    <border>
      <left/>
      <right/>
      <top style="medium">
        <color indexed="64"/>
      </top>
      <bottom/>
      <diagonal/>
    </border>
    <border>
      <left style="medium">
        <color indexed="64"/>
      </left>
      <right/>
      <top style="medium">
        <color indexed="64"/>
      </top>
      <bottom/>
      <diagonal/>
    </border>
    <border>
      <left style="thick">
        <color indexed="10"/>
      </left>
      <right style="thick">
        <color indexed="10"/>
      </right>
      <top style="thick">
        <color indexed="10"/>
      </top>
      <bottom style="thick">
        <color indexed="1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ouble">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right style="double">
        <color indexed="64"/>
      </right>
      <top/>
      <bottom/>
      <diagonal/>
    </border>
    <border>
      <left style="double">
        <color indexed="64"/>
      </left>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style="thin">
        <color indexed="22"/>
      </right>
      <top/>
      <bottom style="thin">
        <color indexed="22"/>
      </bottom>
      <diagonal/>
    </border>
  </borders>
  <cellStyleXfs count="3">
    <xf numFmtId="0" fontId="0" fillId="0" borderId="0"/>
    <xf numFmtId="0" fontId="5" fillId="0" borderId="0" applyNumberFormat="0" applyFill="0" applyBorder="0" applyAlignment="0" applyProtection="0">
      <alignment vertical="top"/>
      <protection locked="0"/>
    </xf>
    <xf numFmtId="41" fontId="32" fillId="0" borderId="0" applyFont="0" applyFill="0" applyBorder="0" applyAlignment="0" applyProtection="0"/>
  </cellStyleXfs>
  <cellXfs count="2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horizontal="center"/>
    </xf>
    <xf numFmtId="0" fontId="3" fillId="0" borderId="0" xfId="0" applyFont="1" applyProtection="1"/>
    <xf numFmtId="0" fontId="3" fillId="0" borderId="0" xfId="0" applyFont="1" applyAlignment="1" applyProtection="1">
      <alignment horizontal="center"/>
    </xf>
    <xf numFmtId="0" fontId="4" fillId="0" borderId="0" xfId="0" applyFont="1" applyAlignment="1" applyProtection="1">
      <alignment horizontal="center"/>
    </xf>
    <xf numFmtId="0" fontId="8" fillId="0" borderId="0" xfId="0" applyFont="1"/>
    <xf numFmtId="0" fontId="9" fillId="0" borderId="0" xfId="0" applyFont="1" applyProtection="1"/>
    <xf numFmtId="0" fontId="9" fillId="0" borderId="0" xfId="0" applyFont="1" applyAlignment="1" applyProtection="1">
      <alignment horizontal="center"/>
    </xf>
    <xf numFmtId="0" fontId="9" fillId="0" borderId="0" xfId="0" applyFont="1" applyAlignment="1" applyProtection="1">
      <alignment horizontal="center"/>
      <protection hidden="1"/>
    </xf>
    <xf numFmtId="0" fontId="10" fillId="0" borderId="0" xfId="0" applyFont="1" applyAlignment="1" applyProtection="1">
      <alignment horizontal="center"/>
    </xf>
    <xf numFmtId="0" fontId="9" fillId="0" borderId="0" xfId="0" applyFont="1"/>
    <xf numFmtId="0" fontId="3" fillId="2" borderId="1" xfId="0" applyFont="1" applyFill="1" applyBorder="1" applyProtection="1"/>
    <xf numFmtId="0" fontId="3" fillId="3" borderId="2" xfId="0" applyFont="1" applyFill="1" applyBorder="1" applyAlignment="1" applyProtection="1">
      <alignment horizontal="center"/>
    </xf>
    <xf numFmtId="0" fontId="3" fillId="4" borderId="2" xfId="0" applyFont="1" applyFill="1" applyBorder="1" applyAlignment="1" applyProtection="1">
      <alignment horizontal="center"/>
      <protection locked="0"/>
    </xf>
    <xf numFmtId="0" fontId="3" fillId="3" borderId="2" xfId="0" applyFont="1" applyFill="1" applyBorder="1" applyAlignment="1" applyProtection="1">
      <alignment horizontal="center"/>
      <protection hidden="1"/>
    </xf>
    <xf numFmtId="0" fontId="3" fillId="5" borderId="2" xfId="0" applyFont="1" applyFill="1" applyBorder="1" applyAlignment="1" applyProtection="1">
      <alignment horizontal="center"/>
      <protection locked="0"/>
    </xf>
    <xf numFmtId="0" fontId="3" fillId="2" borderId="3" xfId="0" applyFont="1" applyFill="1" applyBorder="1" applyProtection="1"/>
    <xf numFmtId="0" fontId="3" fillId="2" borderId="4" xfId="0" applyFont="1" applyFill="1" applyBorder="1" applyProtection="1"/>
    <xf numFmtId="0" fontId="3" fillId="3" borderId="5" xfId="0" applyFont="1" applyFill="1" applyBorder="1" applyAlignment="1" applyProtection="1">
      <alignment horizontal="center"/>
    </xf>
    <xf numFmtId="0" fontId="3" fillId="4" borderId="5" xfId="0" applyFont="1" applyFill="1" applyBorder="1" applyAlignment="1" applyProtection="1">
      <alignment horizontal="center"/>
      <protection locked="0"/>
    </xf>
    <xf numFmtId="0" fontId="3" fillId="3" borderId="5" xfId="0" applyFont="1" applyFill="1" applyBorder="1" applyAlignment="1" applyProtection="1">
      <alignment horizontal="center"/>
      <protection hidden="1"/>
    </xf>
    <xf numFmtId="0" fontId="3" fillId="5" borderId="5" xfId="0" applyFont="1" applyFill="1" applyBorder="1" applyAlignment="1" applyProtection="1">
      <alignment horizontal="center"/>
      <protection locked="0"/>
    </xf>
    <xf numFmtId="0" fontId="3" fillId="2" borderId="6" xfId="0" applyFont="1" applyFill="1" applyBorder="1" applyProtection="1"/>
    <xf numFmtId="0" fontId="3" fillId="3" borderId="7" xfId="0" applyFont="1" applyFill="1" applyBorder="1" applyAlignment="1" applyProtection="1">
      <alignment horizontal="center"/>
    </xf>
    <xf numFmtId="0" fontId="3" fillId="4" borderId="7" xfId="0" applyFont="1" applyFill="1" applyBorder="1" applyAlignment="1" applyProtection="1">
      <alignment horizontal="center"/>
      <protection locked="0"/>
    </xf>
    <xf numFmtId="0" fontId="3" fillId="3" borderId="7" xfId="0" applyFont="1" applyFill="1" applyBorder="1" applyAlignment="1" applyProtection="1">
      <alignment horizontal="center"/>
      <protection hidden="1"/>
    </xf>
    <xf numFmtId="0" fontId="3" fillId="5" borderId="7" xfId="0" applyFont="1" applyFill="1" applyBorder="1" applyAlignment="1" applyProtection="1">
      <alignment horizontal="center"/>
      <protection locked="0"/>
    </xf>
    <xf numFmtId="0" fontId="3" fillId="2" borderId="8" xfId="0" applyFont="1" applyFill="1" applyBorder="1" applyProtection="1"/>
    <xf numFmtId="0" fontId="10" fillId="7" borderId="9" xfId="0" applyFont="1" applyFill="1" applyBorder="1" applyAlignment="1" applyProtection="1">
      <alignment horizontal="center"/>
    </xf>
    <xf numFmtId="0" fontId="4" fillId="3" borderId="10" xfId="0" applyFont="1" applyFill="1" applyBorder="1" applyAlignment="1" applyProtection="1">
      <alignment horizontal="center"/>
    </xf>
    <xf numFmtId="0" fontId="4" fillId="4" borderId="10" xfId="0" applyFont="1" applyFill="1" applyBorder="1" applyAlignment="1" applyProtection="1">
      <alignment horizontal="center"/>
    </xf>
    <xf numFmtId="0" fontId="4" fillId="3" borderId="10" xfId="0" applyFont="1" applyFill="1" applyBorder="1" applyAlignment="1" applyProtection="1">
      <alignment horizontal="center"/>
      <protection hidden="1"/>
    </xf>
    <xf numFmtId="0" fontId="4" fillId="5" borderId="10" xfId="0" applyFont="1" applyFill="1" applyBorder="1" applyAlignment="1" applyProtection="1">
      <alignment horizontal="center"/>
    </xf>
    <xf numFmtId="0" fontId="4" fillId="6" borderId="10" xfId="0" applyFont="1" applyFill="1" applyBorder="1" applyAlignment="1" applyProtection="1">
      <alignment horizontal="center"/>
    </xf>
    <xf numFmtId="0" fontId="11" fillId="2" borderId="1" xfId="0" applyFont="1" applyFill="1" applyBorder="1" applyProtection="1"/>
    <xf numFmtId="0" fontId="11" fillId="2" borderId="4" xfId="0" applyFont="1" applyFill="1" applyBorder="1" applyProtection="1"/>
    <xf numFmtId="0" fontId="12" fillId="0" borderId="0" xfId="0" applyFont="1" applyProtection="1"/>
    <xf numFmtId="0" fontId="4" fillId="8" borderId="11" xfId="0" applyFont="1" applyFill="1" applyBorder="1" applyAlignment="1" applyProtection="1">
      <alignment horizontal="center"/>
    </xf>
    <xf numFmtId="0" fontId="4" fillId="8" borderId="9" xfId="0" applyFont="1" applyFill="1" applyBorder="1" applyAlignment="1" applyProtection="1">
      <alignment horizontal="center"/>
    </xf>
    <xf numFmtId="164" fontId="3" fillId="0" borderId="15" xfId="0" applyNumberFormat="1" applyFont="1" applyBorder="1" applyAlignment="1" applyProtection="1">
      <alignment horizontal="left"/>
      <protection locked="0"/>
    </xf>
    <xf numFmtId="0" fontId="4" fillId="0" borderId="0" xfId="0" applyFont="1" applyAlignment="1">
      <alignment horizontal="left"/>
    </xf>
    <xf numFmtId="0" fontId="3" fillId="0" borderId="18" xfId="0" applyFont="1" applyBorder="1" applyProtection="1">
      <protection locked="0"/>
    </xf>
    <xf numFmtId="0" fontId="3" fillId="0" borderId="18" xfId="0" applyFont="1" applyBorder="1" applyAlignment="1" applyProtection="1">
      <alignment horizontal="left"/>
      <protection locked="0"/>
    </xf>
    <xf numFmtId="0" fontId="0" fillId="0" borderId="0" xfId="0" applyProtection="1"/>
    <xf numFmtId="0" fontId="14" fillId="0" borderId="0" xfId="0" applyFont="1" applyProtection="1"/>
    <xf numFmtId="0" fontId="14" fillId="0" borderId="0" xfId="0" applyFont="1" applyAlignment="1" applyProtection="1">
      <alignment horizontal="center"/>
    </xf>
    <xf numFmtId="0" fontId="21" fillId="0" borderId="0" xfId="0" applyFont="1" applyProtection="1"/>
    <xf numFmtId="0" fontId="22" fillId="0" borderId="0" xfId="0" applyFont="1" applyProtection="1"/>
    <xf numFmtId="0" fontId="22" fillId="0" borderId="0" xfId="0" applyFont="1" applyAlignment="1" applyProtection="1">
      <alignment horizontal="center"/>
    </xf>
    <xf numFmtId="0" fontId="23" fillId="0" borderId="0" xfId="0" applyFont="1" applyProtection="1"/>
    <xf numFmtId="0" fontId="24" fillId="0" borderId="0" xfId="0" applyFont="1" applyAlignment="1" applyProtection="1">
      <alignment horizontal="center"/>
      <protection hidden="1"/>
    </xf>
    <xf numFmtId="0" fontId="24" fillId="0" borderId="0" xfId="0" applyFont="1" applyProtection="1">
      <protection hidden="1"/>
    </xf>
    <xf numFmtId="0" fontId="25" fillId="0" borderId="0" xfId="0" applyFont="1" applyProtection="1">
      <protection hidden="1"/>
    </xf>
    <xf numFmtId="0" fontId="26" fillId="0" borderId="0" xfId="0" applyFont="1" applyProtection="1"/>
    <xf numFmtId="0" fontId="27" fillId="9" borderId="21" xfId="1" applyFont="1" applyFill="1" applyBorder="1" applyAlignment="1" applyProtection="1">
      <alignment horizontal="center" vertical="center"/>
      <protection locked="0"/>
    </xf>
    <xf numFmtId="0" fontId="28" fillId="0" borderId="0" xfId="0" applyFont="1" applyProtection="1"/>
    <xf numFmtId="0" fontId="29" fillId="0" borderId="0" xfId="0" applyFont="1" applyProtection="1"/>
    <xf numFmtId="0" fontId="30" fillId="0" borderId="0" xfId="0" applyFont="1" applyProtection="1"/>
    <xf numFmtId="0" fontId="29" fillId="0" borderId="0" xfId="0" applyFont="1" applyAlignment="1" applyProtection="1">
      <alignment horizontal="center"/>
    </xf>
    <xf numFmtId="0" fontId="31" fillId="0" borderId="0" xfId="0" applyFont="1" applyProtection="1"/>
    <xf numFmtId="0" fontId="14" fillId="10" borderId="1" xfId="0" applyFont="1" applyFill="1" applyBorder="1" applyAlignment="1" applyProtection="1">
      <alignment horizontal="center"/>
    </xf>
    <xf numFmtId="0" fontId="14" fillId="10" borderId="22" xfId="0" applyFont="1" applyFill="1" applyBorder="1" applyAlignment="1" applyProtection="1">
      <alignment horizontal="center"/>
    </xf>
    <xf numFmtId="41" fontId="14" fillId="4" borderId="23" xfId="2" applyFont="1" applyFill="1" applyBorder="1" applyAlignment="1" applyProtection="1">
      <alignment horizontal="center"/>
    </xf>
    <xf numFmtId="41" fontId="14" fillId="5" borderId="24" xfId="2" applyFont="1" applyFill="1" applyBorder="1" applyAlignment="1" applyProtection="1">
      <alignment horizontal="center"/>
    </xf>
    <xf numFmtId="0" fontId="0" fillId="0" borderId="2" xfId="0" applyBorder="1" applyAlignment="1" applyProtection="1">
      <alignment horizontal="center"/>
    </xf>
    <xf numFmtId="41" fontId="14" fillId="4" borderId="22" xfId="2" applyFont="1" applyFill="1" applyBorder="1" applyAlignment="1" applyProtection="1">
      <alignment horizontal="center"/>
    </xf>
    <xf numFmtId="0" fontId="0" fillId="0" borderId="25" xfId="0" applyBorder="1" applyAlignment="1" applyProtection="1">
      <alignment horizontal="center"/>
    </xf>
    <xf numFmtId="0" fontId="14" fillId="10" borderId="4" xfId="0" applyFont="1" applyFill="1" applyBorder="1" applyAlignment="1" applyProtection="1">
      <alignment horizontal="center"/>
    </xf>
    <xf numFmtId="0" fontId="14" fillId="10" borderId="23" xfId="0" applyFont="1" applyFill="1" applyBorder="1" applyAlignment="1" applyProtection="1">
      <alignment horizontal="center"/>
    </xf>
    <xf numFmtId="41" fontId="14" fillId="5" borderId="26" xfId="2" applyFont="1" applyFill="1" applyBorder="1" applyAlignment="1" applyProtection="1">
      <alignment horizontal="center"/>
    </xf>
    <xf numFmtId="0" fontId="0" fillId="0" borderId="5" xfId="0" applyBorder="1" applyAlignment="1" applyProtection="1">
      <alignment horizontal="center"/>
    </xf>
    <xf numFmtId="0" fontId="0" fillId="0" borderId="27" xfId="0" applyBorder="1" applyAlignment="1" applyProtection="1">
      <alignment horizontal="center"/>
    </xf>
    <xf numFmtId="0" fontId="14" fillId="10" borderId="28" xfId="0" applyFont="1" applyFill="1" applyBorder="1" applyAlignment="1" applyProtection="1">
      <alignment horizontal="center"/>
    </xf>
    <xf numFmtId="0" fontId="14" fillId="10" borderId="29" xfId="0" applyFont="1" applyFill="1" applyBorder="1" applyAlignment="1" applyProtection="1">
      <alignment horizontal="center"/>
    </xf>
    <xf numFmtId="41" fontId="14" fillId="4" borderId="29" xfId="2" applyFont="1" applyFill="1" applyBorder="1" applyAlignment="1" applyProtection="1">
      <alignment horizontal="center"/>
    </xf>
    <xf numFmtId="41" fontId="14" fillId="5" borderId="30" xfId="2" applyFont="1" applyFill="1" applyBorder="1" applyAlignment="1" applyProtection="1">
      <alignment horizontal="center"/>
    </xf>
    <xf numFmtId="0" fontId="0" fillId="0" borderId="7" xfId="0" applyBorder="1" applyAlignment="1" applyProtection="1">
      <alignment horizontal="center"/>
    </xf>
    <xf numFmtId="0" fontId="0" fillId="0" borderId="31" xfId="0" applyBorder="1" applyAlignment="1" applyProtection="1">
      <alignment horizontal="center"/>
    </xf>
    <xf numFmtId="0" fontId="14" fillId="0" borderId="32" xfId="0" applyFont="1" applyBorder="1" applyAlignment="1" applyProtection="1">
      <alignment horizontal="center"/>
    </xf>
    <xf numFmtId="0" fontId="14" fillId="0" borderId="33" xfId="0" applyFont="1" applyBorder="1" applyAlignment="1" applyProtection="1">
      <alignment horizontal="center"/>
    </xf>
    <xf numFmtId="0" fontId="14" fillId="4" borderId="33" xfId="0" applyFont="1" applyFill="1" applyBorder="1" applyAlignment="1" applyProtection="1">
      <alignment horizontal="center"/>
    </xf>
    <xf numFmtId="0" fontId="14" fillId="5" borderId="34" xfId="0" applyFont="1" applyFill="1" applyBorder="1" applyAlignment="1" applyProtection="1">
      <alignment horizontal="center"/>
    </xf>
    <xf numFmtId="0" fontId="14" fillId="0" borderId="10" xfId="0" applyFont="1" applyBorder="1" applyAlignment="1" applyProtection="1">
      <alignment horizontal="center"/>
    </xf>
    <xf numFmtId="0" fontId="14" fillId="5" borderId="35" xfId="0" applyFont="1" applyFill="1" applyBorder="1" applyAlignment="1" applyProtection="1">
      <alignment horizontal="center"/>
    </xf>
    <xf numFmtId="0" fontId="14" fillId="0" borderId="36" xfId="0" applyFont="1" applyBorder="1" applyAlignment="1" applyProtection="1">
      <alignment horizontal="center"/>
    </xf>
    <xf numFmtId="165" fontId="33" fillId="0" borderId="0" xfId="2" applyNumberFormat="1" applyFont="1" applyAlignment="1" applyProtection="1">
      <alignment horizontal="center"/>
    </xf>
    <xf numFmtId="0" fontId="14" fillId="0" borderId="0" xfId="0" applyFont="1" applyAlignment="1" applyProtection="1">
      <alignment horizontal="left"/>
    </xf>
    <xf numFmtId="41" fontId="14" fillId="0" borderId="0" xfId="2" applyFont="1" applyAlignment="1" applyProtection="1">
      <alignment horizontal="center"/>
    </xf>
    <xf numFmtId="41" fontId="14" fillId="0" borderId="0" xfId="2" applyFont="1" applyProtection="1"/>
    <xf numFmtId="0" fontId="14" fillId="0" borderId="0" xfId="0" applyFont="1" applyAlignment="1" applyProtection="1"/>
    <xf numFmtId="41" fontId="14" fillId="0" borderId="0" xfId="2" applyFont="1" applyAlignment="1" applyProtection="1"/>
    <xf numFmtId="0" fontId="0" fillId="0" borderId="0" xfId="0" applyProtection="1">
      <protection hidden="1"/>
    </xf>
    <xf numFmtId="0" fontId="0" fillId="0" borderId="0" xfId="0" applyAlignment="1" applyProtection="1">
      <alignment vertical="center"/>
      <protection hidden="1"/>
    </xf>
    <xf numFmtId="0" fontId="0" fillId="0" borderId="0" xfId="0" applyAlignment="1" applyProtection="1">
      <alignment horizontal="center" vertical="center"/>
      <protection hidden="1"/>
    </xf>
    <xf numFmtId="0" fontId="0" fillId="0" borderId="0" xfId="0" applyFill="1" applyBorder="1" applyAlignment="1">
      <alignment horizontal="justify" vertical="top"/>
    </xf>
    <xf numFmtId="0" fontId="0" fillId="0" borderId="0" xfId="0" applyBorder="1" applyProtection="1">
      <protection hidden="1"/>
    </xf>
    <xf numFmtId="0" fontId="34" fillId="0" borderId="0" xfId="0" applyFont="1" applyFill="1" applyBorder="1" applyAlignment="1" applyProtection="1">
      <alignment horizontal="justify" vertical="top"/>
      <protection hidden="1"/>
    </xf>
    <xf numFmtId="0" fontId="30" fillId="2" borderId="0" xfId="0" applyFont="1" applyFill="1" applyProtection="1">
      <protection hidden="1"/>
    </xf>
    <xf numFmtId="0" fontId="0" fillId="0" borderId="0" xfId="0" applyBorder="1" applyAlignment="1"/>
    <xf numFmtId="0" fontId="0" fillId="0" borderId="0" xfId="0" applyAlignment="1" applyProtection="1">
      <protection hidden="1"/>
    </xf>
    <xf numFmtId="0" fontId="0" fillId="0" borderId="0" xfId="0" applyBorder="1" applyAlignment="1">
      <alignment horizontal="justify" vertical="top"/>
    </xf>
    <xf numFmtId="0" fontId="21" fillId="2" borderId="0" xfId="0" applyFont="1" applyFill="1" applyProtection="1">
      <protection hidden="1"/>
    </xf>
    <xf numFmtId="0" fontId="0" fillId="0" borderId="0" xfId="0" applyAlignment="1"/>
    <xf numFmtId="0" fontId="37" fillId="0" borderId="0" xfId="0" applyFont="1" applyAlignment="1" applyProtection="1">
      <alignment vertical="center"/>
      <protection hidden="1"/>
    </xf>
    <xf numFmtId="0" fontId="38" fillId="0" borderId="0" xfId="0" applyFont="1" applyAlignment="1" applyProtection="1">
      <alignment vertical="center"/>
      <protection hidden="1"/>
    </xf>
    <xf numFmtId="0" fontId="30" fillId="2" borderId="0" xfId="0" applyFont="1" applyFill="1" applyAlignment="1" applyProtection="1">
      <alignment vertical="center"/>
      <protection hidden="1"/>
    </xf>
    <xf numFmtId="0" fontId="30" fillId="2" borderId="0" xfId="0" applyFont="1" applyFill="1" applyAlignment="1" applyProtection="1">
      <alignment horizontal="center" vertical="center"/>
      <protection hidden="1"/>
    </xf>
    <xf numFmtId="0" fontId="30" fillId="0" borderId="0" xfId="0" applyFont="1" applyFill="1" applyProtection="1">
      <protection hidden="1"/>
    </xf>
    <xf numFmtId="0" fontId="30" fillId="2" borderId="0" xfId="0" applyFont="1" applyFill="1" applyBorder="1" applyProtection="1">
      <protection hidden="1"/>
    </xf>
    <xf numFmtId="0" fontId="21" fillId="2" borderId="0" xfId="0" applyFont="1" applyFill="1" applyBorder="1" applyProtection="1">
      <protection hidden="1"/>
    </xf>
    <xf numFmtId="0" fontId="21" fillId="2" borderId="45" xfId="0" applyFont="1" applyFill="1" applyBorder="1" applyProtection="1">
      <protection hidden="1"/>
    </xf>
    <xf numFmtId="0" fontId="21" fillId="2" borderId="46" xfId="0" applyFont="1" applyFill="1" applyBorder="1" applyProtection="1">
      <protection hidden="1"/>
    </xf>
    <xf numFmtId="0" fontId="25" fillId="2" borderId="0" xfId="0" applyFont="1" applyFill="1" applyBorder="1" applyProtection="1">
      <protection hidden="1"/>
    </xf>
    <xf numFmtId="0" fontId="25" fillId="2" borderId="0" xfId="0" applyFont="1" applyFill="1" applyBorder="1" applyAlignment="1" applyProtection="1">
      <alignment horizontal="center" vertical="center"/>
      <protection hidden="1"/>
    </xf>
    <xf numFmtId="0" fontId="30" fillId="2" borderId="0" xfId="0" applyFont="1" applyFill="1" applyBorder="1" applyAlignment="1" applyProtection="1">
      <alignment horizontal="center" vertical="center"/>
      <protection hidden="1"/>
    </xf>
    <xf numFmtId="0" fontId="21" fillId="2" borderId="47" xfId="0" applyFont="1" applyFill="1" applyBorder="1" applyProtection="1">
      <protection hidden="1"/>
    </xf>
    <xf numFmtId="0" fontId="21" fillId="2" borderId="48" xfId="0" applyFont="1" applyFill="1" applyBorder="1" applyProtection="1">
      <protection hidden="1"/>
    </xf>
    <xf numFmtId="0" fontId="21" fillId="2" borderId="0" xfId="0" applyFont="1" applyFill="1" applyAlignment="1" applyProtection="1">
      <alignment horizontal="center"/>
      <protection hidden="1"/>
    </xf>
    <xf numFmtId="0" fontId="25" fillId="2" borderId="0" xfId="0" applyFont="1" applyFill="1" applyBorder="1" applyAlignment="1" applyProtection="1">
      <alignment horizontal="center"/>
      <protection hidden="1"/>
    </xf>
    <xf numFmtId="0" fontId="30" fillId="2" borderId="0" xfId="0" applyFont="1" applyFill="1" applyBorder="1" applyAlignment="1" applyProtection="1">
      <alignment horizontal="center"/>
      <protection hidden="1"/>
    </xf>
    <xf numFmtId="0" fontId="21" fillId="2" borderId="0" xfId="0" applyFont="1" applyFill="1" applyBorder="1" applyAlignment="1" applyProtection="1">
      <alignment horizontal="center"/>
      <protection hidden="1"/>
    </xf>
    <xf numFmtId="0" fontId="28" fillId="0" borderId="0" xfId="0" applyFont="1" applyProtection="1">
      <protection hidden="1"/>
    </xf>
    <xf numFmtId="0" fontId="28" fillId="0" borderId="0" xfId="0" applyFont="1" applyBorder="1" applyProtection="1">
      <protection hidden="1"/>
    </xf>
    <xf numFmtId="0" fontId="30" fillId="0" borderId="0" xfId="0" applyFont="1" applyBorder="1" applyProtection="1">
      <protection hidden="1"/>
    </xf>
    <xf numFmtId="0" fontId="30" fillId="0" borderId="0" xfId="0" applyFont="1" applyProtection="1">
      <protection hidden="1"/>
    </xf>
    <xf numFmtId="0" fontId="42" fillId="0" borderId="0" xfId="0" applyFont="1" applyBorder="1" applyProtection="1">
      <protection hidden="1"/>
    </xf>
    <xf numFmtId="0" fontId="30" fillId="2" borderId="0" xfId="0" applyFont="1" applyFill="1" applyBorder="1" applyAlignment="1" applyProtection="1">
      <alignment vertical="center"/>
      <protection hidden="1"/>
    </xf>
    <xf numFmtId="0" fontId="42" fillId="0" borderId="0" xfId="0" applyFont="1" applyProtection="1">
      <protection hidden="1"/>
    </xf>
    <xf numFmtId="0" fontId="42" fillId="0" borderId="0" xfId="0" applyFont="1" applyFill="1" applyProtection="1">
      <protection hidden="1"/>
    </xf>
    <xf numFmtId="0" fontId="14" fillId="0" borderId="0" xfId="0" applyFont="1" applyAlignment="1" applyProtection="1">
      <alignment horizontal="center" vertical="center"/>
      <protection hidden="1"/>
    </xf>
    <xf numFmtId="0" fontId="0" fillId="0" borderId="0" xfId="0" applyFill="1" applyBorder="1" applyAlignment="1" applyProtection="1">
      <alignment vertical="center"/>
      <protection hidden="1"/>
    </xf>
    <xf numFmtId="0" fontId="0" fillId="0" borderId="0" xfId="0" applyFill="1" applyBorder="1" applyAlignment="1" applyProtection="1">
      <alignment horizontal="center" vertical="center"/>
      <protection hidden="1"/>
    </xf>
    <xf numFmtId="0" fontId="45" fillId="0" borderId="0" xfId="0" applyFont="1" applyFill="1" applyBorder="1" applyAlignment="1" applyProtection="1">
      <alignment vertical="center"/>
      <protection hidden="1"/>
    </xf>
    <xf numFmtId="0" fontId="46" fillId="0" borderId="0" xfId="0" applyFont="1" applyFill="1" applyBorder="1" applyAlignment="1" applyProtection="1">
      <alignment vertical="center"/>
      <protection hidden="1"/>
    </xf>
    <xf numFmtId="0" fontId="47" fillId="0" borderId="0" xfId="0" applyFont="1" applyFill="1" applyBorder="1" applyAlignment="1" applyProtection="1">
      <alignment vertical="center"/>
      <protection hidden="1"/>
    </xf>
    <xf numFmtId="0" fontId="47" fillId="0" borderId="0" xfId="0" applyFont="1" applyFill="1" applyBorder="1" applyAlignment="1" applyProtection="1">
      <alignment horizontal="center" vertical="center"/>
      <protection hidden="1"/>
    </xf>
    <xf numFmtId="0" fontId="48" fillId="0" borderId="0" xfId="0" applyFont="1" applyFill="1" applyBorder="1" applyAlignment="1" applyProtection="1">
      <alignment vertical="center"/>
      <protection hidden="1"/>
    </xf>
    <xf numFmtId="0" fontId="49" fillId="0" borderId="0" xfId="0" applyFont="1" applyFill="1" applyBorder="1" applyAlignment="1" applyProtection="1">
      <alignment vertical="center"/>
      <protection hidden="1"/>
    </xf>
    <xf numFmtId="0" fontId="50" fillId="0" borderId="0" xfId="0" applyFont="1" applyFill="1" applyBorder="1" applyAlignment="1" applyProtection="1">
      <alignment vertical="center"/>
      <protection hidden="1"/>
    </xf>
    <xf numFmtId="0" fontId="51" fillId="0" borderId="0" xfId="0" applyFont="1" applyFill="1" applyBorder="1" applyAlignment="1" applyProtection="1">
      <alignment vertical="center"/>
      <protection hidden="1"/>
    </xf>
    <xf numFmtId="0" fontId="52" fillId="0" borderId="0" xfId="0" applyFont="1" applyFill="1" applyBorder="1" applyAlignment="1" applyProtection="1">
      <alignment vertical="center"/>
      <protection hidden="1"/>
    </xf>
    <xf numFmtId="0" fontId="51" fillId="0" borderId="0" xfId="0" applyFont="1" applyFill="1" applyBorder="1" applyAlignment="1" applyProtection="1">
      <alignment horizontal="center" vertical="center"/>
      <protection hidden="1"/>
    </xf>
    <xf numFmtId="0" fontId="53" fillId="0" borderId="0" xfId="0" applyFont="1" applyFill="1" applyBorder="1" applyAlignment="1" applyProtection="1">
      <alignment vertical="center"/>
      <protection hidden="1"/>
    </xf>
    <xf numFmtId="0" fontId="54" fillId="0" borderId="0" xfId="0" applyFont="1" applyFill="1" applyBorder="1" applyAlignment="1" applyProtection="1">
      <alignment vertical="center"/>
      <protection hidden="1"/>
    </xf>
    <xf numFmtId="0" fontId="55" fillId="0" borderId="0" xfId="0" applyFont="1" applyFill="1" applyBorder="1" applyAlignment="1" applyProtection="1">
      <alignment vertical="center"/>
      <protection hidden="1"/>
    </xf>
    <xf numFmtId="0" fontId="56" fillId="0" borderId="0" xfId="0" applyFont="1" applyFill="1" applyBorder="1" applyAlignment="1" applyProtection="1">
      <alignment vertical="center"/>
      <protection hidden="1"/>
    </xf>
    <xf numFmtId="0" fontId="55" fillId="0" borderId="0" xfId="0" applyFont="1" applyFill="1" applyBorder="1" applyAlignment="1" applyProtection="1">
      <alignment horizontal="center" vertic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3" fontId="0" fillId="0" borderId="0" xfId="0" applyNumberFormat="1" applyBorder="1" applyAlignment="1" applyProtection="1">
      <alignment horizontal="center"/>
      <protection hidden="1"/>
    </xf>
    <xf numFmtId="0" fontId="14" fillId="0" borderId="0" xfId="0" applyFont="1" applyBorder="1" applyAlignment="1" applyProtection="1">
      <alignment horizontal="center"/>
      <protection hidden="1"/>
    </xf>
    <xf numFmtId="0" fontId="1" fillId="0" borderId="0" xfId="0" applyFont="1" applyProtection="1">
      <protection hidden="1"/>
    </xf>
    <xf numFmtId="0" fontId="57" fillId="0" borderId="0" xfId="0" applyFont="1" applyProtection="1">
      <protection hidden="1"/>
    </xf>
    <xf numFmtId="0" fontId="58" fillId="0" borderId="0" xfId="0" applyFont="1" applyProtection="1">
      <protection hidden="1"/>
    </xf>
    <xf numFmtId="0" fontId="57" fillId="0" borderId="0" xfId="0" applyFont="1" applyFill="1" applyBorder="1" applyProtection="1">
      <protection hidden="1"/>
    </xf>
    <xf numFmtId="0" fontId="57" fillId="11" borderId="23" xfId="0" applyFont="1" applyFill="1" applyBorder="1" applyProtection="1">
      <protection hidden="1"/>
    </xf>
    <xf numFmtId="0" fontId="57" fillId="11" borderId="23" xfId="0" applyFont="1" applyFill="1" applyBorder="1" applyAlignment="1" applyProtection="1">
      <alignment horizontal="center"/>
      <protection hidden="1"/>
    </xf>
    <xf numFmtId="3" fontId="57" fillId="0" borderId="23" xfId="0" applyNumberFormat="1" applyFont="1" applyBorder="1" applyAlignment="1" applyProtection="1">
      <alignment horizontal="center"/>
      <protection hidden="1"/>
    </xf>
    <xf numFmtId="0" fontId="59" fillId="0" borderId="23" xfId="0" applyFont="1" applyBorder="1" applyAlignment="1" applyProtection="1">
      <alignment horizontal="center"/>
      <protection hidden="1"/>
    </xf>
    <xf numFmtId="0" fontId="60" fillId="0" borderId="0" xfId="0" applyFont="1" applyProtection="1">
      <protection hidden="1"/>
    </xf>
    <xf numFmtId="166" fontId="25" fillId="2" borderId="0" xfId="0" applyNumberFormat="1" applyFont="1" applyFill="1" applyBorder="1" applyAlignment="1" applyProtection="1">
      <alignment horizontal="center"/>
      <protection hidden="1"/>
    </xf>
    <xf numFmtId="0" fontId="24" fillId="2" borderId="0" xfId="0" applyFont="1" applyFill="1" applyBorder="1" applyAlignment="1" applyProtection="1">
      <alignment horizontal="center"/>
      <protection hidden="1"/>
    </xf>
    <xf numFmtId="0" fontId="61" fillId="0" borderId="23" xfId="0" applyFont="1" applyBorder="1" applyAlignment="1" applyProtection="1">
      <alignment horizontal="center"/>
      <protection hidden="1"/>
    </xf>
    <xf numFmtId="0" fontId="57" fillId="0" borderId="23" xfId="0" applyFont="1" applyBorder="1" applyAlignment="1" applyProtection="1">
      <alignment horizontal="center"/>
      <protection hidden="1"/>
    </xf>
    <xf numFmtId="0" fontId="59" fillId="0" borderId="0" xfId="0" applyFont="1" applyAlignment="1" applyProtection="1">
      <alignment horizontal="center"/>
      <protection hidden="1"/>
    </xf>
    <xf numFmtId="0" fontId="62" fillId="0" borderId="0" xfId="0" applyFont="1" applyAlignment="1" applyProtection="1">
      <alignment horizontal="center"/>
      <protection hidden="1"/>
    </xf>
    <xf numFmtId="0" fontId="63" fillId="0" borderId="0" xfId="0" applyFont="1" applyAlignment="1" applyProtection="1">
      <alignment horizontal="center"/>
      <protection hidden="1"/>
    </xf>
    <xf numFmtId="0" fontId="59" fillId="0" borderId="0" xfId="0" applyFont="1" applyFill="1" applyBorder="1" applyAlignment="1" applyProtection="1">
      <alignment horizontal="center"/>
      <protection hidden="1"/>
    </xf>
    <xf numFmtId="0" fontId="56" fillId="0" borderId="0" xfId="0" applyFont="1" applyFill="1" applyBorder="1" applyAlignment="1" applyProtection="1">
      <alignment horizontal="center" vertical="center"/>
      <protection hidden="1"/>
    </xf>
    <xf numFmtId="0" fontId="2" fillId="0" borderId="0" xfId="0" applyFont="1" applyProtection="1">
      <protection hidden="1"/>
    </xf>
    <xf numFmtId="0" fontId="64" fillId="0" borderId="0" xfId="0" applyFont="1" applyAlignment="1" applyProtection="1">
      <alignment horizontal="center"/>
      <protection hidden="1"/>
    </xf>
    <xf numFmtId="0" fontId="64" fillId="0" borderId="0" xfId="0" applyFont="1" applyProtection="1">
      <protection hidden="1"/>
    </xf>
    <xf numFmtId="0" fontId="24" fillId="2" borderId="0" xfId="0" applyFont="1" applyFill="1" applyBorder="1" applyAlignment="1" applyProtection="1">
      <alignment horizontal="center" vertical="center"/>
      <protection hidden="1"/>
    </xf>
    <xf numFmtId="0" fontId="65" fillId="0" borderId="0" xfId="0" applyFont="1" applyFill="1" applyBorder="1" applyAlignment="1" applyProtection="1">
      <alignment vertical="center"/>
      <protection hidden="1"/>
    </xf>
    <xf numFmtId="0" fontId="66" fillId="0" borderId="0" xfId="0" applyFont="1" applyFill="1" applyBorder="1" applyAlignment="1" applyProtection="1">
      <alignment horizontal="center" vertical="center"/>
      <protection hidden="1"/>
    </xf>
    <xf numFmtId="0" fontId="66" fillId="0" borderId="0" xfId="0" applyFont="1" applyFill="1" applyBorder="1" applyAlignment="1" applyProtection="1">
      <alignment vertical="center"/>
      <protection hidden="1"/>
    </xf>
    <xf numFmtId="0" fontId="24" fillId="2" borderId="0" xfId="0" applyFont="1" applyFill="1" applyBorder="1" applyAlignment="1" applyProtection="1">
      <alignment horizontal="center" vertical="center" wrapText="1"/>
      <protection hidden="1"/>
    </xf>
    <xf numFmtId="0" fontId="67" fillId="2" borderId="0" xfId="0" applyFont="1" applyFill="1" applyBorder="1" applyProtection="1">
      <protection hidden="1"/>
    </xf>
    <xf numFmtId="0" fontId="45" fillId="0" borderId="0" xfId="0" applyFont="1" applyFill="1" applyBorder="1" applyAlignment="1" applyProtection="1">
      <alignment horizontal="center" vertical="center"/>
      <protection hidden="1"/>
    </xf>
    <xf numFmtId="0" fontId="67" fillId="2" borderId="0" xfId="0" applyFont="1" applyFill="1" applyBorder="1" applyAlignment="1" applyProtection="1">
      <alignment horizontal="center"/>
      <protection hidden="1"/>
    </xf>
    <xf numFmtId="0" fontId="69" fillId="0" borderId="0" xfId="0" applyFont="1" applyAlignment="1" applyProtection="1">
      <alignment horizontal="center"/>
      <protection hidden="1"/>
    </xf>
    <xf numFmtId="0" fontId="18" fillId="0" borderId="0" xfId="0" applyFont="1" applyAlignment="1">
      <alignment horizontal="left"/>
    </xf>
    <xf numFmtId="0" fontId="4" fillId="6" borderId="7"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0" fontId="4" fillId="0" borderId="0" xfId="0" applyFont="1" applyAlignment="1">
      <alignment horizontal="left"/>
    </xf>
    <xf numFmtId="0" fontId="13" fillId="0" borderId="20" xfId="0" applyFont="1" applyBorder="1" applyAlignment="1">
      <alignment horizontal="left" vertical="center" wrapText="1"/>
    </xf>
    <xf numFmtId="0" fontId="13" fillId="0" borderId="19" xfId="0" applyFont="1" applyBorder="1" applyAlignment="1">
      <alignment horizontal="left" vertical="center" wrapText="1"/>
    </xf>
    <xf numFmtId="0" fontId="13" fillId="0" borderId="11" xfId="0" applyFont="1" applyBorder="1" applyAlignment="1">
      <alignment horizontal="left" vertical="center" wrapText="1"/>
    </xf>
    <xf numFmtId="0" fontId="13" fillId="0" borderId="17" xfId="0" applyFont="1" applyBorder="1" applyAlignment="1">
      <alignment horizontal="left" vertical="center" wrapText="1"/>
    </xf>
    <xf numFmtId="0" fontId="13" fillId="0" borderId="0" xfId="0" applyFont="1" applyBorder="1" applyAlignment="1">
      <alignment horizontal="left" vertical="center" wrapText="1"/>
    </xf>
    <xf numFmtId="0" fontId="13" fillId="0" borderId="16" xfId="0" applyFont="1" applyBorder="1" applyAlignment="1">
      <alignment horizontal="left" vertical="center" wrapText="1"/>
    </xf>
    <xf numFmtId="0" fontId="13" fillId="0" borderId="14" xfId="0" applyFont="1" applyBorder="1" applyAlignment="1">
      <alignment horizontal="left" vertical="center" wrapText="1"/>
    </xf>
    <xf numFmtId="0" fontId="13" fillId="0" borderId="13" xfId="0" applyFont="1" applyBorder="1" applyAlignment="1">
      <alignment horizontal="left" vertical="center" wrapText="1"/>
    </xf>
    <xf numFmtId="0" fontId="13" fillId="0" borderId="12" xfId="0" applyFont="1" applyBorder="1" applyAlignment="1">
      <alignment horizontal="left" vertical="center" wrapText="1"/>
    </xf>
    <xf numFmtId="0" fontId="7" fillId="0" borderId="0" xfId="0" applyFont="1" applyAlignment="1" applyProtection="1">
      <alignment horizontal="center"/>
    </xf>
    <xf numFmtId="0" fontId="6" fillId="0" borderId="0" xfId="1" applyFont="1" applyAlignment="1" applyProtection="1">
      <alignment horizontal="center"/>
      <protection locked="0" hidden="1"/>
    </xf>
    <xf numFmtId="0" fontId="14" fillId="0" borderId="0" xfId="0" applyFont="1" applyAlignment="1" applyProtection="1">
      <alignment horizontal="left"/>
    </xf>
    <xf numFmtId="0" fontId="39" fillId="0" borderId="0" xfId="0" applyFont="1" applyFill="1" applyBorder="1" applyAlignment="1" applyProtection="1">
      <alignment horizontal="left" vertical="center"/>
      <protection hidden="1"/>
    </xf>
    <xf numFmtId="0" fontId="35" fillId="0" borderId="0" xfId="0" applyFont="1" applyFill="1" applyAlignment="1" applyProtection="1">
      <alignment horizontal="left" vertical="center"/>
      <protection hidden="1"/>
    </xf>
    <xf numFmtId="0" fontId="41" fillId="0" borderId="0" xfId="0" applyFont="1" applyFill="1" applyBorder="1" applyAlignment="1" applyProtection="1">
      <alignment horizontal="left" vertical="center"/>
      <protection hidden="1"/>
    </xf>
    <xf numFmtId="0" fontId="40" fillId="0" borderId="0" xfId="0" applyFont="1" applyFill="1" applyAlignment="1">
      <alignment horizontal="left" vertical="center"/>
    </xf>
    <xf numFmtId="0" fontId="44" fillId="0" borderId="0" xfId="0" applyFont="1" applyFill="1" applyBorder="1" applyAlignment="1" applyProtection="1">
      <alignment horizontal="left" vertical="center"/>
      <protection hidden="1"/>
    </xf>
    <xf numFmtId="0" fontId="43" fillId="0" borderId="0" xfId="0" applyFont="1" applyFill="1" applyAlignment="1">
      <alignment horizontal="left" vertical="center"/>
    </xf>
    <xf numFmtId="0" fontId="0" fillId="0" borderId="0" xfId="0"/>
    <xf numFmtId="0" fontId="69" fillId="0" borderId="0" xfId="0" applyFont="1" applyAlignment="1" applyProtection="1">
      <alignment horizontal="center"/>
      <protection hidden="1"/>
    </xf>
    <xf numFmtId="0" fontId="0" fillId="0" borderId="0" xfId="0" applyAlignment="1">
      <alignment horizontal="center"/>
    </xf>
    <xf numFmtId="0" fontId="68" fillId="0" borderId="0" xfId="0" applyFont="1" applyAlignment="1" applyProtection="1">
      <alignment horizontal="center"/>
      <protection hidden="1"/>
    </xf>
    <xf numFmtId="0" fontId="14" fillId="0" borderId="0" xfId="0" applyFont="1" applyAlignment="1" applyProtection="1">
      <alignment horizontal="center" vertical="center"/>
      <protection hidden="1"/>
    </xf>
    <xf numFmtId="0" fontId="0" fillId="0" borderId="0" xfId="0" applyAlignment="1"/>
    <xf numFmtId="0" fontId="36" fillId="0" borderId="44" xfId="0" applyFont="1" applyFill="1" applyBorder="1" applyAlignment="1" applyProtection="1">
      <alignment horizontal="justify" vertical="top" wrapText="1"/>
      <protection hidden="1"/>
    </xf>
    <xf numFmtId="0" fontId="35" fillId="0" borderId="43" xfId="0" applyFont="1" applyBorder="1" applyAlignment="1" applyProtection="1">
      <alignment horizontal="justify" vertical="top" wrapText="1"/>
      <protection hidden="1"/>
    </xf>
    <xf numFmtId="0" fontId="35" fillId="0" borderId="42" xfId="0" applyFont="1" applyBorder="1" applyAlignment="1" applyProtection="1">
      <alignment horizontal="justify" vertical="top" wrapText="1"/>
      <protection hidden="1"/>
    </xf>
    <xf numFmtId="0" fontId="35" fillId="0" borderId="41" xfId="0" applyFont="1" applyBorder="1" applyAlignment="1" applyProtection="1">
      <alignment horizontal="justify" vertical="top" wrapText="1"/>
      <protection hidden="1"/>
    </xf>
    <xf numFmtId="0" fontId="35" fillId="0" borderId="0" xfId="0" applyFont="1" applyBorder="1" applyAlignment="1" applyProtection="1">
      <alignment horizontal="justify" vertical="top" wrapText="1"/>
      <protection hidden="1"/>
    </xf>
    <xf numFmtId="0" fontId="35" fillId="0" borderId="40" xfId="0" applyFont="1" applyBorder="1" applyAlignment="1" applyProtection="1">
      <alignment horizontal="justify" vertical="top" wrapText="1"/>
      <protection hidden="1"/>
    </xf>
    <xf numFmtId="0" fontId="0" fillId="0" borderId="39" xfId="0" applyBorder="1" applyAlignment="1" applyProtection="1">
      <alignment horizontal="justify" vertical="top" wrapText="1"/>
      <protection hidden="1"/>
    </xf>
    <xf numFmtId="0" fontId="0" fillId="0" borderId="38" xfId="0" applyBorder="1" applyAlignment="1" applyProtection="1">
      <alignment horizontal="justify" vertical="top" wrapText="1"/>
      <protection hidden="1"/>
    </xf>
    <xf numFmtId="0" fontId="0" fillId="0" borderId="37" xfId="0" applyBorder="1" applyAlignment="1" applyProtection="1">
      <alignment horizontal="justify" vertical="top" wrapText="1"/>
      <protection hidden="1"/>
    </xf>
    <xf numFmtId="0" fontId="14" fillId="0" borderId="0" xfId="0" applyFont="1" applyAlignment="1" applyProtection="1">
      <alignment horizontal="left"/>
      <protection hidden="1"/>
    </xf>
    <xf numFmtId="164" fontId="14" fillId="0" borderId="0" xfId="0" applyNumberFormat="1" applyFont="1" applyAlignment="1" applyProtection="1">
      <alignment horizontal="left"/>
      <protection hidden="1"/>
    </xf>
    <xf numFmtId="164" fontId="0" fillId="0" borderId="0" xfId="0" applyNumberFormat="1" applyAlignment="1"/>
  </cellXfs>
  <cellStyles count="3">
    <cellStyle name="Comma [0] 2" xfId="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Result!$BB$6:$BE$6</c:f>
              <c:strCache>
                <c:ptCount val="4"/>
                <c:pt idx="0">
                  <c:v>D</c:v>
                </c:pt>
                <c:pt idx="1">
                  <c:v>I</c:v>
                </c:pt>
                <c:pt idx="2">
                  <c:v>S</c:v>
                </c:pt>
                <c:pt idx="3">
                  <c:v>C</c:v>
                </c:pt>
              </c:strCache>
            </c:strRef>
          </c:cat>
          <c:val>
            <c:numRef>
              <c:f>Result!$BB$7:$BE$7</c:f>
              <c:numCache>
                <c:formatCode>#,##0.0</c:formatCode>
                <c:ptCount val="4"/>
                <c:pt idx="0">
                  <c:v>-6</c:v>
                </c:pt>
                <c:pt idx="1">
                  <c:v>-7</c:v>
                </c:pt>
                <c:pt idx="2">
                  <c:v>-5.7</c:v>
                </c:pt>
                <c:pt idx="3">
                  <c:v>-6</c:v>
                </c:pt>
              </c:numCache>
            </c:numRef>
          </c:val>
          <c:smooth val="0"/>
          <c:extLst>
            <c:ext xmlns:c16="http://schemas.microsoft.com/office/drawing/2014/chart" uri="{C3380CC4-5D6E-409C-BE32-E72D297353CC}">
              <c16:uniqueId val="{00000000-08B5-405D-84AD-795EEC1A731C}"/>
            </c:ext>
          </c:extLst>
        </c:ser>
        <c:dLbls>
          <c:showLegendKey val="0"/>
          <c:showVal val="0"/>
          <c:showCatName val="0"/>
          <c:showSerName val="0"/>
          <c:showPercent val="0"/>
          <c:showBubbleSize val="0"/>
        </c:dLbls>
        <c:marker val="1"/>
        <c:smooth val="0"/>
        <c:axId val="78085504"/>
        <c:axId val="78095488"/>
      </c:lineChart>
      <c:catAx>
        <c:axId val="7808550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095488"/>
        <c:crosses val="autoZero"/>
        <c:auto val="1"/>
        <c:lblAlgn val="ctr"/>
        <c:lblOffset val="100"/>
        <c:noMultiLvlLbl val="0"/>
      </c:catAx>
      <c:valAx>
        <c:axId val="78095488"/>
        <c:scaling>
          <c:orientation val="minMax"/>
          <c:max val="8"/>
          <c:min val="-8"/>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085504"/>
        <c:crosses val="autoZero"/>
        <c:crossBetween val="between"/>
        <c:majorUnit val="2"/>
        <c:minorUnit val="0.1"/>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Result!$BB$8:$BE$8</c:f>
              <c:strCache>
                <c:ptCount val="4"/>
                <c:pt idx="0">
                  <c:v>D</c:v>
                </c:pt>
                <c:pt idx="1">
                  <c:v>I</c:v>
                </c:pt>
                <c:pt idx="2">
                  <c:v>S</c:v>
                </c:pt>
                <c:pt idx="3">
                  <c:v>C</c:v>
                </c:pt>
              </c:strCache>
            </c:strRef>
          </c:cat>
          <c:val>
            <c:numRef>
              <c:f>Result!$BB$9:$BE$9</c:f>
              <c:numCache>
                <c:formatCode>#,##0.0</c:formatCode>
                <c:ptCount val="4"/>
                <c:pt idx="0">
                  <c:v>7.5</c:v>
                </c:pt>
                <c:pt idx="1">
                  <c:v>7</c:v>
                </c:pt>
                <c:pt idx="2">
                  <c:v>7.5</c:v>
                </c:pt>
                <c:pt idx="3">
                  <c:v>7.5</c:v>
                </c:pt>
              </c:numCache>
            </c:numRef>
          </c:val>
          <c:smooth val="0"/>
          <c:extLst>
            <c:ext xmlns:c16="http://schemas.microsoft.com/office/drawing/2014/chart" uri="{C3380CC4-5D6E-409C-BE32-E72D297353CC}">
              <c16:uniqueId val="{00000000-6BFD-4852-A2C0-31652B10C9FE}"/>
            </c:ext>
          </c:extLst>
        </c:ser>
        <c:dLbls>
          <c:showLegendKey val="0"/>
          <c:showVal val="0"/>
          <c:showCatName val="0"/>
          <c:showSerName val="0"/>
          <c:showPercent val="0"/>
          <c:showBubbleSize val="0"/>
        </c:dLbls>
        <c:marker val="1"/>
        <c:smooth val="0"/>
        <c:axId val="76763520"/>
        <c:axId val="76765056"/>
      </c:lineChart>
      <c:catAx>
        <c:axId val="767635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6765056"/>
        <c:crosses val="autoZero"/>
        <c:auto val="1"/>
        <c:lblAlgn val="ctr"/>
        <c:lblOffset val="100"/>
        <c:noMultiLvlLbl val="0"/>
      </c:catAx>
      <c:valAx>
        <c:axId val="76765056"/>
        <c:scaling>
          <c:orientation val="minMax"/>
          <c:max val="8"/>
          <c:min val="-8"/>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6763520"/>
        <c:crosses val="autoZero"/>
        <c:crossBetween val="between"/>
        <c:majorUnit val="2"/>
        <c:minorUnit val="0.1"/>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Result!$BB$10:$BE$10</c:f>
              <c:strCache>
                <c:ptCount val="4"/>
                <c:pt idx="0">
                  <c:v>D</c:v>
                </c:pt>
                <c:pt idx="1">
                  <c:v>I</c:v>
                </c:pt>
                <c:pt idx="2">
                  <c:v>S</c:v>
                </c:pt>
                <c:pt idx="3">
                  <c:v>C</c:v>
                </c:pt>
              </c:strCache>
            </c:strRef>
          </c:cat>
          <c:val>
            <c:numRef>
              <c:f>Result!$BB$11:$BE$11</c:f>
              <c:numCache>
                <c:formatCode>#,##0.0</c:formatCode>
                <c:ptCount val="4"/>
                <c:pt idx="0">
                  <c:v>0</c:v>
                </c:pt>
                <c:pt idx="1">
                  <c:v>0.5</c:v>
                </c:pt>
                <c:pt idx="2">
                  <c:v>1</c:v>
                </c:pt>
                <c:pt idx="3">
                  <c:v>1.5</c:v>
                </c:pt>
              </c:numCache>
            </c:numRef>
          </c:val>
          <c:smooth val="0"/>
          <c:extLst>
            <c:ext xmlns:c16="http://schemas.microsoft.com/office/drawing/2014/chart" uri="{C3380CC4-5D6E-409C-BE32-E72D297353CC}">
              <c16:uniqueId val="{00000000-D21D-4FE3-8405-F87F861AFE94}"/>
            </c:ext>
          </c:extLst>
        </c:ser>
        <c:dLbls>
          <c:showLegendKey val="0"/>
          <c:showVal val="0"/>
          <c:showCatName val="0"/>
          <c:showSerName val="0"/>
          <c:showPercent val="0"/>
          <c:showBubbleSize val="0"/>
        </c:dLbls>
        <c:marker val="1"/>
        <c:smooth val="0"/>
        <c:axId val="76797056"/>
        <c:axId val="76798592"/>
      </c:lineChart>
      <c:catAx>
        <c:axId val="76797056"/>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6798592"/>
        <c:crosses val="autoZero"/>
        <c:auto val="1"/>
        <c:lblAlgn val="ctr"/>
        <c:lblOffset val="100"/>
        <c:noMultiLvlLbl val="0"/>
      </c:catAx>
      <c:valAx>
        <c:axId val="76798592"/>
        <c:scaling>
          <c:orientation val="minMax"/>
          <c:max val="8"/>
          <c:min val="-8"/>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6797056"/>
        <c:crosses val="autoZero"/>
        <c:crossBetween val="between"/>
        <c:majorUnit val="2"/>
        <c:minorUnit val="0.1"/>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504825</xdr:colOff>
      <xdr:row>16</xdr:row>
      <xdr:rowOff>66675</xdr:rowOff>
    </xdr:from>
    <xdr:to>
      <xdr:col>8</xdr:col>
      <xdr:colOff>523875</xdr:colOff>
      <xdr:row>39</xdr:row>
      <xdr:rowOff>238125</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16</xdr:row>
      <xdr:rowOff>66675</xdr:rowOff>
    </xdr:from>
    <xdr:to>
      <xdr:col>11</xdr:col>
      <xdr:colOff>438150</xdr:colOff>
      <xdr:row>39</xdr:row>
      <xdr:rowOff>238125</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504825</xdr:colOff>
      <xdr:row>16</xdr:row>
      <xdr:rowOff>66675</xdr:rowOff>
    </xdr:from>
    <xdr:to>
      <xdr:col>14</xdr:col>
      <xdr:colOff>504825</xdr:colOff>
      <xdr:row>39</xdr:row>
      <xdr:rowOff>238125</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578436</xdr:colOff>
      <xdr:row>13</xdr:row>
      <xdr:rowOff>112965</xdr:rowOff>
    </xdr:from>
    <xdr:to>
      <xdr:col>8</xdr:col>
      <xdr:colOff>511113</xdr:colOff>
      <xdr:row>15</xdr:row>
      <xdr:rowOff>253052</xdr:rowOff>
    </xdr:to>
    <xdr:sp macro="" textlink="">
      <xdr:nvSpPr>
        <xdr:cNvPr id="5" name="TextBox 4"/>
        <xdr:cNvSpPr txBox="1"/>
      </xdr:nvSpPr>
      <xdr:spPr>
        <a:xfrm>
          <a:off x="3626436" y="2894265"/>
          <a:ext cx="1761477" cy="4544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n>
                <a:noFill/>
              </a:ln>
            </a:rPr>
            <a:t>GRAPH </a:t>
          </a:r>
          <a:r>
            <a:rPr lang="en-US" sz="1200" b="1" baseline="0">
              <a:ln>
                <a:noFill/>
              </a:ln>
            </a:rPr>
            <a:t> 1  MOST</a:t>
          </a:r>
        </a:p>
        <a:p>
          <a:pPr algn="ctr"/>
          <a:r>
            <a:rPr lang="en-US" sz="1200" b="1" baseline="0">
              <a:ln>
                <a:noFill/>
              </a:ln>
            </a:rPr>
            <a:t>Mask Public Self</a:t>
          </a:r>
          <a:endParaRPr lang="en-US" sz="1100" b="1">
            <a:ln>
              <a:noFill/>
            </a:ln>
          </a:endParaRPr>
        </a:p>
      </xdr:txBody>
    </xdr:sp>
    <xdr:clientData/>
  </xdr:twoCellAnchor>
  <xdr:twoCellAnchor>
    <xdr:from>
      <xdr:col>8</xdr:col>
      <xdr:colOff>588963</xdr:colOff>
      <xdr:row>13</xdr:row>
      <xdr:rowOff>121951</xdr:rowOff>
    </xdr:from>
    <xdr:to>
      <xdr:col>11</xdr:col>
      <xdr:colOff>436657</xdr:colOff>
      <xdr:row>16</xdr:row>
      <xdr:rowOff>73335</xdr:rowOff>
    </xdr:to>
    <xdr:sp macro="" textlink="">
      <xdr:nvSpPr>
        <xdr:cNvPr id="6" name="TextBox 5"/>
        <xdr:cNvSpPr txBox="1"/>
      </xdr:nvSpPr>
      <xdr:spPr>
        <a:xfrm>
          <a:off x="5465763" y="2903251"/>
          <a:ext cx="1676494" cy="52288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n>
                <a:noFill/>
              </a:ln>
            </a:rPr>
            <a:t>GRAPH </a:t>
          </a:r>
          <a:r>
            <a:rPr lang="en-US" sz="1200" b="1" baseline="0">
              <a:ln>
                <a:noFill/>
              </a:ln>
            </a:rPr>
            <a:t> 2  LEAST</a:t>
          </a:r>
        </a:p>
        <a:p>
          <a:pPr algn="ctr"/>
          <a:r>
            <a:rPr lang="en-US" sz="1200" b="1" baseline="0">
              <a:ln>
                <a:noFill/>
              </a:ln>
            </a:rPr>
            <a:t>Core Private Self</a:t>
          </a:r>
          <a:endParaRPr lang="en-US" sz="1100" b="1">
            <a:ln>
              <a:noFill/>
            </a:ln>
          </a:endParaRPr>
        </a:p>
      </xdr:txBody>
    </xdr:sp>
    <xdr:clientData/>
  </xdr:twoCellAnchor>
  <xdr:twoCellAnchor>
    <xdr:from>
      <xdr:col>11</xdr:col>
      <xdr:colOff>507318</xdr:colOff>
      <xdr:row>13</xdr:row>
      <xdr:rowOff>130936</xdr:rowOff>
    </xdr:from>
    <xdr:to>
      <xdr:col>14</xdr:col>
      <xdr:colOff>355785</xdr:colOff>
      <xdr:row>16</xdr:row>
      <xdr:rowOff>82320</xdr:rowOff>
    </xdr:to>
    <xdr:sp macro="" textlink="">
      <xdr:nvSpPr>
        <xdr:cNvPr id="7" name="TextBox 6"/>
        <xdr:cNvSpPr txBox="1"/>
      </xdr:nvSpPr>
      <xdr:spPr>
        <a:xfrm>
          <a:off x="7212918" y="2912236"/>
          <a:ext cx="1677267" cy="52288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n>
                <a:noFill/>
              </a:ln>
            </a:rPr>
            <a:t>GRAPH </a:t>
          </a:r>
          <a:r>
            <a:rPr lang="en-US" sz="1200" b="1" baseline="0">
              <a:ln>
                <a:noFill/>
              </a:ln>
            </a:rPr>
            <a:t> 3  CHANGE</a:t>
          </a:r>
        </a:p>
        <a:p>
          <a:pPr algn="ctr"/>
          <a:r>
            <a:rPr lang="en-US" sz="1200" b="1" baseline="0">
              <a:ln>
                <a:noFill/>
              </a:ln>
            </a:rPr>
            <a:t>Mirror Perceived Self</a:t>
          </a:r>
          <a:endParaRPr lang="en-US" sz="1100" b="1">
            <a:ln>
              <a:noFill/>
            </a:ln>
          </a:endParaRPr>
        </a:p>
      </xdr:txBody>
    </xdr:sp>
    <xdr:clientData/>
  </xdr:twoCellAnchor>
  <xdr:twoCellAnchor editAs="oneCell">
    <xdr:from>
      <xdr:col>13</xdr:col>
      <xdr:colOff>114300</xdr:colOff>
      <xdr:row>8</xdr:row>
      <xdr:rowOff>9525</xdr:rowOff>
    </xdr:from>
    <xdr:to>
      <xdr:col>15</xdr:col>
      <xdr:colOff>0</xdr:colOff>
      <xdr:row>12</xdr:row>
      <xdr:rowOff>38100</xdr:rowOff>
    </xdr:to>
    <xdr:pic>
      <xdr:nvPicPr>
        <xdr:cNvPr id="8" name="Picture 1288"/>
        <xdr:cNvPicPr>
          <a:picLocks noChangeAspect="1" noChangeArrowheads="1"/>
        </xdr:cNvPicPr>
      </xdr:nvPicPr>
      <xdr:blipFill>
        <a:blip xmlns:r="http://schemas.openxmlformats.org/officeDocument/2006/relationships" r:embed="rId4" cstate="print"/>
        <a:srcRect/>
        <a:stretch>
          <a:fillRect/>
        </a:stretch>
      </xdr:blipFill>
      <xdr:spPr bwMode="auto">
        <a:xfrm>
          <a:off x="8039100" y="1533525"/>
          <a:ext cx="1104900" cy="1095375"/>
        </a:xfrm>
        <a:prstGeom prst="rect">
          <a:avLst/>
        </a:prstGeom>
        <a:noFill/>
        <a:ln w="1">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Software%20DISC%20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 val="Sheet3 (2)"/>
      <sheetName val="Def"/>
      <sheetName val="Sheet4"/>
    </sheetNames>
    <sheetDataSet>
      <sheetData sheetId="0"/>
      <sheetData sheetId="1">
        <row r="3">
          <cell r="B3">
            <v>0</v>
          </cell>
          <cell r="C3">
            <v>-6</v>
          </cell>
          <cell r="D3">
            <v>-7</v>
          </cell>
          <cell r="E3">
            <v>-5.7</v>
          </cell>
          <cell r="F3">
            <v>-6</v>
          </cell>
          <cell r="G3">
            <v>7.5</v>
          </cell>
          <cell r="H3">
            <v>7</v>
          </cell>
          <cell r="I3">
            <v>7.5</v>
          </cell>
          <cell r="J3">
            <v>7.5</v>
          </cell>
        </row>
        <row r="4">
          <cell r="B4">
            <v>1</v>
          </cell>
          <cell r="C4">
            <v>-5.3</v>
          </cell>
          <cell r="D4">
            <v>-4.5999999999999996</v>
          </cell>
          <cell r="E4">
            <v>-4.3</v>
          </cell>
          <cell r="F4">
            <v>-4.7</v>
          </cell>
          <cell r="G4">
            <v>6.5</v>
          </cell>
          <cell r="H4">
            <v>6</v>
          </cell>
          <cell r="I4">
            <v>7</v>
          </cell>
          <cell r="J4">
            <v>7</v>
          </cell>
        </row>
        <row r="5">
          <cell r="B5">
            <v>2</v>
          </cell>
          <cell r="C5">
            <v>-4</v>
          </cell>
          <cell r="D5">
            <v>-2.5</v>
          </cell>
          <cell r="E5">
            <v>-3.5</v>
          </cell>
          <cell r="F5">
            <v>-3.5</v>
          </cell>
          <cell r="G5">
            <v>4.3</v>
          </cell>
          <cell r="H5">
            <v>4</v>
          </cell>
          <cell r="I5">
            <v>6</v>
          </cell>
          <cell r="J5">
            <v>5.6</v>
          </cell>
        </row>
        <row r="6">
          <cell r="B6">
            <v>3</v>
          </cell>
          <cell r="C6">
            <v>-2.5</v>
          </cell>
          <cell r="D6">
            <v>-1.3</v>
          </cell>
          <cell r="E6">
            <v>-1.5</v>
          </cell>
          <cell r="F6">
            <v>-1.5</v>
          </cell>
          <cell r="G6">
            <v>2.5</v>
          </cell>
          <cell r="H6">
            <v>2.5</v>
          </cell>
          <cell r="I6">
            <v>4</v>
          </cell>
          <cell r="J6">
            <v>4</v>
          </cell>
        </row>
        <row r="7">
          <cell r="B7">
            <v>4</v>
          </cell>
          <cell r="C7">
            <v>-1.7</v>
          </cell>
          <cell r="D7">
            <v>1</v>
          </cell>
          <cell r="E7">
            <v>-0.7</v>
          </cell>
          <cell r="F7">
            <v>0.5</v>
          </cell>
          <cell r="G7">
            <v>1.5</v>
          </cell>
          <cell r="H7">
            <v>0.5</v>
          </cell>
          <cell r="I7">
            <v>2.5</v>
          </cell>
          <cell r="J7">
            <v>2.5</v>
          </cell>
        </row>
        <row r="8">
          <cell r="B8">
            <v>5</v>
          </cell>
          <cell r="C8">
            <v>-1.3</v>
          </cell>
          <cell r="D8">
            <v>3</v>
          </cell>
          <cell r="E8">
            <v>0.5</v>
          </cell>
          <cell r="F8">
            <v>2</v>
          </cell>
          <cell r="G8">
            <v>0.5</v>
          </cell>
          <cell r="H8">
            <v>0</v>
          </cell>
          <cell r="I8">
            <v>1.5</v>
          </cell>
          <cell r="J8">
            <v>1.5</v>
          </cell>
        </row>
        <row r="9">
          <cell r="B9">
            <v>6</v>
          </cell>
          <cell r="C9">
            <v>0</v>
          </cell>
          <cell r="D9">
            <v>3.5</v>
          </cell>
          <cell r="E9">
            <v>1</v>
          </cell>
          <cell r="F9">
            <v>3</v>
          </cell>
          <cell r="G9">
            <v>0</v>
          </cell>
          <cell r="H9">
            <v>-2</v>
          </cell>
          <cell r="I9">
            <v>0.5</v>
          </cell>
          <cell r="J9">
            <v>0.5</v>
          </cell>
        </row>
        <row r="10">
          <cell r="B10">
            <v>7</v>
          </cell>
          <cell r="C10">
            <v>0.5</v>
          </cell>
          <cell r="D10">
            <v>5.3</v>
          </cell>
          <cell r="E10">
            <v>2.5</v>
          </cell>
          <cell r="F10">
            <v>5.3</v>
          </cell>
          <cell r="G10">
            <v>-1.3</v>
          </cell>
          <cell r="H10">
            <v>-3.5</v>
          </cell>
          <cell r="I10">
            <v>-1.3</v>
          </cell>
          <cell r="J10">
            <v>0</v>
          </cell>
        </row>
        <row r="11">
          <cell r="B11">
            <v>8</v>
          </cell>
          <cell r="C11">
            <v>1</v>
          </cell>
          <cell r="D11">
            <v>5.7</v>
          </cell>
          <cell r="E11">
            <v>3</v>
          </cell>
          <cell r="F11">
            <v>5.7</v>
          </cell>
          <cell r="G11">
            <v>-1.5</v>
          </cell>
          <cell r="H11">
            <v>-4.3</v>
          </cell>
          <cell r="I11">
            <v>-2</v>
          </cell>
          <cell r="J11">
            <v>-1.3</v>
          </cell>
        </row>
        <row r="12">
          <cell r="B12">
            <v>9</v>
          </cell>
          <cell r="C12">
            <v>2</v>
          </cell>
          <cell r="D12">
            <v>6</v>
          </cell>
          <cell r="E12">
            <v>4</v>
          </cell>
          <cell r="F12">
            <v>6</v>
          </cell>
          <cell r="G12">
            <v>-2.5</v>
          </cell>
          <cell r="H12">
            <v>-5.3</v>
          </cell>
          <cell r="I12">
            <v>-3</v>
          </cell>
          <cell r="J12">
            <v>-2.5</v>
          </cell>
        </row>
        <row r="13">
          <cell r="B13">
            <v>10</v>
          </cell>
          <cell r="C13">
            <v>3</v>
          </cell>
          <cell r="D13">
            <v>6.5</v>
          </cell>
          <cell r="E13">
            <v>4.5999999999999996</v>
          </cell>
          <cell r="F13">
            <v>6.3</v>
          </cell>
          <cell r="G13">
            <v>-3</v>
          </cell>
          <cell r="H13">
            <v>-6</v>
          </cell>
          <cell r="I13">
            <v>-4.3</v>
          </cell>
          <cell r="J13">
            <v>-3.5</v>
          </cell>
        </row>
        <row r="14">
          <cell r="B14">
            <v>11</v>
          </cell>
          <cell r="C14">
            <v>3.5</v>
          </cell>
          <cell r="D14">
            <v>7</v>
          </cell>
          <cell r="E14">
            <v>5</v>
          </cell>
          <cell r="F14">
            <v>6.5</v>
          </cell>
          <cell r="G14">
            <v>-3.5</v>
          </cell>
          <cell r="H14">
            <v>-6.5</v>
          </cell>
          <cell r="I14">
            <v>-5.3</v>
          </cell>
          <cell r="J14">
            <v>-5.3</v>
          </cell>
        </row>
        <row r="15">
          <cell r="B15">
            <v>12</v>
          </cell>
          <cell r="C15">
            <v>4</v>
          </cell>
          <cell r="D15">
            <v>7</v>
          </cell>
          <cell r="E15">
            <v>5.7</v>
          </cell>
          <cell r="F15">
            <v>6.7</v>
          </cell>
          <cell r="G15">
            <v>-4.3</v>
          </cell>
          <cell r="H15">
            <v>-7</v>
          </cell>
          <cell r="I15">
            <v>-6</v>
          </cell>
          <cell r="J15">
            <v>-5.7</v>
          </cell>
        </row>
        <row r="16">
          <cell r="B16">
            <v>13</v>
          </cell>
          <cell r="C16">
            <v>4.7</v>
          </cell>
          <cell r="D16">
            <v>7</v>
          </cell>
          <cell r="E16">
            <v>6</v>
          </cell>
          <cell r="F16">
            <v>7</v>
          </cell>
          <cell r="G16">
            <v>-5.3</v>
          </cell>
          <cell r="H16">
            <v>-7.2</v>
          </cell>
          <cell r="I16">
            <v>-6.5</v>
          </cell>
          <cell r="J16">
            <v>-6</v>
          </cell>
        </row>
        <row r="17">
          <cell r="B17">
            <v>14</v>
          </cell>
          <cell r="C17">
            <v>5.3</v>
          </cell>
          <cell r="D17">
            <v>7</v>
          </cell>
          <cell r="E17">
            <v>6.5</v>
          </cell>
          <cell r="F17">
            <v>7.3</v>
          </cell>
          <cell r="G17">
            <v>-5.7</v>
          </cell>
          <cell r="H17">
            <v>-7.2</v>
          </cell>
          <cell r="I17">
            <v>-6.7</v>
          </cell>
          <cell r="J17">
            <v>-6.5</v>
          </cell>
        </row>
        <row r="18">
          <cell r="B18">
            <v>15</v>
          </cell>
          <cell r="C18">
            <v>6.5</v>
          </cell>
          <cell r="D18">
            <v>7</v>
          </cell>
          <cell r="E18">
            <v>6.5</v>
          </cell>
          <cell r="F18">
            <v>7.3</v>
          </cell>
          <cell r="G18">
            <v>-6</v>
          </cell>
          <cell r="H18">
            <v>-7.2</v>
          </cell>
          <cell r="I18">
            <v>-6.7</v>
          </cell>
          <cell r="J18">
            <v>-7</v>
          </cell>
        </row>
        <row r="19">
          <cell r="B19">
            <v>16</v>
          </cell>
          <cell r="C19">
            <v>7</v>
          </cell>
          <cell r="D19">
            <v>7.5</v>
          </cell>
          <cell r="E19">
            <v>7</v>
          </cell>
          <cell r="F19">
            <v>7.3</v>
          </cell>
          <cell r="G19">
            <v>-6.5</v>
          </cell>
          <cell r="H19">
            <v>-7.3</v>
          </cell>
          <cell r="I19">
            <v>-7</v>
          </cell>
          <cell r="J19">
            <v>-7.3</v>
          </cell>
        </row>
        <row r="20">
          <cell r="B20">
            <v>17</v>
          </cell>
          <cell r="C20">
            <v>7</v>
          </cell>
          <cell r="D20">
            <v>7.5</v>
          </cell>
          <cell r="E20">
            <v>7</v>
          </cell>
          <cell r="F20">
            <v>7.5</v>
          </cell>
          <cell r="G20">
            <v>6.7</v>
          </cell>
          <cell r="H20">
            <v>-7.3</v>
          </cell>
          <cell r="I20">
            <v>-7.2</v>
          </cell>
          <cell r="J20">
            <v>-7.5</v>
          </cell>
        </row>
        <row r="21">
          <cell r="B21">
            <v>18</v>
          </cell>
          <cell r="C21">
            <v>7</v>
          </cell>
          <cell r="D21">
            <v>7.5</v>
          </cell>
          <cell r="E21">
            <v>7</v>
          </cell>
          <cell r="F21">
            <v>8</v>
          </cell>
          <cell r="G21">
            <v>7</v>
          </cell>
          <cell r="H21">
            <v>-7.3</v>
          </cell>
          <cell r="I21">
            <v>-7.3</v>
          </cell>
          <cell r="J21">
            <v>-7.7</v>
          </cell>
        </row>
        <row r="22">
          <cell r="B22">
            <v>19</v>
          </cell>
          <cell r="C22">
            <v>7.5</v>
          </cell>
          <cell r="D22">
            <v>7.5</v>
          </cell>
          <cell r="E22">
            <v>7.5</v>
          </cell>
          <cell r="F22">
            <v>8</v>
          </cell>
          <cell r="G22">
            <v>-7.3</v>
          </cell>
          <cell r="H22">
            <v>-7.5</v>
          </cell>
          <cell r="I22">
            <v>-7.5</v>
          </cell>
          <cell r="J22">
            <v>-7.9</v>
          </cell>
        </row>
        <row r="23">
          <cell r="B23">
            <v>20</v>
          </cell>
          <cell r="C23">
            <v>7.5</v>
          </cell>
          <cell r="D23">
            <v>8</v>
          </cell>
          <cell r="E23">
            <v>7.5</v>
          </cell>
          <cell r="F23">
            <v>8</v>
          </cell>
          <cell r="G23">
            <v>-7.5</v>
          </cell>
          <cell r="H23">
            <v>-8</v>
          </cell>
          <cell r="I23">
            <v>-8</v>
          </cell>
          <cell r="J23">
            <v>-8</v>
          </cell>
        </row>
        <row r="28">
          <cell r="B28">
            <v>-22</v>
          </cell>
          <cell r="C28">
            <v>-8</v>
          </cell>
          <cell r="D28">
            <v>-8</v>
          </cell>
          <cell r="E28">
            <v>-8</v>
          </cell>
          <cell r="F28">
            <v>-7.5</v>
          </cell>
        </row>
        <row r="29">
          <cell r="B29">
            <v>-21</v>
          </cell>
          <cell r="C29">
            <v>-7.5</v>
          </cell>
          <cell r="D29">
            <v>-8</v>
          </cell>
          <cell r="E29">
            <v>-8</v>
          </cell>
          <cell r="F29">
            <v>-7.3</v>
          </cell>
        </row>
        <row r="30">
          <cell r="B30">
            <v>-20</v>
          </cell>
          <cell r="C30">
            <v>-7</v>
          </cell>
          <cell r="D30">
            <v>-8</v>
          </cell>
          <cell r="E30">
            <v>-8</v>
          </cell>
          <cell r="F30">
            <v>-7.3</v>
          </cell>
        </row>
        <row r="31">
          <cell r="B31">
            <v>-19</v>
          </cell>
          <cell r="C31">
            <v>-6.8</v>
          </cell>
          <cell r="D31">
            <v>-8</v>
          </cell>
          <cell r="E31">
            <v>-8</v>
          </cell>
          <cell r="F31">
            <v>-7</v>
          </cell>
        </row>
        <row r="32">
          <cell r="B32">
            <v>-18</v>
          </cell>
          <cell r="C32">
            <v>-6.75</v>
          </cell>
          <cell r="D32">
            <v>-7</v>
          </cell>
          <cell r="E32">
            <v>-7.5</v>
          </cell>
          <cell r="F32">
            <v>-6.7</v>
          </cell>
        </row>
        <row r="33">
          <cell r="B33">
            <v>-17</v>
          </cell>
          <cell r="C33">
            <v>-6.7</v>
          </cell>
          <cell r="D33">
            <v>-6.7</v>
          </cell>
          <cell r="E33">
            <v>-7.3</v>
          </cell>
          <cell r="F33">
            <v>-6.7</v>
          </cell>
        </row>
        <row r="34">
          <cell r="B34">
            <v>-16</v>
          </cell>
          <cell r="C34">
            <v>-6.5</v>
          </cell>
          <cell r="D34">
            <v>-6.7</v>
          </cell>
          <cell r="E34">
            <v>-7.3</v>
          </cell>
          <cell r="F34">
            <v>-6.7</v>
          </cell>
        </row>
        <row r="35">
          <cell r="B35">
            <v>-15</v>
          </cell>
          <cell r="C35">
            <v>-6.3</v>
          </cell>
          <cell r="D35">
            <v>-6.7</v>
          </cell>
          <cell r="E35">
            <v>-7</v>
          </cell>
          <cell r="F35">
            <v>-6.5</v>
          </cell>
        </row>
        <row r="36">
          <cell r="B36">
            <v>-14</v>
          </cell>
          <cell r="C36">
            <v>-6.1</v>
          </cell>
          <cell r="D36">
            <v>-6.7</v>
          </cell>
          <cell r="E36">
            <v>-6.5</v>
          </cell>
          <cell r="F36">
            <v>-6.3</v>
          </cell>
        </row>
        <row r="37">
          <cell r="B37">
            <v>-13</v>
          </cell>
          <cell r="C37">
            <v>-5.9</v>
          </cell>
          <cell r="D37">
            <v>-6.7</v>
          </cell>
          <cell r="E37">
            <v>-6.5</v>
          </cell>
          <cell r="F37">
            <v>-6</v>
          </cell>
        </row>
        <row r="38">
          <cell r="B38">
            <v>-12</v>
          </cell>
          <cell r="C38">
            <v>-5.7</v>
          </cell>
          <cell r="D38">
            <v>-6.7</v>
          </cell>
          <cell r="E38">
            <v>-6.5</v>
          </cell>
          <cell r="F38">
            <v>-5.85</v>
          </cell>
        </row>
        <row r="39">
          <cell r="B39">
            <v>-11</v>
          </cell>
          <cell r="C39">
            <v>-5.3</v>
          </cell>
          <cell r="D39">
            <v>-6.7</v>
          </cell>
          <cell r="E39">
            <v>-6.5</v>
          </cell>
          <cell r="F39">
            <v>-5.85</v>
          </cell>
        </row>
        <row r="40">
          <cell r="B40">
            <v>-10</v>
          </cell>
          <cell r="C40">
            <v>-4.3</v>
          </cell>
          <cell r="D40">
            <v>-6.5</v>
          </cell>
          <cell r="E40">
            <v>-6</v>
          </cell>
          <cell r="F40">
            <v>-5.7</v>
          </cell>
        </row>
        <row r="41">
          <cell r="B41">
            <v>-9</v>
          </cell>
          <cell r="C41">
            <v>-3.5</v>
          </cell>
          <cell r="D41">
            <v>-6</v>
          </cell>
          <cell r="E41">
            <v>-4.7</v>
          </cell>
          <cell r="F41">
            <v>-4.7</v>
          </cell>
        </row>
        <row r="42">
          <cell r="B42">
            <v>-8</v>
          </cell>
          <cell r="C42">
            <v>-3.25</v>
          </cell>
          <cell r="D42">
            <v>-5.7</v>
          </cell>
          <cell r="E42">
            <v>-4.3</v>
          </cell>
          <cell r="F42">
            <v>-4.3</v>
          </cell>
        </row>
        <row r="43">
          <cell r="B43">
            <v>-7</v>
          </cell>
          <cell r="C43">
            <v>-3</v>
          </cell>
          <cell r="D43">
            <v>-4.7</v>
          </cell>
          <cell r="E43">
            <v>-3.5</v>
          </cell>
          <cell r="F43">
            <v>-3.5</v>
          </cell>
        </row>
        <row r="44">
          <cell r="B44">
            <v>-6</v>
          </cell>
          <cell r="C44">
            <v>-2.75</v>
          </cell>
          <cell r="D44">
            <v>-4.3</v>
          </cell>
          <cell r="E44">
            <v>-3</v>
          </cell>
          <cell r="F44">
            <v>-3</v>
          </cell>
        </row>
        <row r="45">
          <cell r="B45">
            <v>-5</v>
          </cell>
          <cell r="C45">
            <v>-2.5</v>
          </cell>
          <cell r="D45">
            <v>-3.5</v>
          </cell>
          <cell r="E45">
            <v>-2</v>
          </cell>
          <cell r="F45">
            <v>-2.5</v>
          </cell>
        </row>
        <row r="46">
          <cell r="B46">
            <v>-4</v>
          </cell>
          <cell r="C46">
            <v>-1.5</v>
          </cell>
          <cell r="D46">
            <v>-3</v>
          </cell>
          <cell r="E46">
            <v>-1.5</v>
          </cell>
          <cell r="F46">
            <v>-0.5</v>
          </cell>
        </row>
        <row r="47">
          <cell r="B47">
            <v>-3</v>
          </cell>
          <cell r="C47">
            <v>-1</v>
          </cell>
          <cell r="D47">
            <v>-2</v>
          </cell>
          <cell r="E47">
            <v>-1</v>
          </cell>
          <cell r="F47">
            <v>0</v>
          </cell>
        </row>
        <row r="48">
          <cell r="B48">
            <v>-2</v>
          </cell>
          <cell r="C48">
            <v>-0.5</v>
          </cell>
          <cell r="D48">
            <v>-1.5</v>
          </cell>
          <cell r="E48">
            <v>-0.5</v>
          </cell>
          <cell r="F48">
            <v>0.3</v>
          </cell>
        </row>
        <row r="49">
          <cell r="B49">
            <v>-1</v>
          </cell>
          <cell r="C49">
            <v>-0.25</v>
          </cell>
          <cell r="D49">
            <v>0</v>
          </cell>
          <cell r="E49">
            <v>0</v>
          </cell>
          <cell r="F49">
            <v>0.5</v>
          </cell>
        </row>
        <row r="50">
          <cell r="B50">
            <v>0</v>
          </cell>
          <cell r="C50">
            <v>0</v>
          </cell>
          <cell r="D50">
            <v>0.5</v>
          </cell>
          <cell r="E50">
            <v>1</v>
          </cell>
          <cell r="F50">
            <v>1.5</v>
          </cell>
        </row>
        <row r="51">
          <cell r="B51">
            <v>1</v>
          </cell>
          <cell r="C51">
            <v>0.5</v>
          </cell>
          <cell r="D51">
            <v>1</v>
          </cell>
          <cell r="E51">
            <v>1.5</v>
          </cell>
          <cell r="F51">
            <v>3</v>
          </cell>
        </row>
        <row r="52">
          <cell r="B52">
            <v>2</v>
          </cell>
          <cell r="C52">
            <v>0.7</v>
          </cell>
          <cell r="D52">
            <v>1.5</v>
          </cell>
          <cell r="E52">
            <v>2</v>
          </cell>
          <cell r="F52">
            <v>4</v>
          </cell>
        </row>
        <row r="53">
          <cell r="B53">
            <v>3</v>
          </cell>
          <cell r="C53">
            <v>1</v>
          </cell>
          <cell r="D53">
            <v>3</v>
          </cell>
          <cell r="E53">
            <v>3</v>
          </cell>
          <cell r="F53">
            <v>4.3</v>
          </cell>
        </row>
        <row r="54">
          <cell r="B54">
            <v>4</v>
          </cell>
          <cell r="C54">
            <v>1.3</v>
          </cell>
          <cell r="D54">
            <v>4</v>
          </cell>
          <cell r="E54">
            <v>3.5</v>
          </cell>
          <cell r="F54">
            <v>5.5</v>
          </cell>
        </row>
        <row r="55">
          <cell r="B55">
            <v>5</v>
          </cell>
          <cell r="C55">
            <v>1.5</v>
          </cell>
          <cell r="D55">
            <v>4.3</v>
          </cell>
          <cell r="E55">
            <v>4</v>
          </cell>
          <cell r="F55">
            <v>5.7</v>
          </cell>
        </row>
        <row r="56">
          <cell r="B56">
            <v>6</v>
          </cell>
          <cell r="C56">
            <v>2</v>
          </cell>
          <cell r="D56">
            <v>5</v>
          </cell>
          <cell r="F56">
            <v>6</v>
          </cell>
        </row>
        <row r="57">
          <cell r="B57">
            <v>7</v>
          </cell>
          <cell r="C57">
            <v>2.5</v>
          </cell>
          <cell r="D57">
            <v>5.5</v>
          </cell>
          <cell r="E57">
            <v>4.7</v>
          </cell>
          <cell r="F57">
            <v>6.3</v>
          </cell>
        </row>
        <row r="58">
          <cell r="B58">
            <v>8</v>
          </cell>
          <cell r="C58">
            <v>3.5</v>
          </cell>
          <cell r="D58">
            <v>6.5</v>
          </cell>
          <cell r="E58">
            <v>5</v>
          </cell>
          <cell r="F58">
            <v>6.5</v>
          </cell>
        </row>
        <row r="59">
          <cell r="B59">
            <v>9</v>
          </cell>
          <cell r="C59">
            <v>4</v>
          </cell>
          <cell r="D59">
            <v>6.7</v>
          </cell>
          <cell r="E59">
            <v>5.5</v>
          </cell>
          <cell r="F59">
            <v>6.7</v>
          </cell>
        </row>
        <row r="60">
          <cell r="B60">
            <v>10</v>
          </cell>
          <cell r="C60">
            <v>4.7</v>
          </cell>
          <cell r="D60">
            <v>7</v>
          </cell>
          <cell r="E60">
            <v>6</v>
          </cell>
          <cell r="F60">
            <v>7</v>
          </cell>
        </row>
        <row r="61">
          <cell r="B61">
            <v>11</v>
          </cell>
          <cell r="C61">
            <v>4.8499999999999996</v>
          </cell>
          <cell r="D61">
            <v>7.3</v>
          </cell>
          <cell r="E61">
            <v>6.2</v>
          </cell>
          <cell r="F61">
            <v>7.3</v>
          </cell>
        </row>
        <row r="62">
          <cell r="B62">
            <v>12</v>
          </cell>
          <cell r="C62">
            <v>5</v>
          </cell>
          <cell r="D62">
            <v>7.3</v>
          </cell>
          <cell r="E62">
            <v>6.3</v>
          </cell>
          <cell r="F62">
            <v>7.3</v>
          </cell>
        </row>
        <row r="63">
          <cell r="B63">
            <v>13</v>
          </cell>
          <cell r="C63">
            <v>5.5</v>
          </cell>
          <cell r="D63">
            <v>7.3</v>
          </cell>
          <cell r="E63">
            <v>6.5</v>
          </cell>
          <cell r="F63">
            <v>7.3</v>
          </cell>
        </row>
        <row r="64">
          <cell r="B64">
            <v>14</v>
          </cell>
          <cell r="C64">
            <v>6</v>
          </cell>
          <cell r="D64">
            <v>7.3</v>
          </cell>
          <cell r="E64">
            <v>6.7</v>
          </cell>
          <cell r="F64">
            <v>7.3</v>
          </cell>
        </row>
        <row r="65">
          <cell r="B65">
            <v>15</v>
          </cell>
          <cell r="C65">
            <v>6.3</v>
          </cell>
          <cell r="D65">
            <v>7.3</v>
          </cell>
          <cell r="E65">
            <v>7</v>
          </cell>
          <cell r="F65">
            <v>7.3</v>
          </cell>
        </row>
        <row r="66">
          <cell r="B66">
            <v>16</v>
          </cell>
          <cell r="C66">
            <v>6.5</v>
          </cell>
          <cell r="D66">
            <v>7.3</v>
          </cell>
          <cell r="E66">
            <v>7.3</v>
          </cell>
          <cell r="F66">
            <v>7.3</v>
          </cell>
        </row>
        <row r="67">
          <cell r="B67">
            <v>17</v>
          </cell>
          <cell r="C67">
            <v>6.7</v>
          </cell>
          <cell r="D67">
            <v>7.3</v>
          </cell>
          <cell r="E67">
            <v>7.3</v>
          </cell>
          <cell r="F67">
            <v>7.5</v>
          </cell>
        </row>
        <row r="68">
          <cell r="B68">
            <v>18</v>
          </cell>
          <cell r="C68">
            <v>7</v>
          </cell>
          <cell r="D68">
            <v>7.5</v>
          </cell>
          <cell r="E68">
            <v>7.3</v>
          </cell>
          <cell r="F68">
            <v>8</v>
          </cell>
        </row>
        <row r="69">
          <cell r="B69">
            <v>19</v>
          </cell>
          <cell r="C69">
            <v>7.3</v>
          </cell>
          <cell r="D69">
            <v>8</v>
          </cell>
          <cell r="E69">
            <v>7.3</v>
          </cell>
          <cell r="F69">
            <v>8</v>
          </cell>
        </row>
        <row r="70">
          <cell r="B70">
            <v>20</v>
          </cell>
          <cell r="C70">
            <v>7.3</v>
          </cell>
          <cell r="D70">
            <v>8</v>
          </cell>
          <cell r="E70">
            <v>7.5</v>
          </cell>
          <cell r="F70">
            <v>8</v>
          </cell>
        </row>
        <row r="71">
          <cell r="B71">
            <v>21</v>
          </cell>
          <cell r="C71">
            <v>7.5</v>
          </cell>
          <cell r="D71">
            <v>8</v>
          </cell>
          <cell r="E71">
            <v>8</v>
          </cell>
          <cell r="F71">
            <v>8</v>
          </cell>
        </row>
        <row r="72">
          <cell r="B72">
            <v>22</v>
          </cell>
          <cell r="C72">
            <v>8</v>
          </cell>
          <cell r="D72">
            <v>8</v>
          </cell>
          <cell r="E72">
            <v>8</v>
          </cell>
          <cell r="F72">
            <v>8</v>
          </cell>
        </row>
      </sheetData>
      <sheetData sheetId="2"/>
      <sheetData sheetId="3"/>
      <sheetData sheetId="4">
        <row r="2">
          <cell r="B2">
            <v>1</v>
          </cell>
          <cell r="C2">
            <v>2</v>
          </cell>
          <cell r="D2">
            <v>3</v>
          </cell>
          <cell r="E2">
            <v>4</v>
          </cell>
          <cell r="F2">
            <v>5</v>
          </cell>
          <cell r="G2">
            <v>6</v>
          </cell>
          <cell r="H2">
            <v>7</v>
          </cell>
          <cell r="I2">
            <v>8</v>
          </cell>
          <cell r="J2">
            <v>9</v>
          </cell>
          <cell r="K2">
            <v>10</v>
          </cell>
          <cell r="L2">
            <v>11</v>
          </cell>
          <cell r="M2">
            <v>12</v>
          </cell>
          <cell r="N2">
            <v>13</v>
          </cell>
          <cell r="O2">
            <v>14</v>
          </cell>
          <cell r="P2">
            <v>15</v>
          </cell>
          <cell r="Q2">
            <v>16</v>
          </cell>
          <cell r="R2">
            <v>17</v>
          </cell>
          <cell r="S2">
            <v>18</v>
          </cell>
          <cell r="T2">
            <v>19</v>
          </cell>
          <cell r="U2">
            <v>20</v>
          </cell>
          <cell r="V2">
            <v>21</v>
          </cell>
          <cell r="W2">
            <v>22</v>
          </cell>
          <cell r="X2">
            <v>23</v>
          </cell>
          <cell r="Y2">
            <v>24</v>
          </cell>
          <cell r="Z2">
            <v>25</v>
          </cell>
          <cell r="AA2">
            <v>26</v>
          </cell>
          <cell r="AB2">
            <v>27</v>
          </cell>
          <cell r="AC2">
            <v>28</v>
          </cell>
          <cell r="AD2">
            <v>29</v>
          </cell>
          <cell r="AE2">
            <v>30</v>
          </cell>
          <cell r="AF2">
            <v>31</v>
          </cell>
          <cell r="AG2">
            <v>32</v>
          </cell>
          <cell r="AH2">
            <v>33</v>
          </cell>
          <cell r="AI2">
            <v>34</v>
          </cell>
          <cell r="AJ2">
            <v>35</v>
          </cell>
          <cell r="AK2">
            <v>36</v>
          </cell>
          <cell r="AL2">
            <v>37</v>
          </cell>
          <cell r="AM2">
            <v>38</v>
          </cell>
          <cell r="AN2">
            <v>39</v>
          </cell>
          <cell r="AO2">
            <v>40</v>
          </cell>
        </row>
        <row r="3">
          <cell r="B3" t="str">
            <v>C</v>
          </cell>
          <cell r="C3" t="str">
            <v>D</v>
          </cell>
          <cell r="D3" t="str">
            <v>D / C-D</v>
          </cell>
          <cell r="E3" t="str">
            <v>D / I-D</v>
          </cell>
          <cell r="F3" t="str">
            <v>D / I-D-C</v>
          </cell>
          <cell r="G3" t="str">
            <v>D / I-D-S</v>
          </cell>
          <cell r="H3" t="str">
            <v>D / I-S-D</v>
          </cell>
          <cell r="I3" t="str">
            <v>D / S-D-C / S-C-D</v>
          </cell>
          <cell r="J3" t="str">
            <v>D-I</v>
          </cell>
          <cell r="K3" t="str">
            <v>D-I-S</v>
          </cell>
          <cell r="L3" t="str">
            <v xml:space="preserve">D-S </v>
          </cell>
          <cell r="M3" t="str">
            <v>I / C-I-S</v>
          </cell>
          <cell r="N3" t="str">
            <v>I / C-S-I</v>
          </cell>
          <cell r="O3" t="str">
            <v>I-S-C / I-C-S</v>
          </cell>
          <cell r="P3" t="str">
            <v>S</v>
          </cell>
          <cell r="Q3" t="str">
            <v>S / C-S</v>
          </cell>
          <cell r="R3" t="str">
            <v>S-C</v>
          </cell>
          <cell r="S3" t="str">
            <v>D-C</v>
          </cell>
          <cell r="T3" t="str">
            <v>D-I-C</v>
          </cell>
          <cell r="U3" t="str">
            <v>D-S-I</v>
          </cell>
          <cell r="V3" t="str">
            <v>D-S-C</v>
          </cell>
          <cell r="W3" t="str">
            <v>D-C-I</v>
          </cell>
          <cell r="X3" t="str">
            <v>D-C-S</v>
          </cell>
          <cell r="Y3" t="str">
            <v>I</v>
          </cell>
          <cell r="Z3" t="str">
            <v>I-S</v>
          </cell>
          <cell r="AA3" t="str">
            <v>I-C</v>
          </cell>
          <cell r="AB3" t="str">
            <v>I-C-D</v>
          </cell>
          <cell r="AC3" t="str">
            <v>I-C-S</v>
          </cell>
          <cell r="AD3" t="str">
            <v>S-D</v>
          </cell>
          <cell r="AE3" t="str">
            <v>S-I</v>
          </cell>
          <cell r="AF3" t="str">
            <v>S-D-I</v>
          </cell>
          <cell r="AG3" t="str">
            <v>S-I-D</v>
          </cell>
          <cell r="AH3" t="str">
            <v>S-I-C</v>
          </cell>
          <cell r="AI3" t="str">
            <v>S-C-D</v>
          </cell>
          <cell r="AJ3" t="str">
            <v>S-C-I</v>
          </cell>
          <cell r="AK3" t="str">
            <v>C-I</v>
          </cell>
          <cell r="AL3" t="str">
            <v>C-D-I</v>
          </cell>
          <cell r="AM3" t="str">
            <v>C-D-S</v>
          </cell>
          <cell r="AN3" t="str">
            <v>C-I-D</v>
          </cell>
          <cell r="AO3" t="str">
            <v>C-S-D</v>
          </cell>
        </row>
        <row r="4">
          <cell r="B4" t="str">
            <v>LOGICAL THINKER</v>
          </cell>
          <cell r="C4" t="str">
            <v>ESTABLISHER</v>
          </cell>
          <cell r="D4" t="str">
            <v>DESIGNER</v>
          </cell>
          <cell r="E4" t="str">
            <v>NEGOTIATOR</v>
          </cell>
          <cell r="F4" t="str">
            <v>CONFIDENT &amp; DETERMINED</v>
          </cell>
          <cell r="G4" t="str">
            <v>REFORMER</v>
          </cell>
          <cell r="H4" t="str">
            <v>MOTIVATOR</v>
          </cell>
          <cell r="I4" t="str">
            <v>INQUIRER</v>
          </cell>
          <cell r="J4" t="str">
            <v>PENGAMBIL KEPUTUSAN</v>
          </cell>
          <cell r="K4" t="str">
            <v>DIRECTOR</v>
          </cell>
          <cell r="L4" t="str">
            <v>SELF-MOTIVATED</v>
          </cell>
          <cell r="M4" t="str">
            <v>MEDIATOR</v>
          </cell>
          <cell r="N4" t="str">
            <v>PRACTITIONER</v>
          </cell>
          <cell r="O4" t="str">
            <v>RESPONSIVE &amp; THOUGHTFUL</v>
          </cell>
          <cell r="P4" t="str">
            <v>SPECIALIST</v>
          </cell>
          <cell r="Q4" t="str">
            <v>PERFECTIONIST</v>
          </cell>
          <cell r="R4" t="str">
            <v>PEACEMAKER, RESPECTFULL &amp; ACCURATE</v>
          </cell>
          <cell r="S4" t="str">
            <v>CHALLENGER</v>
          </cell>
          <cell r="T4" t="str">
            <v>CHANCELLOR</v>
          </cell>
          <cell r="U4" t="str">
            <v>DIRECTOR</v>
          </cell>
          <cell r="V4" t="str">
            <v>Director</v>
          </cell>
          <cell r="W4" t="str">
            <v>CHALLENGER</v>
          </cell>
          <cell r="X4" t="str">
            <v>CHALLENGER</v>
          </cell>
          <cell r="Y4" t="str">
            <v>COMMUNICATOR</v>
          </cell>
          <cell r="Z4" t="str">
            <v>ADVISOR</v>
          </cell>
          <cell r="AA4" t="str">
            <v>ASSESSOR</v>
          </cell>
          <cell r="AB4" t="str">
            <v>ASSESSOR</v>
          </cell>
          <cell r="AC4" t="str">
            <v>RESPONSIVE &amp; THOUGHTFUL</v>
          </cell>
          <cell r="AD4" t="str">
            <v>SELF-MOTIVATED</v>
          </cell>
          <cell r="AE4" t="str">
            <v>ADVISOR</v>
          </cell>
          <cell r="AF4" t="str">
            <v>DIRECTOR</v>
          </cell>
          <cell r="AG4" t="str">
            <v>ADVISOR</v>
          </cell>
          <cell r="AH4" t="str">
            <v>ADVOCATE</v>
          </cell>
          <cell r="AI4" t="str">
            <v>INQUIRER</v>
          </cell>
          <cell r="AJ4" t="str">
            <v>ADVOCATE</v>
          </cell>
          <cell r="AK4" t="str">
            <v>ASSESSOR</v>
          </cell>
          <cell r="AL4" t="str">
            <v>CHALLENGER</v>
          </cell>
          <cell r="AM4" t="str">
            <v>CONTEMPLATOR</v>
          </cell>
          <cell r="AN4" t="str">
            <v>ASSESSOR</v>
          </cell>
          <cell r="AO4" t="str">
            <v>PRECISIONIST</v>
          </cell>
        </row>
        <row r="5">
          <cell r="B5" t="str">
            <v>Pendiam</v>
          </cell>
          <cell r="C5" t="str">
            <v>Individualis</v>
          </cell>
          <cell r="D5" t="str">
            <v>Sensitif</v>
          </cell>
          <cell r="E5" t="str">
            <v>Suka Bergaul</v>
          </cell>
          <cell r="F5" t="str">
            <v>Pandai Memilih Orang</v>
          </cell>
          <cell r="G5" t="str">
            <v>Mudah Bergaul</v>
          </cell>
          <cell r="H5" t="str">
            <v>Leader (Kelompok Kecil)</v>
          </cell>
          <cell r="I5" t="str">
            <v>Full Self Control</v>
          </cell>
          <cell r="J5" t="str">
            <v>Pekerja Keras</v>
          </cell>
          <cell r="K5" t="str">
            <v>Pengelola</v>
          </cell>
          <cell r="L5" t="str">
            <v>Objektif &amp; Analitis</v>
          </cell>
          <cell r="M5" t="str">
            <v>Loyal</v>
          </cell>
          <cell r="N5" t="str">
            <v>Perfeksionis</v>
          </cell>
          <cell r="O5" t="str">
            <v>High Energy</v>
          </cell>
          <cell r="P5" t="str">
            <v>Stabil &amp; Konsisten</v>
          </cell>
          <cell r="Q5" t="str">
            <v>Detail &amp; Teliti</v>
          </cell>
          <cell r="R5" t="str">
            <v>Sulit Beradaptasi</v>
          </cell>
          <cell r="S5" t="str">
            <v>Seorang yang tekun</v>
          </cell>
          <cell r="T5" t="str">
            <v>Seorang yang ramah secara alami</v>
          </cell>
          <cell r="U5" t="str">
            <v>Seorang yang obyektif dan analitis</v>
          </cell>
          <cell r="V5" t="str">
            <v>Seorang yang obyektif dan analitis</v>
          </cell>
          <cell r="W5" t="str">
            <v>Seorang yang tekun</v>
          </cell>
          <cell r="X5" t="str">
            <v>Seorang yang tekun</v>
          </cell>
          <cell r="Y5" t="str">
            <v>Antusias</v>
          </cell>
          <cell r="Z5" t="str">
            <v>Hangat</v>
          </cell>
          <cell r="AA5" t="str">
            <v>Ramah</v>
          </cell>
          <cell r="AB5" t="str">
            <v>Analitis</v>
          </cell>
          <cell r="AC5" t="str">
            <v>High Energy</v>
          </cell>
          <cell r="AD5" t="str">
            <v>Objektif &amp; Analitis</v>
          </cell>
          <cell r="AE5" t="str">
            <v>Hangat</v>
          </cell>
          <cell r="AF5" t="str">
            <v>Seorang yang obyektif dan analitis</v>
          </cell>
          <cell r="AG5" t="str">
            <v>Hangat</v>
          </cell>
          <cell r="AH5" t="str">
            <v>Stabil</v>
          </cell>
          <cell r="AI5" t="str">
            <v>Seorang yang baik</v>
          </cell>
          <cell r="AJ5" t="str">
            <v>Stabil</v>
          </cell>
          <cell r="AK5" t="str">
            <v>Analitis</v>
          </cell>
          <cell r="AL5" t="str">
            <v>Sangat berorientasi pada tugas</v>
          </cell>
          <cell r="AM5" t="str">
            <v>Berorientasi pada hal-hal detil</v>
          </cell>
          <cell r="AN5" t="str">
            <v>Analitis</v>
          </cell>
          <cell r="AO5" t="str">
            <v>Sistematis dan Prosedural</v>
          </cell>
        </row>
        <row r="6">
          <cell r="B6" t="str">
            <v>Anti Kritik</v>
          </cell>
          <cell r="C6" t="str">
            <v>Ego Tinggi, Kurang Sensitif</v>
          </cell>
          <cell r="D6" t="str">
            <v>Kurang Cepat</v>
          </cell>
          <cell r="E6" t="str">
            <v>Anti Rutin</v>
          </cell>
          <cell r="F6" t="str">
            <v>Leader</v>
          </cell>
          <cell r="G6" t="str">
            <v>Leader</v>
          </cell>
          <cell r="H6" t="str">
            <v>Supporter</v>
          </cell>
          <cell r="I6" t="str">
            <v>Sabar</v>
          </cell>
          <cell r="J6" t="str">
            <v>Leader</v>
          </cell>
          <cell r="K6" t="str">
            <v>Enerjik</v>
          </cell>
          <cell r="L6" t="str">
            <v>Mandiri</v>
          </cell>
          <cell r="M6" t="str">
            <v>Tight Scheduled</v>
          </cell>
          <cell r="N6" t="str">
            <v>Quality Oriented</v>
          </cell>
          <cell r="O6" t="str">
            <v>Good Communication Skill</v>
          </cell>
          <cell r="P6" t="str">
            <v>Terkendali</v>
          </cell>
          <cell r="Q6" t="str">
            <v>Butuh Situasi Stabil</v>
          </cell>
          <cell r="R6" t="str">
            <v>Anti Kritik</v>
          </cell>
          <cell r="S6" t="str">
            <v>Sensitif terhadap permasalahan</v>
          </cell>
          <cell r="T6" t="str">
            <v>Menggabungkan kesenangan dengan pekerjaan</v>
          </cell>
          <cell r="U6" t="str">
            <v>Ingin terlibat dalam situasi</v>
          </cell>
          <cell r="V6" t="str">
            <v>Ingin terlibat dalam situasi</v>
          </cell>
          <cell r="W6" t="str">
            <v>Sensitif terhadap permasalahan</v>
          </cell>
          <cell r="X6" t="str">
            <v>Sensitif terhadap permasalahan</v>
          </cell>
          <cell r="Y6" t="str">
            <v>Percaya</v>
          </cell>
          <cell r="Z6" t="str">
            <v>Simpati</v>
          </cell>
          <cell r="AA6" t="str">
            <v>Suka berteman</v>
          </cell>
          <cell r="AB6" t="str">
            <v>Berwatak hati-hati</v>
          </cell>
          <cell r="AC6" t="str">
            <v>Good Communication Skill</v>
          </cell>
          <cell r="AD6" t="str">
            <v>Mandiri</v>
          </cell>
          <cell r="AE6" t="str">
            <v>Simpati dan Pengertian</v>
          </cell>
          <cell r="AF6" t="str">
            <v>Ingin terlibat dalam situasi</v>
          </cell>
          <cell r="AG6" t="str">
            <v>Simpati dan Pengertian</v>
          </cell>
          <cell r="AH6" t="str">
            <v>Ramah</v>
          </cell>
          <cell r="AI6" t="str">
            <v>Sangat berorientasi pada detil</v>
          </cell>
          <cell r="AJ6" t="str">
            <v>Ramah</v>
          </cell>
          <cell r="AK6" t="str">
            <v>Berwatak hati-hati</v>
          </cell>
          <cell r="AL6" t="str">
            <v>Sensitif terhadap permasalahan</v>
          </cell>
          <cell r="AM6" t="str">
            <v>Mempunyai standar tinggi untuk dirinya</v>
          </cell>
          <cell r="AN6" t="str">
            <v>Berwatak hati-hati</v>
          </cell>
          <cell r="AO6" t="str">
            <v>Teratur &amp; memiliki perencanaan yang baik</v>
          </cell>
        </row>
        <row r="7">
          <cell r="B7" t="str">
            <v>Perfeksionis</v>
          </cell>
          <cell r="C7" t="str">
            <v>Kurang Pertimbangan</v>
          </cell>
          <cell r="D7" t="str">
            <v xml:space="preserve">Anti Tekanan </v>
          </cell>
          <cell r="E7" t="str">
            <v>Aktif</v>
          </cell>
          <cell r="F7" t="str">
            <v>Good Interpersonal Skill</v>
          </cell>
          <cell r="G7" t="str">
            <v>Sadar Diri</v>
          </cell>
          <cell r="H7" t="str">
            <v>Sosialisasi Baik</v>
          </cell>
          <cell r="I7" t="str">
            <v>Penuh Pertimbangan</v>
          </cell>
          <cell r="J7" t="str">
            <v>Banyak Minat</v>
          </cell>
          <cell r="K7" t="str">
            <v>Kurang Detail</v>
          </cell>
          <cell r="L7" t="str">
            <v>Good Planner</v>
          </cell>
          <cell r="M7" t="str">
            <v>Curious</v>
          </cell>
          <cell r="N7" t="str">
            <v>Scheduled</v>
          </cell>
          <cell r="O7" t="str">
            <v>To The Point</v>
          </cell>
          <cell r="P7" t="str">
            <v>Nyaman di Belakang Layar</v>
          </cell>
          <cell r="Q7" t="str">
            <v>Sistematik &amp; Prosedural</v>
          </cell>
          <cell r="R7" t="str">
            <v>Pendendam</v>
          </cell>
          <cell r="S7" t="str">
            <v>Mempunyai keputusan yang kuat</v>
          </cell>
          <cell r="T7" t="str">
            <v>Menyukai hubungan dengan sesama</v>
          </cell>
          <cell r="U7" t="str">
            <v>Ingin memberikan bantuan dan dukungan</v>
          </cell>
          <cell r="V7" t="str">
            <v>Ingin memberikan bantuan dan dukungan</v>
          </cell>
          <cell r="W7" t="str">
            <v>Mempunyai keputusan yang kuat</v>
          </cell>
          <cell r="X7" t="str">
            <v>Mempunyai keputusan yang kuat</v>
          </cell>
          <cell r="Y7" t="str">
            <v>Optimis</v>
          </cell>
          <cell r="Z7" t="str">
            <v>Tenang dalam situasi sosial</v>
          </cell>
          <cell r="AA7" t="str">
            <v>Nyaman walapun dengan orang asing</v>
          </cell>
          <cell r="AB7" t="str">
            <v>Ramah pada saat merasa nyaman</v>
          </cell>
          <cell r="AC7" t="str">
            <v>To The Point</v>
          </cell>
          <cell r="AD7" t="str">
            <v>Good planner</v>
          </cell>
          <cell r="AE7" t="str">
            <v>Tenang dalam situasi sosial</v>
          </cell>
          <cell r="AF7" t="str">
            <v>Ingin memberikan bantuan dan dukungan</v>
          </cell>
          <cell r="AG7" t="str">
            <v>Tenang dalam situasi sosial</v>
          </cell>
          <cell r="AH7" t="str">
            <v>Detail ketika situasi membutuhkan</v>
          </cell>
          <cell r="AI7" t="str">
            <v>Sangat teliti dalam penyelesaian tugas</v>
          </cell>
          <cell r="AJ7" t="str">
            <v>Detail ketika situasi membutuhkan</v>
          </cell>
          <cell r="AK7" t="str">
            <v>Ramah pada saat merasa nyaman</v>
          </cell>
          <cell r="AL7" t="str">
            <v>Lebih mempedulikan tugas daripada orang</v>
          </cell>
          <cell r="AM7" t="str">
            <v>Logis dan analitis</v>
          </cell>
          <cell r="AN7" t="str">
            <v>Ramah pada saat merasa nyaman</v>
          </cell>
          <cell r="AO7" t="str">
            <v>Teliti</v>
          </cell>
        </row>
        <row r="8">
          <cell r="B8" t="str">
            <v>Cenderung Santai</v>
          </cell>
          <cell r="C8" t="str">
            <v>Efektif</v>
          </cell>
          <cell r="D8" t="str">
            <v>Terlalu Mandiri</v>
          </cell>
          <cell r="E8" t="str">
            <v>Terlalu Percaya Diri</v>
          </cell>
          <cell r="F8" t="str">
            <v>Dominan</v>
          </cell>
          <cell r="G8" t="str">
            <v>Butuh Pujian &amp; Penghargaan</v>
          </cell>
          <cell r="H8" t="str">
            <v>Butuh Ketegasan</v>
          </cell>
          <cell r="I8" t="str">
            <v>Good Interpersonal</v>
          </cell>
          <cell r="J8" t="str">
            <v>Dingin / Task Oriented</v>
          </cell>
          <cell r="K8" t="str">
            <v>Mudah Bosan</v>
          </cell>
          <cell r="L8" t="str">
            <v>Komitmen thd Target</v>
          </cell>
          <cell r="M8" t="str">
            <v>Sensitif</v>
          </cell>
          <cell r="N8" t="str">
            <v>Anti Kejutan</v>
          </cell>
          <cell r="O8" t="str">
            <v>Sensitif</v>
          </cell>
          <cell r="P8" t="str">
            <v>Sabar</v>
          </cell>
          <cell r="Q8" t="str">
            <v>Menghindari Konflik</v>
          </cell>
          <cell r="R8" t="str">
            <v>Sukar Berubah</v>
          </cell>
          <cell r="S8" t="str">
            <v>Kreatif  dalam memecahkan masalah</v>
          </cell>
          <cell r="T8" t="str">
            <v>Menikmati interaksi dengan sesama</v>
          </cell>
          <cell r="U8" t="str">
            <v>Termotivasi oleh target pribadi</v>
          </cell>
          <cell r="V8" t="str">
            <v>Termotivasi oleh target pribadi</v>
          </cell>
          <cell r="W8" t="str">
            <v>Kreatif  dalam memecahkan masalah</v>
          </cell>
          <cell r="X8" t="str">
            <v>Kreatif  dalam memecahkan masalah</v>
          </cell>
          <cell r="Y8" t="str">
            <v>Persuasif</v>
          </cell>
          <cell r="Z8" t="str">
            <v>Pendengar yang baik</v>
          </cell>
          <cell r="AA8" t="str">
            <v>Mudah mengembangkan hubungan baru</v>
          </cell>
          <cell r="AB8" t="str">
            <v>Sangat biasa dengan orang asing</v>
          </cell>
          <cell r="AC8" t="str">
            <v>Sensitif</v>
          </cell>
          <cell r="AD8" t="str">
            <v>Komitmen terhadap target</v>
          </cell>
          <cell r="AE8" t="str">
            <v>Pendengar yang baik</v>
          </cell>
          <cell r="AF8" t="str">
            <v>Termotivasi oleh target pribadi</v>
          </cell>
          <cell r="AG8" t="str">
            <v>Pendengar yang baik</v>
          </cell>
          <cell r="AH8" t="str">
            <v>Cenderung individualis</v>
          </cell>
          <cell r="AI8" t="str">
            <v>Sangat berhati-hati</v>
          </cell>
          <cell r="AJ8" t="str">
            <v>Cenderung individualis</v>
          </cell>
          <cell r="AK8" t="str">
            <v>Sangat biasa dengan orang asing</v>
          </cell>
          <cell r="AL8" t="str">
            <v>Kukuh/keras</v>
          </cell>
          <cell r="AM8" t="str">
            <v>Ingin berbuat yang terbaik</v>
          </cell>
          <cell r="AN8" t="str">
            <v>Sangat biasa dengan orang asing</v>
          </cell>
          <cell r="AO8" t="str">
            <v>Fokus pada detil</v>
          </cell>
        </row>
        <row r="9">
          <cell r="B9" t="str">
            <v>Detail</v>
          </cell>
          <cell r="C9" t="str">
            <v>High Motivation</v>
          </cell>
          <cell r="D9" t="str">
            <v>Kurang Percaya Orang Lain</v>
          </cell>
          <cell r="E9" t="str">
            <v>Agresif</v>
          </cell>
          <cell r="F9" t="str">
            <v>Agresif</v>
          </cell>
          <cell r="G9" t="str">
            <v>Cepat Percaya Orang</v>
          </cell>
          <cell r="H9" t="str">
            <v>Butuh Pujian &amp; Penghargaan</v>
          </cell>
          <cell r="I9" t="str">
            <v>Selektif</v>
          </cell>
          <cell r="J9" t="str">
            <v>Kurang Pergaulan</v>
          </cell>
          <cell r="K9" t="str">
            <v>Agresif</v>
          </cell>
          <cell r="L9" t="str">
            <v>Menghindari Konflik</v>
          </cell>
          <cell r="M9" t="str">
            <v>Good Communication Skill</v>
          </cell>
          <cell r="N9" t="str">
            <v>Good Interpersonal Skill</v>
          </cell>
          <cell r="O9" t="str">
            <v>Banyak Bicara</v>
          </cell>
          <cell r="P9" t="str">
            <v>Loyal</v>
          </cell>
          <cell r="Q9" t="str">
            <v>Anti Kritik</v>
          </cell>
          <cell r="R9" t="str">
            <v>Detail</v>
          </cell>
          <cell r="S9" t="str">
            <v>Memiliki reaksi yang cepat</v>
          </cell>
          <cell r="T9" t="str">
            <v>Dapat mengerjakan hal-hal detil</v>
          </cell>
          <cell r="U9" t="str">
            <v>Berorientasi terhadap pekerjaannya</v>
          </cell>
          <cell r="V9" t="str">
            <v>Berorientasi terhadap pekerjaannya</v>
          </cell>
          <cell r="W9" t="str">
            <v>Memiliki reaksi yang cepat</v>
          </cell>
          <cell r="X9" t="str">
            <v>Memiliki reaksi yang cepat</v>
          </cell>
          <cell r="Y9" t="str">
            <v>Bicara aktif</v>
          </cell>
          <cell r="Z9" t="str">
            <v>Demonstratif</v>
          </cell>
          <cell r="AA9" t="str">
            <v>Dapat mengendalikan diri</v>
          </cell>
          <cell r="AB9" t="str">
            <v>Mudah mengembangkan hubungan baru</v>
          </cell>
          <cell r="AC9" t="str">
            <v>Banyak Bicara</v>
          </cell>
          <cell r="AD9" t="str">
            <v>Menghindari konflik</v>
          </cell>
          <cell r="AE9" t="str">
            <v>Demonstratif</v>
          </cell>
          <cell r="AF9" t="str">
            <v>Berorientasi terhadap pekerjaannya</v>
          </cell>
          <cell r="AG9" t="str">
            <v>Demonstratif</v>
          </cell>
          <cell r="AH9" t="str">
            <v>Teguh pendirian</v>
          </cell>
          <cell r="AI9" t="str">
            <v>Penuh pertimbangan</v>
          </cell>
          <cell r="AJ9" t="str">
            <v>Teguh pendirian</v>
          </cell>
          <cell r="AK9" t="str">
            <v>Mudah mengembangkan hubungan baru</v>
          </cell>
          <cell r="AL9" t="str">
            <v>Dingin</v>
          </cell>
          <cell r="AM9" t="str">
            <v>Selalu berpikir ada ruang untuk kemajuan</v>
          </cell>
          <cell r="AN9" t="str">
            <v>Mudah mengembangkan hubungan baru</v>
          </cell>
          <cell r="AO9" t="str">
            <v>Bijaksana</v>
          </cell>
        </row>
        <row r="10">
          <cell r="B10" t="str">
            <v>Empati</v>
          </cell>
          <cell r="C10" t="str">
            <v>Bersemangat Tinggi</v>
          </cell>
          <cell r="D10" t="str">
            <v>Anti Kritik</v>
          </cell>
          <cell r="E10" t="str">
            <v>Optimis</v>
          </cell>
          <cell r="F10" t="str">
            <v>Perfeksionis</v>
          </cell>
          <cell r="G10" t="str">
            <v>Mudah Simpati &amp; Empati</v>
          </cell>
          <cell r="H10" t="str">
            <v>Kurang Detail</v>
          </cell>
          <cell r="I10" t="str">
            <v>Lambat Adaptasi</v>
          </cell>
          <cell r="J10" t="str">
            <v>Kontrol Emosi Kurang</v>
          </cell>
          <cell r="K10" t="str">
            <v>Arogan</v>
          </cell>
          <cell r="M10" t="str">
            <v>Good Analitical Think</v>
          </cell>
          <cell r="N10" t="str">
            <v>Terlalu Detail</v>
          </cell>
          <cell r="O10" t="str">
            <v>Need Recognation</v>
          </cell>
          <cell r="P10" t="str">
            <v>Sulit Adaptasi</v>
          </cell>
          <cell r="Q10" t="str">
            <v>Lambat Memutuskan</v>
          </cell>
          <cell r="R10" t="str">
            <v>Empati</v>
          </cell>
          <cell r="S10" t="str">
            <v>Mampu mencari solusi permasalahan</v>
          </cell>
          <cell r="T10" t="str">
            <v>Ingin melakukan segala sesuatu dengan tepat</v>
          </cell>
          <cell r="U10" t="str">
            <v>Menyukai hubungan dengan sesama</v>
          </cell>
          <cell r="V10" t="str">
            <v>Menyukai hubungan dengan sesama</v>
          </cell>
          <cell r="W10" t="str">
            <v>Mampu mencari solusi permasalahan</v>
          </cell>
          <cell r="X10" t="str">
            <v>Mampu mencari solusi permasalahan</v>
          </cell>
          <cell r="Y10" t="str">
            <v>Impulsif</v>
          </cell>
          <cell r="Z10" t="str">
            <v>Tidak memaksakan idenya pada orang lain</v>
          </cell>
          <cell r="AA10" t="str">
            <v>Sangat sosial</v>
          </cell>
          <cell r="AB10" t="str">
            <v>Dapat mengendalikan diri</v>
          </cell>
          <cell r="AC10" t="str">
            <v>Need Recognation</v>
          </cell>
          <cell r="AD10" t="str">
            <v>Ingin terlibat dalam situasi</v>
          </cell>
          <cell r="AE10" t="str">
            <v>Tidak memaksakan idenya pada orang lain</v>
          </cell>
          <cell r="AF10" t="str">
            <v>Menyukai hubungan dengan sesama</v>
          </cell>
          <cell r="AG10" t="str">
            <v>Tidak memaksakan idenya pada orang lain</v>
          </cell>
          <cell r="AH10" t="str">
            <v>Menyukai hubungan dengan orang</v>
          </cell>
          <cell r="AI10" t="str">
            <v>Lambat adaptasi</v>
          </cell>
          <cell r="AJ10" t="str">
            <v>Menyukai hubungan dengan orang</v>
          </cell>
          <cell r="AK10" t="str">
            <v>Dapat mengendalikan diri</v>
          </cell>
          <cell r="AL10" t="str">
            <v>Tidak berperasaan</v>
          </cell>
          <cell r="AM10" t="str">
            <v>Kompetitif</v>
          </cell>
          <cell r="AN10" t="str">
            <v>Dapat mengendalikan diri</v>
          </cell>
          <cell r="AO10" t="str">
            <v>Diplomatis</v>
          </cell>
        </row>
        <row r="11">
          <cell r="B11" t="str">
            <v>Rapi</v>
          </cell>
          <cell r="C11" t="str">
            <v>Percaya Diri, cenderung Nekat</v>
          </cell>
          <cell r="D11" t="str">
            <v>Dingin</v>
          </cell>
          <cell r="E11" t="str">
            <v>Kurang Detail</v>
          </cell>
          <cell r="F11" t="str">
            <v>Good Communication Skill</v>
          </cell>
          <cell r="G11" t="str">
            <v>Motivator</v>
          </cell>
          <cell r="H11" t="str">
            <v>Agak Kaku</v>
          </cell>
          <cell r="I11" t="str">
            <v>Inisiatif kurang</v>
          </cell>
          <cell r="J11" t="str">
            <v>Suka Tantangan</v>
          </cell>
          <cell r="K11" t="str">
            <v>Kurang Focus</v>
          </cell>
          <cell r="M11" t="str">
            <v>Good Interpersonal Skill</v>
          </cell>
          <cell r="N11" t="str">
            <v>Sistematis</v>
          </cell>
          <cell r="O11" t="str">
            <v>Need Socialism</v>
          </cell>
          <cell r="P11" t="str">
            <v>Process Oriented</v>
          </cell>
          <cell r="Q11" t="str">
            <v>Sulit Adaptasi</v>
          </cell>
          <cell r="R11" t="str">
            <v>Memikirkan Dampak ke Orang Lain</v>
          </cell>
          <cell r="S11" t="str">
            <v>Banyak memberikan ide-ide.</v>
          </cell>
          <cell r="T11" t="str">
            <v>Menilai orang dan tugas secara hati-hati</v>
          </cell>
          <cell r="U11" t="str">
            <v>Mempunyai determinasi yang kuat</v>
          </cell>
          <cell r="V11" t="str">
            <v>Mempunyai determinasi yang kuat</v>
          </cell>
          <cell r="W11" t="str">
            <v>Banyak memberikan ide-ide.</v>
          </cell>
          <cell r="X11" t="str">
            <v>Banyak memberikan ide-ide.</v>
          </cell>
          <cell r="Y11" t="str">
            <v>Emosional</v>
          </cell>
          <cell r="Z11" t="str">
            <v>Kurang tegas dalam memberi perintah</v>
          </cell>
          <cell r="AA11" t="str">
            <v>Cenderung perfeksionis alamiah</v>
          </cell>
          <cell r="AB11" t="str">
            <v>Peduli dan ramah</v>
          </cell>
          <cell r="AC11" t="str">
            <v>Need Socialism</v>
          </cell>
          <cell r="AD11" t="str">
            <v>Ingin memberikan bantuan dan dukungan</v>
          </cell>
          <cell r="AE11" t="str">
            <v>Kurang tegas dalam memberi perintah</v>
          </cell>
          <cell r="AF11" t="str">
            <v>Mempunyai determinasi yang kuat</v>
          </cell>
          <cell r="AG11" t="str">
            <v>Kurang tegas dalam memberi perintah</v>
          </cell>
          <cell r="AH11" t="str">
            <v>Mendukung pihak yang lemah</v>
          </cell>
          <cell r="AI11" t="str">
            <v>Kaku dan keras kepala</v>
          </cell>
          <cell r="AJ11" t="str">
            <v>Mendukung pihak yang lemah</v>
          </cell>
          <cell r="AK11" t="str">
            <v>Peduli dan ramah</v>
          </cell>
          <cell r="AL11" t="str">
            <v>Menjaga jarak</v>
          </cell>
          <cell r="AM11" t="str">
            <v>Ingin menghasilkan mutu yang terbaik</v>
          </cell>
          <cell r="AN11" t="str">
            <v>Peduli dan ramah</v>
          </cell>
          <cell r="AO11" t="str">
            <v>Jarang menentang rekan kerjanya</v>
          </cell>
        </row>
        <row r="12">
          <cell r="B12" t="str">
            <v>Organized</v>
          </cell>
          <cell r="C12" t="str">
            <v>Kreatif</v>
          </cell>
          <cell r="D12" t="str">
            <v>Kreatif</v>
          </cell>
          <cell r="E12" t="str">
            <v>Result Oriented</v>
          </cell>
          <cell r="F12" t="str">
            <v>Aktif</v>
          </cell>
          <cell r="G12" t="str">
            <v>Optimis &amp; Positif</v>
          </cell>
          <cell r="I12" t="str">
            <v>Result Oriented</v>
          </cell>
          <cell r="J12" t="str">
            <v>Cepat Bosan</v>
          </cell>
          <cell r="M12" t="str">
            <v>Cepat Beradaptasi</v>
          </cell>
          <cell r="N12" t="str">
            <v>Kaku / Tidak fleksibel</v>
          </cell>
          <cell r="O12" t="str">
            <v>Anti thd Kritik</v>
          </cell>
          <cell r="P12" t="str">
            <v>Teguh</v>
          </cell>
          <cell r="Q12" t="str">
            <v>Pendendam</v>
          </cell>
          <cell r="R12" t="str">
            <v>Terlalu Mendalam dalam Berpikir</v>
          </cell>
          <cell r="S12" t="str">
            <v>Usaha yang keras pada ketepatan</v>
          </cell>
          <cell r="T12" t="str">
            <v>Sering melalaikan perencanaan yang seksama</v>
          </cell>
          <cell r="U12" t="str">
            <v>Karakternya tenang</v>
          </cell>
          <cell r="V12" t="str">
            <v>Karakternya tenang</v>
          </cell>
          <cell r="W12" t="str">
            <v>Usaha yang keras pada ketepatan</v>
          </cell>
          <cell r="X12" t="str">
            <v>Usaha yang keras pada ketepatan</v>
          </cell>
          <cell r="Y12" t="str">
            <v>Ramah</v>
          </cell>
          <cell r="Z12" t="str">
            <v>Menerima kritik</v>
          </cell>
          <cell r="AA12" t="str">
            <v>Mempromosikan tugas-tugas orang lain</v>
          </cell>
          <cell r="AB12" t="str">
            <v>Memusatkan perhatian pada penyelesaian tugas</v>
          </cell>
          <cell r="AC12" t="str">
            <v>Anti thd Kritik</v>
          </cell>
          <cell r="AD12" t="str">
            <v>Termotivasi oleh target pribadi</v>
          </cell>
          <cell r="AE12" t="str">
            <v>Menerima kritik</v>
          </cell>
          <cell r="AF12" t="str">
            <v>Karakternya tenang</v>
          </cell>
          <cell r="AG12" t="str">
            <v>Menerima kritik</v>
          </cell>
          <cell r="AH12" t="str">
            <v>Ingin diterima sebagai anggota tim</v>
          </cell>
          <cell r="AJ12" t="str">
            <v>Ingin diterima sebagai anggota tim</v>
          </cell>
          <cell r="AK12" t="str">
            <v>Memusatkan perhatian pada penyelesaian tugas</v>
          </cell>
          <cell r="AL12" t="str">
            <v>Membuat keputusan berdasarkan fakta</v>
          </cell>
          <cell r="AM12" t="str">
            <v>Mampu mencapai sasarannya</v>
          </cell>
          <cell r="AN12" t="str">
            <v>Memusatkan perhatian pada penyelesaian tugas</v>
          </cell>
          <cell r="AO12" t="str">
            <v>Ia sangat berhati-hati</v>
          </cell>
        </row>
        <row r="13">
          <cell r="B13" t="str">
            <v>Kaku pada Metode &amp; Prosedur</v>
          </cell>
          <cell r="C13" t="str">
            <v>Terlalu Dominan</v>
          </cell>
          <cell r="D13" t="str">
            <v>Result Oriented</v>
          </cell>
          <cell r="F13" t="str">
            <v>Need Recognition n Reward</v>
          </cell>
          <cell r="G13" t="str">
            <v>Anti Aturan</v>
          </cell>
          <cell r="I13" t="str">
            <v>Kaku dan Keras Kepala</v>
          </cell>
          <cell r="J13" t="str">
            <v>Anti Aturan</v>
          </cell>
          <cell r="M13" t="str">
            <v>Anti Kritik</v>
          </cell>
          <cell r="N13" t="str">
            <v>Monoton</v>
          </cell>
          <cell r="O13" t="str">
            <v>Terlalu banyak bersosialisasi</v>
          </cell>
          <cell r="P13" t="str">
            <v>Need for Peace</v>
          </cell>
          <cell r="Q13" t="str">
            <v>Anti Perubahan</v>
          </cell>
          <cell r="R13" t="str">
            <v>Concern ke Data dan Fakta</v>
          </cell>
          <cell r="S13" t="str">
            <v>Cenderung perfeksionis</v>
          </cell>
          <cell r="T13" t="str">
            <v>Mudah beralih kepada proyek-proyek baru</v>
          </cell>
          <cell r="U13" t="str">
            <v>Stabil dan daya tahannya tinggi</v>
          </cell>
          <cell r="V13" t="str">
            <v>Stabil dan daya tahannya tinggi</v>
          </cell>
          <cell r="W13" t="str">
            <v>Cenderung perfeksionis</v>
          </cell>
          <cell r="X13" t="str">
            <v>Cenderung perfeksionis</v>
          </cell>
          <cell r="Y13" t="str">
            <v>Inspirasional</v>
          </cell>
          <cell r="Z13" t="str">
            <v>Toleran dan sabar</v>
          </cell>
          <cell r="AB13" t="str">
            <v>Perfeksionis secara alami</v>
          </cell>
          <cell r="AC13" t="str">
            <v>Terlalu banyak bersosialisasi</v>
          </cell>
          <cell r="AD13" t="str">
            <v>Stabil</v>
          </cell>
          <cell r="AE13" t="str">
            <v>Toleran dan sabar</v>
          </cell>
          <cell r="AF13" t="str">
            <v>Stabil dan daya tahannya tinggi</v>
          </cell>
          <cell r="AG13" t="str">
            <v>Toleran dan sabar</v>
          </cell>
          <cell r="AH13" t="str">
            <v>Ingin orang lain menyukainya</v>
          </cell>
          <cell r="AJ13" t="str">
            <v>Ingin orang lain menyukainya</v>
          </cell>
          <cell r="AK13" t="str">
            <v>Perfeksionis secara alami</v>
          </cell>
          <cell r="AL13" t="str">
            <v>Pendiam</v>
          </cell>
          <cell r="AM13" t="str">
            <v>Sangat memusatkan perhatian pada tugas</v>
          </cell>
          <cell r="AN13" t="str">
            <v>Perfeksionis secara alami</v>
          </cell>
          <cell r="AO13" t="str">
            <v>Mengharapkan akurasi dan standard tinggi</v>
          </cell>
        </row>
        <row r="14">
          <cell r="C14" t="str">
            <v>Agresif</v>
          </cell>
          <cell r="D14" t="str">
            <v>Suka Tantangan</v>
          </cell>
          <cell r="F14" t="str">
            <v>Kurang Peduli pada Aturan</v>
          </cell>
          <cell r="G14" t="str">
            <v>Kurang Detail</v>
          </cell>
          <cell r="I14" t="str">
            <v>Good Service</v>
          </cell>
          <cell r="J14" t="str">
            <v>Kurang Detail</v>
          </cell>
          <cell r="M14" t="str">
            <v>Not Leader</v>
          </cell>
          <cell r="O14" t="str">
            <v>Leadership kurang</v>
          </cell>
          <cell r="P14" t="str">
            <v>Anti Perubahan</v>
          </cell>
          <cell r="R14" t="str">
            <v>Introvert</v>
          </cell>
          <cell r="U14" t="str">
            <v>Ulet dalam memulai pekerjaan</v>
          </cell>
          <cell r="V14" t="str">
            <v>Ulet dalam memulai pekerjaan</v>
          </cell>
          <cell r="Z14" t="str">
            <v>Penjaga damai</v>
          </cell>
          <cell r="AB14" t="str">
            <v>Mengisolasi dirinya jika diperlukan</v>
          </cell>
          <cell r="AC14" t="str">
            <v>Leadership kurang</v>
          </cell>
          <cell r="AD14" t="str">
            <v>Tekun</v>
          </cell>
          <cell r="AE14" t="str">
            <v>Penjaga damai</v>
          </cell>
          <cell r="AF14" t="str">
            <v>Ulet dalam memulai pekerjaan</v>
          </cell>
          <cell r="AG14" t="str">
            <v>Penjaga damai</v>
          </cell>
          <cell r="AH14" t="str">
            <v>Sulit membuat keputusan</v>
          </cell>
          <cell r="AJ14" t="str">
            <v>Sulit membuat keputusan</v>
          </cell>
          <cell r="AK14" t="str">
            <v>Mengisolasi dirinya jika diperlukan</v>
          </cell>
          <cell r="AL14" t="str">
            <v>Tidak mudah percaya</v>
          </cell>
          <cell r="AM14" t="str">
            <v>Mantap dan dapat diandalkan</v>
          </cell>
          <cell r="AN14" t="str">
            <v>Mengisolasi dirinya jika diperlukan</v>
          </cell>
          <cell r="AO14" t="str">
            <v>Menginginkan adanya petunjuk standard</v>
          </cell>
        </row>
        <row r="15">
          <cell r="C15" t="str">
            <v>Terlalu Dinamis</v>
          </cell>
          <cell r="F15" t="str">
            <v>Terburu-buru</v>
          </cell>
          <cell r="G15" t="str">
            <v>Terlalu Selektif</v>
          </cell>
          <cell r="I15" t="str">
            <v>Kurang dlm hal Managerial</v>
          </cell>
          <cell r="J15" t="str">
            <v>Kurang Peduli Wewenang</v>
          </cell>
          <cell r="M15" t="str">
            <v>Work/Play Conflict</v>
          </cell>
          <cell r="O15" t="str">
            <v>Kurang Fokus</v>
          </cell>
          <cell r="P15" t="str">
            <v>Sulit Menentukan Prioritas</v>
          </cell>
          <cell r="R15" t="str">
            <v>Loyal</v>
          </cell>
          <cell r="U15" t="str">
            <v>Berusaha keras mencapai sasarannya</v>
          </cell>
          <cell r="V15" t="str">
            <v>Berusaha keras mencapai sasarannya</v>
          </cell>
          <cell r="AB15" t="str">
            <v>Mudah diramalkan</v>
          </cell>
          <cell r="AC15" t="str">
            <v>Kurang Fokus</v>
          </cell>
          <cell r="AF15" t="str">
            <v>Berusaha keras mencapai sasarannya</v>
          </cell>
          <cell r="AH15" t="str">
            <v>Moderat</v>
          </cell>
          <cell r="AJ15" t="str">
            <v>Moderat</v>
          </cell>
          <cell r="AK15" t="str">
            <v>Mudah diramalkan</v>
          </cell>
          <cell r="AN15" t="str">
            <v>Mudah diramalkan</v>
          </cell>
          <cell r="AO15" t="str">
            <v>Tidak menginginkan perubahan mendadak</v>
          </cell>
        </row>
        <row r="16">
          <cell r="C16" t="str">
            <v>Penuh Ambisi</v>
          </cell>
          <cell r="J16" t="str">
            <v>Argumentatif</v>
          </cell>
          <cell r="O16" t="str">
            <v>Anti Deadline</v>
          </cell>
          <cell r="U16" t="str">
            <v>Mandiri dan cermat</v>
          </cell>
          <cell r="V16" t="str">
            <v>Mandiri dan cermat</v>
          </cell>
          <cell r="AB16" t="str">
            <v>Berorientasi pada kualitas</v>
          </cell>
          <cell r="AC16" t="str">
            <v>Anti Deadline</v>
          </cell>
          <cell r="AF16" t="str">
            <v>Mandiri dan cermat</v>
          </cell>
          <cell r="AH16" t="str">
            <v>Cermat dan dapat diandalkan</v>
          </cell>
          <cell r="AJ16" t="str">
            <v>Cermat dan dapat diandalkan</v>
          </cell>
          <cell r="AK16" t="str">
            <v>Berorientasi pada kualitas</v>
          </cell>
          <cell r="AN16" t="str">
            <v>Berorientasi pada kualitas</v>
          </cell>
        </row>
        <row r="18">
          <cell r="B18" t="str">
            <v>Planner (any function), Engineer (Installation, Technical), Technical/Research (Chemist Technician), Academic, Statistician, Government Worker, IT Management, Prison Officer, Quality Controller.</v>
          </cell>
          <cell r="C18" t="str">
            <v>Attorney, Researcher, Sales Representative, Planning Consultant, Transport Personnel, Production (Director, Manager, Supervisor), Technologist, Strategic Planning, Trouble Shooting, Marketing Services, Consultant, Engineering (Director, Manager, Supervisor) and Self-Employment.</v>
          </cell>
          <cell r="D18" t="str">
            <v>Engineering (Management, Research, Design), Research (R&amp;D), Planning, Chemist, Accountancy, Specialist, Finance, Technician, Quality Control, Production Planning/Management, Design Engineer, Bookkeeper, Chemist Technician, Safety Officer, Librarian.</v>
          </cell>
          <cell r="E18" t="str">
            <v>Sales and Marketing (Directing, Manager, Person), Public Relations, Recruitment Consultant, Politician, Director, Self-Employed, Hotelier, Travel Agent, Trainer, Hospitality, Lawyer, Solicitor, Motivators, Team Leader, Politician, Trainer, Lecturer, Theatrical Agent, General Management and Leading People, Attorney.</v>
          </cell>
          <cell r="F18" t="str">
            <v>Specialist/Technical Selling (Computer, Finance, Engineer and others, Chef, Technical/Capital Equipment Selling), Financial (Manager, Specialist), Computer Hardware Sales, Engineering (Manager, Designer, Buyer, Draughtsman), Project Engineer, Sales Engineer, Consultant, Trainer, Lecturer, Hotelier, Insurance, Mortgage and Finance Sales, Teacher, Travel Agent, Personnel and Marketing Services.</v>
          </cell>
          <cell r="G18" t="str">
            <v>Hotelier, Customer Service, Complaints Manager, Recruiting Agent, Sales (Manager/Person), Marketing Services, Public Relations, Politician, Computer Software Sales, Lecturer, Engineering and Production (Manager/Supervisor).</v>
          </cell>
          <cell r="H18" t="str">
            <v>Hotelier, Community Counseling, Customer Service, Complaints Manager, Community Work, Recruitment Consultant, Hospitality, Teacher, Telemarketing, Production Manager, Complaints Manager, Recruiting Agent, Sales (Manager/Person), Marketing Services, Public Relations, Politician, Call Centre Manager, Lecturer, Engineering and Production (Manager/Supervisor).</v>
          </cell>
          <cell r="I18" t="str">
            <v>Directing, Managing or Supervising (in Engineering, Accountancy, Research and Development and Computing disciplines), Research Manager, Scientific Work, Accountant, Administration, Project Engineer, Draughtsman, Designer, Analyst, Finance, Chemist, Technical Service Support, Flight Attendant, Technician, Service Engineer, Service Manager, Security Specialist.</v>
          </cell>
          <cell r="J18" t="str">
            <v>General Management (Directing/Managing/Supervising, Public Relations, Business Management, Conflict Resolution, Industrial Relations, Business Consultant, Trouble Shooting, Sales and Sales Management, Marketing, Promoting, Production (Director, Manager, Supervisor), Consultancy, Publishing, Sales Executive, Promotional Work, Brokers, Self-Employment, Advertising, Lecturing, Dealing/Broking.</v>
          </cell>
          <cell r="K18" t="str">
            <v>Engineering and Production (Directing, Managing, Supervising), Sales, Sales Management, Service Manager, Distribution, Public Relations, Office Management, Account Manager, Customer Service, Retail Manager, IT, Lecturer, Logistics, Manager-General, National Accounts Manager, Teacher, Projects Manager.</v>
          </cell>
          <cell r="L18" t="str">
            <v>Engineering and Production (Directing, Managing, Supervising), Project Management, Researcher, Chemist (R&amp;D), Planner, Engineering (R&amp;D), Systems Analyst, Commercial Planner, Computer Engineer, Programmer, IT, Other computer-related disciplines, Technical Trouble Shooting and Directing, Lawyer, Solicitor, Development Engineer, Work Study, Barrister, Attorney.</v>
          </cell>
          <cell r="M18" t="str">
            <v>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v>
          </cell>
          <cell r="N18" t="str">
            <v>Engineering and Production (Supervisor, Installer, Technician, Service and Design), Research (Supervisor, Chemist), Trainer, Finance (Manager, Supervisor, Accountant, Advisor), Public Relations-Administration, Purchasing, Chemist Research, Office Administrator, Computer Programmer, Market Analyst, System Analyst, Programmer, Research and Development Supervisor, Laboratory Technician, Legal, Selling (Technical/Service).</v>
          </cell>
          <cell r="O18" t="str">
            <v>Actors, Chef, Personnel, Welfare, Broadcasting, Training, Attorney, Teaching, Accounting, Technical Instructor, Accounting-General, Accounts Supervisor, Customer Services, Public Relations, Artist, Hotelier, Demonstrator, Florist/Floral Designer, Engineering (Sales, Service, Project, Draughtsman, Designer), Graphic Designer, Specialist (Soft/Services), Selling, Purchasing, Singers, Technical Instructor, Personnel Management, Politician, Supervising (Engineering, Production, Accounts), Administration Work, Sales Engineer, Secretarial, Industrial Relations Specialist.</v>
          </cell>
          <cell r="P18" t="str">
            <v>Administrative Work, Engineering and Production areas (Sales, Services, Project, Painter, Plumber, Draughtsman, Designer, Operative), Chef, Accounting, Telemarketing/Tele-Sales, Research and Development, Administrator, Florist/Floral Designer, Retail-General, Sales-General, Accounting-General, Service-General, Landscape Gardener.</v>
          </cell>
          <cell r="Q18" t="str">
            <v>Researcher (Technician, Chemist, Quality Control), Engineer (Project, Draughtsman, Armed Forces, Designer), Statistician, Surveyor, Optician, Medical Specialist, Health Care, IT Management, Planner, Technical Writing, Production, Dentist, Quality Control, Planning, Dental Technician, Accounting, Computer Programmer, Psychologist, Surgeon, Architect, Medical Specialist.</v>
          </cell>
          <cell r="R18" t="str">
            <v>Office (Manager, Supervisor, Person), Chief Clerk, General Administrator, Production Supervisor, Planner, Accountant, Research and Development, Flight Attendant, Engineering (Project Manager, Supervisor, Technician), Computer Programmer, Draughtsman, Soft/Service Selling, Doctor, Cashier, Receptionist, Data Entry, Planner, Word Processing, Property Manager, Database Administrator, Health Care, Statistician, Nursing-Administration, Company Secretary, System Analyst, Programmer, Statistician, Accounting-General, Security Specialist.</v>
          </cell>
          <cell r="S18" t="str">
            <v>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v>
          </cell>
          <cell r="T18" t="str">
            <v>Technical/Scientific (Directing, Management, Supervision), Engineering, Finance, Production Planning, Personnel Disciplines, Self-Employment, Credit Manager, Planner, Fund Management, Computer Hardware/Software Sales, IT, Business Consultant, Banking, Logistics, Lecturing, Work Study, Film Director, Transport, Consultancy, Industrial Relations and Computers (Selling, Software, Systems Analyst) and General Manager.</v>
          </cell>
          <cell r="U18" t="str">
            <v>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v>
          </cell>
          <cell r="V18" t="str">
            <v>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v>
          </cell>
          <cell r="W18" t="str">
            <v>Technical/Scientific (Directing, Management, Supervision), Engineering, Finance, Production Planning, Personnel Disciplines, Self-Employment, Credit Manager, Planner, Lecturing, Work Study, Transport, Consultancy, Industrial Relations and Computers (Selling, Software, Systems Analyst) and General Manager.</v>
          </cell>
          <cell r="X18" t="str">
            <v>Engineering, Production and Finance (Directing, Administrating, Managing and Managing Specialist Work), Scientific, Research Planning, Personnel, Trouble Shooting, Credit Control, Chief Accountant, Accountant, Chief Engineer, Work Study, Consultancy, Designer, Draughtsman, Project Work, Security Specialist, Doctor, Attorney.</v>
          </cell>
          <cell r="Y18" t="str">
            <v>Promoting, Demonstrating, Canvassing, Marketing Services, Public Relations, Lecturing, Advertising, Publican, Publishing, Hospitality, Retail-General, Human Resources, Journalist, Singers, Technical Writing, Tour Guide, Promotional Work, Hotelier, Dancers, Host, Actors, Travel Agent, Politician, and very soft selling.</v>
          </cell>
          <cell r="Z18" t="str">
            <v>Personnel, Welfare, Training, Hotelier, Promoting, Travel Agent, Lecturing, Upmarket/Speciality Sales, Soft/Service Selling, Beauty Therapist, Psychologist, Nursing, Human Resources, Retail-Specialist, Veterinarian, Social Work, Personal Assistant, Personnel-HR, Coach, Mentor.</v>
          </cell>
          <cell r="AA18" t="str">
            <v>Teaching, Training, Inventing, Specialist Selling (Engineering, Finance or any area involving capital equipment), Project Engineer, Finance, Service Engineer or Supervising within a Technical/Specialist Area, Public Relations, Environmentalist, Marketing, Conference Organiser, Estate Agent.</v>
          </cell>
          <cell r="AB18" t="str">
            <v>Specialist/Technical Selling (Computer, Finance, Engineer and others, Technical/Capital Equipment Selling), Financial (Manager, Specialist), Engineering (Manager, Designer, Buyer, Draughtsman), Project Engineer, Sales Engineer, Consultant, Trainer, Lecturer, Hotelier, Travel Agent, Personnel and Marketing Services.</v>
          </cell>
          <cell r="AC18" t="str">
            <v>Personnel, Welfare, Training, Attorney, Teaching, Accounting, Technical Instructor, Customer Services, Public Relations, Artist, Hotelier, Demonstrator, Engineering (Sales, Service, Project, Draughtsman, Designer), Specialist (Soft/Services), Selling, Purchasing, Supervising (Engineering, Production, Accounts), Administration Work, Secretarial, Industrial Relations Specialist.</v>
          </cell>
          <cell r="AD18" t="str">
            <v>Investigator, Researcher, Accountant, Engineering, Production/Engineering Supervisor, Computer Specialist, Architect, Transport/Warehouse Supervisor, Credit Controller, DP Supervisor, Computer Specialist, Research and Development, Private Investigator, Quality Controller, Engineering (Designer, Draughtsman, Project Engineer), Sales and Service Engineer, Property Manager, Attorney, Administration Manager</v>
          </cell>
          <cell r="AE18" t="str">
            <v>Personnel Welfare, Training, Hotelier, Promoting, Travel Agent, Lecturing, Child Care, Charitable Organizations, Soft or Service Selling, Psychologist, Therapist, Nurse, Personal Assistant, Hospitality Manager, Social Work, Student Services, Upmarket/Speciality Sales.</v>
          </cell>
          <cell r="AF18" t="str">
            <v>Engineering and Production (Supervision), Service Selling, Distribution and Warehouse Supervision/Manager, Office Management, Customer Service, System Analyst, Radio Announcer, Technical Writing, Telemarketing, TV Presenter, Project Engineer, Film Producer, Programmer, Sales/Service Engineer, Accounting, Draughtsman, Project Engineer.</v>
          </cell>
          <cell r="AG18" t="str">
            <v>Engineering and Production (Supervision), Service Selling, Distribution and Warehouse Supervision, Office Management, Customer Service, System Analyst, Programmer, Sales/Service Engineer, Accounting, Draughtsman, Project Engineer.</v>
          </cell>
          <cell r="AH18" t="str">
            <v>Personnel Welfare, Training, Teaching, Attorney, Accounting, Technical Instructor, Customer Service, Public Relations, Artist, Hotelier, Demonstrator, Engineer (Sales, Service, Project, Draughtsman, Designer), Specialist (Soft/Service), Selling, Purchasing, Supervising (Engineering, Production, Accounts) Administrative Work, Secretarial.</v>
          </cell>
          <cell r="AI18" t="str">
            <v>Directing, Managing or Supervising (in Engineering, Accountancy, Research and Development and Computing disciplines), Accountant, Project Engineer, Draughtsman, Designer, Analyst, Chemist, Technician, Service Engineer, Manager, Security Specialist.</v>
          </cell>
          <cell r="AJ18" t="str">
            <v>Personnel Welfare, Administrator, Advisers, Training, Teaching, Attorney, Accounting, Counseling, Technical Instructor, Customer Service, Accounting-General, Public Relations, Accounts Supervisor, Artist, Hotelier, Demonstrator, Engineer (Sales, Service, Project, Draughtsman, Designer), Specialist (Soft/Service), Selling, Purchasing, Sales Engineer, Legal, Negotiator, Student Service, Photographer, Physiotherapist, Project Engineer, Vocational Education, Supervising (Engineering, Production, Accounts) Administrative Work, Demonstrator, Secretarial, Hospitality Manager.</v>
          </cell>
          <cell r="AK18" t="str">
            <v>Sales (Technical/Specialist), Public Relations, Lecturer, Academic, Personnel Administration, Purchasing, Travel Agent, Training, Teaching, Real Estate Agent, Hospitality Administration, Sales-Technical, Hotelier, Project Engineer, Service Engineer.</v>
          </cell>
          <cell r="AL18" t="str">
            <v>Directing, Managing or Supervising (Engineering, Research, Finance, Planning), Designer, Work Study, Sales (Technical/ Specialist), Logistic Support, Systems Analyst, Lecturer, Company Secretary, Negotiator and Purchasing.</v>
          </cell>
          <cell r="AM18" t="str">
            <v>Engineering, Research, Production and Finance (Director, Manager atau Supervisor), Work Study, Accountant, Administrator, Quality Controller, Safety Officer, Market Analyst, Planner and Personnel (Director, Manager, Administrator), MIS Manager, Security Manager, Loss Control.</v>
          </cell>
          <cell r="AN18" t="str">
            <v>Directing, Managing or Supervising (Engineering, Research, Finance, Planning), Designer, Work Study, Sales (Technical/Specialist), Lecturer, Company Secretary, Negotiator and Purchasing.</v>
          </cell>
          <cell r="AO18" t="str">
            <v>Engineering, Research Director, Production and Finance (Director, Manager, Supervisor), Work Study, Accountant, Administrator, Quality Controller, Financial Services Manager, Safety Officer, Market Analyst, Planner and Personnel (Director, Manager, Administrator), MIS Manager, Electrician, Security Manager, Financial Researcher, Planner, Printer, Production Controller, Production Manager, Personnel Management, Loss Control.</v>
          </cell>
        </row>
        <row r="20">
          <cell r="B20">
            <v>1</v>
          </cell>
          <cell r="C20">
            <v>2</v>
          </cell>
          <cell r="D20">
            <v>3</v>
          </cell>
          <cell r="E20">
            <v>4</v>
          </cell>
          <cell r="F20">
            <v>5</v>
          </cell>
          <cell r="G20">
            <v>6</v>
          </cell>
          <cell r="H20">
            <v>7</v>
          </cell>
          <cell r="I20">
            <v>8</v>
          </cell>
          <cell r="J20">
            <v>9</v>
          </cell>
          <cell r="K20">
            <v>10</v>
          </cell>
          <cell r="L20">
            <v>11</v>
          </cell>
          <cell r="M20">
            <v>12</v>
          </cell>
          <cell r="N20">
            <v>13</v>
          </cell>
          <cell r="O20">
            <v>14</v>
          </cell>
          <cell r="P20">
            <v>15</v>
          </cell>
          <cell r="Q20">
            <v>16</v>
          </cell>
          <cell r="R20">
            <v>17</v>
          </cell>
          <cell r="S20">
            <v>18</v>
          </cell>
          <cell r="T20">
            <v>19</v>
          </cell>
          <cell r="U20">
            <v>20</v>
          </cell>
          <cell r="V20">
            <v>21</v>
          </cell>
          <cell r="W20">
            <v>22</v>
          </cell>
          <cell r="X20">
            <v>23</v>
          </cell>
          <cell r="Y20">
            <v>24</v>
          </cell>
          <cell r="Z20">
            <v>25</v>
          </cell>
          <cell r="AA20">
            <v>26</v>
          </cell>
          <cell r="AB20">
            <v>27</v>
          </cell>
          <cell r="AC20">
            <v>28</v>
          </cell>
          <cell r="AD20">
            <v>29</v>
          </cell>
          <cell r="AE20">
            <v>30</v>
          </cell>
          <cell r="AF20">
            <v>31</v>
          </cell>
          <cell r="AG20">
            <v>32</v>
          </cell>
          <cell r="AH20">
            <v>33</v>
          </cell>
          <cell r="AI20">
            <v>34</v>
          </cell>
          <cell r="AJ20">
            <v>35</v>
          </cell>
          <cell r="AK20">
            <v>36</v>
          </cell>
          <cell r="AL20">
            <v>37</v>
          </cell>
          <cell r="AM20">
            <v>38</v>
          </cell>
          <cell r="AN20">
            <v>39</v>
          </cell>
          <cell r="AO20">
            <v>40</v>
          </cell>
        </row>
        <row r="21">
          <cell r="B21" t="str">
            <v>C</v>
          </cell>
          <cell r="C21" t="str">
            <v>D</v>
          </cell>
          <cell r="D21" t="str">
            <v>D / C-D</v>
          </cell>
          <cell r="E21" t="str">
            <v>D / I-D</v>
          </cell>
          <cell r="F21" t="str">
            <v>D / I-D-C</v>
          </cell>
          <cell r="G21" t="str">
            <v>D / I-D-S</v>
          </cell>
          <cell r="H21" t="str">
            <v>D / I-S-D</v>
          </cell>
          <cell r="I21" t="str">
            <v>D / S-D-C / S-C-D</v>
          </cell>
          <cell r="J21" t="str">
            <v>D-I</v>
          </cell>
          <cell r="K21" t="str">
            <v>D-I-S</v>
          </cell>
          <cell r="L21" t="str">
            <v xml:space="preserve">D-S </v>
          </cell>
          <cell r="M21" t="str">
            <v>I / C-I-S</v>
          </cell>
          <cell r="N21" t="str">
            <v>I / C-S-I</v>
          </cell>
          <cell r="O21" t="str">
            <v>I-S-C / I-C-S</v>
          </cell>
          <cell r="P21" t="str">
            <v>S</v>
          </cell>
          <cell r="Q21" t="str">
            <v>S / C-S</v>
          </cell>
          <cell r="R21" t="str">
            <v>S-C</v>
          </cell>
          <cell r="S21" t="str">
            <v>D-C</v>
          </cell>
          <cell r="T21" t="str">
            <v>D-I-C</v>
          </cell>
          <cell r="U21" t="str">
            <v>D-S-I</v>
          </cell>
          <cell r="V21" t="str">
            <v>D-S-C</v>
          </cell>
          <cell r="W21" t="str">
            <v>D-C-I</v>
          </cell>
          <cell r="X21" t="str">
            <v>D-C-S</v>
          </cell>
          <cell r="Y21" t="str">
            <v>I</v>
          </cell>
          <cell r="Z21" t="str">
            <v>I-S</v>
          </cell>
          <cell r="AA21" t="str">
            <v>I-C</v>
          </cell>
          <cell r="AB21" t="str">
            <v>I-C-D</v>
          </cell>
          <cell r="AC21" t="str">
            <v>I-C-S</v>
          </cell>
          <cell r="AD21" t="str">
            <v>S-D</v>
          </cell>
          <cell r="AE21" t="str">
            <v>S-I</v>
          </cell>
          <cell r="AF21" t="str">
            <v>S-D-I</v>
          </cell>
          <cell r="AG21" t="str">
            <v>S-I-D</v>
          </cell>
          <cell r="AH21" t="str">
            <v>S-I-C</v>
          </cell>
          <cell r="AI21" t="str">
            <v>S-C-D</v>
          </cell>
          <cell r="AJ21" t="str">
            <v>S-C-I</v>
          </cell>
          <cell r="AK21" t="str">
            <v>C-I</v>
          </cell>
          <cell r="AL21" t="str">
            <v>C-D-I</v>
          </cell>
          <cell r="AM21" t="str">
            <v>C-D-S</v>
          </cell>
          <cell r="AN21" t="str">
            <v>C-I-D</v>
          </cell>
          <cell r="AO21" t="str">
            <v>C-S-D</v>
          </cell>
        </row>
        <row r="22">
          <cell r="B22" t="str">
            <v>Seorang yang praktis, cakap dan unik. Ia orang yang mampu menilai diri sendiri dan kritis terhadap dirinya dan orang lain. Ia menyukai hal yang detil dan logis; secara alamiah ia sangat analitis. Karena menyimpan informasi, ia meneliti isu berulang-ulang kali. Ia cenderung malu dan tertutup; ia hati-hati dalam membuat keputusan yang berdasarkan pada logika, bukan emosi, selalu menggunakan pertanyaan "bagaimana dan mengapa". Ia mengerjakan sesuatu dengan sistematis dan akurat. Ia rapi dan terorganisir sebab ia merasa bahwa keadaan berantakan sama dengan mutu yang rendah; demikian juga, rapi dan teratur merupakan mutu yang tinggi. Sangat teliti dalam segala sesuatu seperti halnya dalam pekerjaan dan penggunaan waktunya. Ia merencanakan dan mengorganisir semua sisi kehidupannya. Kelambanan sangat mengganggunya dan tak dapat ditolerir.</v>
          </cell>
          <cell r="C22" t="str">
            <v>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Mampu memimpin situasi dan orang lain dalam rangka mencapai sasarannya; ia ingin selalu unggul dalam persaingan dengan taruhan apapun.</v>
          </cell>
          <cell r="D22" t="str">
            <v>Seorang yang sangat berorientasi pada tugas dan sensitif pada permasalahan. Ia lebih mempedulikan tugas yang ada dibanding orang-orang di sekitarnya, termasuk perasaan mereka. Sangat kukuh/keras dan mempunyai pendekatan yang efektif dalam pemecahan masalah. Oleh karena sifat alamiah dan keinginannya akan hasil yang terukur, Akan tampak dingin, tidak berperasaan dan menjaga jarak. Ia membuat keputusan berdasar pada fakta, bukan emosi. Cenderung pendiam dan tidak mudah percaya.</v>
          </cell>
          <cell r="E22" t="str">
            <v>Merupakan seorang pemimpin integratif yang bekerja dengan dan melalui orang lain.  Ia ramah, memiliki perhatian yang tinggi akan orang dan juga mempunyai kemampuan untuk memperoleh hormat dan penghargaan dari berbagai tipe orang.  Melakukan pekerjaannya dengan cara yang bersahabat, baik dalam mencapai sasarannya maupun meyakinkan pandangannya kepada orang lain.  Ia tidak begitu memperhatikan hal-hal kecil.  Kadang bertindak sesuai dengan kata hati/impulsif, terlalu antusias dan sangat banyak bicara.  Ia terlalu berlebihan menilai kemampuannya dalam memotivasi atau mengubah perilaku orang lain.  Mencari kebebasan dari rutinitas, menginginkan otoritas/wewenang dan juga prestise.  Ia menginginkan aktivitas yang bervariasi dan bekerja lebih efisien jika data-data analitis disediakan oleh orang lain.  Menginginkan penugasan yang mengutamakan mobilitas dan tantangan.</v>
          </cell>
          <cell r="F22" t="str">
            <v>Sangat berorientasi terhadap tugas dan juga menyukai orang.  Ia sangat baik dalam menarik orang/recruiting.  Seorang yang bersahabat, tetapi menyukai keadaan di mana tugas-tugas harus dilakukan dengan benar.  Ia kadang-kadang tampak dingin dan mendominasi.  Ia juga bisa sangat fokus pada tugas dan melupakan orang-orang di sekitarnya.  Sangat mengharapkan orang-orang terlibat dalam proyeknya, tetapi tidak memperdulikan apa yang diinginkan oleh orang-orang itu.  Ia perlu mendengar dan memikirkan  apa yang menjadi keinginan orang di sekitarnya, khususnya kesempatan untuk mencoba.  Ia sangat membutuhkan persetujuan sosial seperti halnya ia sangat mempercayai orang lain.  Karena itu, ia kadang-kadang berlebihan dalam menilai orang dan kemampuannya.  Ia tampak tidak konsisten dan tidak karuan karena ketidakmampuannya berkonsentrasi dan fokus dalam waktu yang lama.  Perlu belajar untuk secara sungguh-sungguh mendengarkan orang-orang di sekitarnya dari pada selalu berpikir apa yang ingin dikatakan.  Ia mempunyai kemampuan logika yang tinggi ketika ia mau menggunakannya.</v>
          </cell>
          <cell r="G22" t="str">
            <v>Seorang yang bersahabat dan sosial; ia juga suka mengendalikan situasi dan menjadi pemimpin.  Ia menyelesaikan tugasnya melalui keterampilan sosialnya; ia peduli dan menerima orang lain.  Ia berkonsentrasi pada tugas yang ada di tangannya sampai selesai dan akan minta bantuan orang lain jika perlu.  Ia menyadari keterbatasannya dan meminta bantuan jika memerlukannya.  Ia disukai dan orang ingin menolongnya.  Senang membagi kebanggaannya dengan kelompok; ia seorang team player tetapi juga team leader.  Menginginkan popularitas dan pengakuan.</v>
          </cell>
          <cell r="H22" t="str">
            <v>Seorang yang menampilkan gaya bersemangat ketika termotivasi pada sasaran.  Ia lebih suka memimpin atau melibatkan diri, walaupun ia juga mau melayani sebagai pembantu.  Ia membutuhkan pengakuan dan penghargaan serta senang pada peran pendukung.  Ia peduli kepada orang-orang di sekitarnya dan akan mempertimbangkan perasaan orang lain dalam proses pengambilan keputusan.  Menampilkan keterampilan berhubungan dan berkomunikasi dengan sangat baik.  Ia akan berusaha keras menyelesaikan tugas dengan cepat dan efisien.</v>
          </cell>
          <cell r="I22" t="str">
            <v>Seorang yang sabar, terkontrol dan suka menggali fakta dan jalan keluar.  Ia tenang dan ramah.  Ia merencanakan pekerjaan dengan hati-hati, tetapi agresif, menanyakan sesuatu serta mengumpulkan data pendukung.  Kemudian ia bekerja dengan konsisten dengan arahan yang benar.  Menjadi individu yang penuh perhatian, rendah hati, dan ia berhubungan baik dengan hampir semua orang.  Seorang yang konsisten dan suka menolong. People skill darinya melebihi orientasi tugasnya.</v>
          </cell>
          <cell r="J22" t="str">
            <v>Tidak basa-basi dan tegas, ia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Ia mempunyai kemampuan memimpinan yang baik. Ia kadang tampak keras kepala atau dingin karena orientasi dan prioritasnya pada tugas cenderung melebihi orientasi terhadap sesama. Ia mencanangkan standard tinggi pada dirinya dan akan sangat kritis ketika standard ini tidak dicapai. Ia juga menempatkan standard tinggi pada orang-orang di sekitarnya, serta mengutamakan kesempurnaan. Ia menginginkan otoritas yang jelas dan menyukai tugas-tugas baru.</v>
          </cell>
          <cell r="K22" t="str">
            <v>Fokus pada penyelesaian pekerjaan dan menunjukkan penghargaan yang tinggi kepada orang lain.  Ia memiliki kemampuan untuk menggerakkan orang dan pekerjaan dikarenakan keterampilannya berpikir ke depan dan hubungan antar manusia.  Tidak berorientasi detil, ia fokus pada target secara keseluruhan dengan menyerahkan hal detil kepada orang lain.  Enerjik dan sosial, ia mampu memotivasi orang lain sambil menyelesaikan pekerjaannya.  Ia menampilkan rasa percaya diri dan mampu meyakinkan orang lain.  Sekali ia memutuskan sesuatu, ia akan terus mengerjakannya dan bertahan sampai selesai.</v>
          </cell>
          <cell r="L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ell>
          <cell r="M22" t="str">
            <v>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ell>
          <cell r="N22" t="str">
            <v>Merupakan individu yang berorientasi pada orang, ia mampu menggabungkan ketepatan dan loyalitas.  Ia cenderung peka dan mempunyai standard yang tinggi.  Ia menginginkan stabilitas dan berorientasi terhadap sasaran.  Ia menginginkan pengakuan sosial dan perhatian pribadi.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ell>
          <cell r="O22" t="str">
            <v>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v>
          </cell>
          <cell r="P22" t="str">
            <v>Merupakan individu konsisten yang berusaha menjaga lingkungan/suasana yang tidak berubah.  Ia bekerja dengan baik bersama orang-orang dengan berbagai kepribadian karena perilakunya yang terkendali dan rendah hati.  Sabar, loyal dan suka menolong.  Persahabatan dikembangkannya dengan lambat dan selektif.  Ia tidak bosan dengan rutinitas dan sangat baik bekerja dengan petunjuk dan peraturan yang jelas. Ia mengharapkan bantuan dan supervisi pada saat mengawali proyek baru.  Ia butuh waktu untuk menyesuaikan diri dengan perubahan dan sungkan menjalankan "cara-cara lama mengerjakan sesuatu".  Ia akan menghindari konfrontasi dan berusaha sekuat tenaga memendam perasaannya.</v>
          </cell>
          <cell r="Q22" t="str">
            <v>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v>
          </cell>
          <cell r="R22" t="str">
            <v>Ia adalah 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v>
          </cell>
          <cell r="S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ell>
          <cell r="T22" t="str">
            <v>Ia menggabungkan antara kesenangan dengan pekerjaan/bisnis ketika melakukan sesuatu. Ia kelihatan menyukai hubungan dengan sesama tetapi juga dapat mengerjakan hal-hal detil. Ia ingin melakukan segala sesuatu dengan tepat, dan ia akan menyelesaikan tugasnya untuk meyakinkan ketepatan dan kelengkapannya. Seorang yang ramah secara alami dan menikmati interaksi dengan sesama, akan tetapi ia akan juga menilai orang dan tugas secara hati-hati; persahabatannya akan bergeser sesuai dengan dorongan hatinya pada orang lain di sekitarnya. Ia sering melalaikan perencanaan yang seksama dan akan beralih ke pada proyek-proyek baru tanpa pertimbangan yang menyeluruh.</v>
          </cell>
          <cell r="U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ell>
          <cell r="V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ell>
          <cell r="W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ell>
          <cell r="X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ell>
          <cell r="Y22" t="str">
            <v>Merupakan seorang yang antusias dan optimistik, ia lebih suka mencapai sasarannya melalui orang lain. Ia suka berhubungan dengan sesamanya - ia bahkan suka mengadakan “pesta” atau kegiatan untuk berkumpul, dan ini menunjukkan kepribadiannya yang ramah. Ia tidak suka bekerja sendirian dan cenderung bersama dengan orang lain dalam menyelesaikan proyek.  Perhatian dan fokusnya tidak sebaik apa yang dia inginkan -  maka ia membutuhkan energi yang besar untuk mampu bergerak cepat dari satu hal ke hal berikutnya tanpa penundaan.  Ia sangat menonjol dalam keterampilan berkomunikasi, dan ini merupakan salah satu kekuatan yang paling sering digunakan.  Ia memiliki kemampuan untuk memotivasi dan memberi semangat dengan kata-katanya, dan ia dikenal sebagai individu yang inspirasional. Ketika ia harus memusatkan perhatiannya pada tugas, Ia akan menjadi tidak akurat dan bahkan tidak terorganisir.  Tetapi ia akan memusatkan perhatian kepada yang harus ia senangkan, karena ia enggan sekali untuk menolak.  Ia menginginkan pengakuan sosial dan takut akan penolakan.  Ia mudah menemukan teman dan berusaha menciptakan suasana yang menyenangkan.  Ia membutuhkan seorang manajer atau supervisor untuk menentukan batas waktu yang jelas dalam pekerjaannya, ia lebih suka menggunakan gaya manajemen partisipatif yang dibangun berdasarkan hubungan yang kuat.</v>
          </cell>
          <cell r="Z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dan akan bekerja untuk menjaga kedamaian dalam setiap keadaan.</v>
          </cell>
          <cell r="AA22" t="str">
            <v>Merupakan seorang yang ramah dan suka berteman; ia merasa nyaman walaupun dengan orang asing. Ia dapat mengembangkan hubungan baru dengan mudah, dan pada umumnya dapat mengendalikan diri sampai pada tingkat dimana ia jarang menimbulkan rasa benci pada orang lain dengan sengaja. Ia seorang yang sangat sosial, menunjukkan kepedulian dan persahabatan ketika sedang melakukan tugas-tugas di tangannya. Ia cenderung perfeksionis secara alamiah, dan akan mengisolasi dirinya jika diperlukan untuk melaksanakan pekerjaan.  Ia berkeinginan mempromosikan tugas-tugas orang lain, juga kepunyaannya.  Kadang-kadang ia salah menilai kemampuan orang lain dikarenakan pandangan-pandangannya yang optimis.</v>
          </cell>
          <cell r="AB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ell>
          <cell r="AC22" t="str">
            <v>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v>
          </cell>
          <cell r="AD22" t="str">
            <v>Merupakan seorang yang obyektif dan analitis.  Ia ingin terlibat dalam situasi, dan juga ingin memberikan bantuan dan dukungan.  Secara internal termotivasi oleh target pribadi, Ia menyukai orang-orang, tetapi juga mempunyai kemampuan untuk berorientasi pada pekerjaannya pada saat dibutuhkan.  Karena determinasinya yang kuat, ia sering berhasil dalam berbagai hal; karakternya yang tenang, stabil dan daya tahannya memiliki kontribusi akan keberhasilannya.  Keuletannya setelah memulai pekerjaan, ia akan berusaha keras untuk mendapatkan sasarannya.  Seorang yang bebas, ia orang yang cermat dan memiliki tindak lanjut yang baik.  Ia bisa menjadi tidak ramah walaupun ia pada dasarnya ia yang berorientasi pada orang; dan pada situasi yang tidak membuatnya nyaman, ia lebih suka mendukung pemimpinnya dari pada keterlibatannya dengan situasi.</v>
          </cell>
          <cell r="AE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v>
          </cell>
          <cell r="AF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ell>
          <cell r="AG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v>
          </cell>
          <cell r="AH22" t="str">
            <v>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v>
          </cell>
          <cell r="AI22" t="str">
            <v>Seorang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v>
          </cell>
          <cell r="AJ22" t="str">
            <v>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v>
          </cell>
          <cell r="AK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ell>
          <cell r="AL22" t="str">
            <v>Seorang yang sangat berorientasi pada tugas dan sensitif pada permasalahan. Ia lebih mempedulikan tugas yang ada dibanding orang-orang di sekitarnya, termasuk perasaan mereka. Ia sangat kukuh/keras dan mempunyai pendekatan yang efektif dalam pemecahan masalah. Oleh karena sifat alamiah dan keinginannya akan hasil yang terukur, ia akan tampak dingin, tidak berperasaan dan menjaga jarak. Ia membuat keputusan berdasar pada fakta, bukan emosi. ia cenderung pendiam dan tidak mudah percaya.</v>
          </cell>
          <cell r="AM22" t="str">
            <v>Berorientasi pada hal detil dan mempunyai standard tinggi untuk dirinya. Ia logis dan analitis. Ia ingin berbuat yang terbaik, dan ia selalu berpikir ada ruang untuk peningkatan/kemajuan. Ia cenderung kompetitif dan ingin menghasilkan pekerjaan dengan mutu yang terbaik. Ia sebenarnya sensitif terhadap orang-orang, tetapi karena sifat logisnya, orientasinya terhadap tugas dapat menutupinya dengan mudah. Ia suka dihargai untuk pekerjaannya yang berkualitas. Ia mampu mengerjakan tugas-tugas; dan mencapai sasarannya. Ia sangat memusatkan perhatian pada tugas yang ada, mantap dan dapat diandalkan.</v>
          </cell>
          <cell r="AN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ell>
          <cell r="AO22" t="str">
            <v>Berpikir sistematis dan cenderung mengikuti prosedur dalam kehidupan pribadi dan pekerjaannya.  Teratur dan memiliki perencanaan yang baik, ia teliti dan fokus pada detil.  Ia bertindak dengan penuh kebijaksanaan, diplomatis dan jarang menentang rekan kerjanya dengan sengaja.  Ia sangat berhati-hati, ia sungguh-sungguh mengharapkan akurasi dan standard tinggi dalam pekerjaannya.  Ia cenderung terjebak dalam hal detil, khususnya jika harus memutuskan.  ia menginginkan adanya petunjuk standard pelaksanaan kerja dan tanpa perubahan mendadak.</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V60"/>
  <sheetViews>
    <sheetView showGridLines="0" showRowColHeaders="0" tabSelected="1" workbookViewId="0">
      <pane ySplit="6" topLeftCell="A7" activePane="bottomLeft" state="frozen"/>
      <selection pane="bottomLeft" activeCell="F2" sqref="F2"/>
    </sheetView>
  </sheetViews>
  <sheetFormatPr defaultColWidth="9" defaultRowHeight="12"/>
  <cols>
    <col min="1" max="1" width="4" style="3" customWidth="1"/>
    <col min="2" max="2" width="3.5703125" style="2" customWidth="1"/>
    <col min="3" max="3" width="3.5703125" style="2" hidden="1" customWidth="1"/>
    <col min="4" max="4" width="3.5703125" style="2" customWidth="1"/>
    <col min="5" max="5" width="3.5703125" style="2" hidden="1" customWidth="1"/>
    <col min="6" max="6" width="30.7109375" style="1" customWidth="1"/>
    <col min="7" max="7" width="2.5703125" style="1" customWidth="1"/>
    <col min="8" max="8" width="4" style="1" customWidth="1"/>
    <col min="9" max="9" width="3.5703125" style="1" customWidth="1"/>
    <col min="10" max="10" width="3.5703125" style="1" hidden="1" customWidth="1"/>
    <col min="11" max="11" width="3.5703125" style="1" customWidth="1"/>
    <col min="12" max="12" width="3.5703125" style="1" hidden="1" customWidth="1"/>
    <col min="13" max="13" width="31.85546875" style="1" customWidth="1"/>
    <col min="14" max="14" width="2.5703125" style="1" customWidth="1"/>
    <col min="15" max="15" width="4" style="1" customWidth="1"/>
    <col min="16" max="16" width="3.5703125" style="1" customWidth="1"/>
    <col min="17" max="17" width="3.5703125" style="1" hidden="1" customWidth="1"/>
    <col min="18" max="18" width="3.5703125" style="1" customWidth="1"/>
    <col min="19" max="19" width="3.5703125" style="1" hidden="1" customWidth="1"/>
    <col min="20" max="20" width="29.7109375" style="1" customWidth="1"/>
    <col min="21" max="21" width="9" style="1"/>
    <col min="22" max="22" width="9" style="1" hidden="1" customWidth="1"/>
    <col min="23" max="16384" width="9" style="1"/>
  </cols>
  <sheetData>
    <row r="1" spans="1:22" ht="34.5" thickBot="1">
      <c r="A1" s="183" t="s">
        <v>104</v>
      </c>
      <c r="B1" s="183"/>
      <c r="C1" s="183"/>
      <c r="D1" s="183"/>
      <c r="E1" s="183"/>
      <c r="F1" s="183"/>
      <c r="G1" s="183"/>
      <c r="H1" s="183"/>
      <c r="I1" s="183"/>
      <c r="J1" s="183"/>
      <c r="K1" s="183"/>
      <c r="L1" s="183"/>
      <c r="M1" s="183"/>
      <c r="N1" s="183"/>
      <c r="O1" s="183"/>
      <c r="P1" s="183"/>
      <c r="Q1" s="183"/>
      <c r="R1" s="183"/>
      <c r="S1" s="183"/>
      <c r="T1" s="183"/>
    </row>
    <row r="2" spans="1:22" ht="15" customHeight="1">
      <c r="A2" s="187" t="s">
        <v>103</v>
      </c>
      <c r="B2" s="187"/>
      <c r="C2" s="187"/>
      <c r="D2" s="187"/>
      <c r="E2" s="42"/>
      <c r="F2" s="43"/>
      <c r="H2" s="188" t="s">
        <v>102</v>
      </c>
      <c r="I2" s="189"/>
      <c r="J2" s="189"/>
      <c r="K2" s="189"/>
      <c r="L2" s="189"/>
      <c r="M2" s="189"/>
      <c r="N2" s="189"/>
      <c r="O2" s="189"/>
      <c r="P2" s="189"/>
      <c r="Q2" s="189"/>
      <c r="R2" s="189"/>
      <c r="S2" s="189"/>
      <c r="T2" s="190"/>
    </row>
    <row r="3" spans="1:22" ht="12" customHeight="1">
      <c r="A3" s="187" t="s">
        <v>101</v>
      </c>
      <c r="B3" s="187"/>
      <c r="C3" s="187"/>
      <c r="D3" s="187"/>
      <c r="E3" s="42"/>
      <c r="F3" s="44"/>
      <c r="H3" s="191"/>
      <c r="I3" s="192"/>
      <c r="J3" s="192"/>
      <c r="K3" s="192"/>
      <c r="L3" s="192"/>
      <c r="M3" s="192"/>
      <c r="N3" s="192"/>
      <c r="O3" s="192"/>
      <c r="P3" s="192"/>
      <c r="Q3" s="192"/>
      <c r="R3" s="192"/>
      <c r="S3" s="192"/>
      <c r="T3" s="193"/>
    </row>
    <row r="4" spans="1:22" ht="14.25" customHeight="1">
      <c r="A4" s="187" t="s">
        <v>100</v>
      </c>
      <c r="B4" s="187"/>
      <c r="C4" s="187"/>
      <c r="D4" s="187"/>
      <c r="E4" s="42"/>
      <c r="F4" s="43"/>
      <c r="H4" s="191"/>
      <c r="I4" s="192"/>
      <c r="J4" s="192"/>
      <c r="K4" s="192"/>
      <c r="L4" s="192"/>
      <c r="M4" s="192"/>
      <c r="N4" s="192"/>
      <c r="O4" s="192"/>
      <c r="P4" s="192"/>
      <c r="Q4" s="192"/>
      <c r="R4" s="192"/>
      <c r="S4" s="192"/>
      <c r="T4" s="193"/>
    </row>
    <row r="5" spans="1:22" ht="18" customHeight="1" thickBot="1">
      <c r="A5" s="187" t="s">
        <v>99</v>
      </c>
      <c r="B5" s="187"/>
      <c r="C5" s="187"/>
      <c r="D5" s="187"/>
      <c r="E5" s="42"/>
      <c r="F5" s="41"/>
      <c r="H5" s="194"/>
      <c r="I5" s="195"/>
      <c r="J5" s="195"/>
      <c r="K5" s="195"/>
      <c r="L5" s="195"/>
      <c r="M5" s="195"/>
      <c r="N5" s="195"/>
      <c r="O5" s="195"/>
      <c r="P5" s="195"/>
      <c r="Q5" s="195"/>
      <c r="R5" s="195"/>
      <c r="S5" s="195"/>
      <c r="T5" s="196"/>
    </row>
    <row r="6" spans="1:22" ht="12.75" thickBot="1"/>
    <row r="7" spans="1:22" s="6" customFormat="1" ht="12.75" thickBot="1">
      <c r="A7" s="35" t="s">
        <v>15</v>
      </c>
      <c r="B7" s="34" t="s">
        <v>14</v>
      </c>
      <c r="C7" s="33"/>
      <c r="D7" s="32" t="s">
        <v>13</v>
      </c>
      <c r="E7" s="40"/>
      <c r="F7" s="30" t="s">
        <v>12</v>
      </c>
      <c r="H7" s="35" t="s">
        <v>15</v>
      </c>
      <c r="I7" s="34" t="s">
        <v>14</v>
      </c>
      <c r="J7" s="33"/>
      <c r="K7" s="32" t="s">
        <v>13</v>
      </c>
      <c r="L7" s="39"/>
      <c r="M7" s="30" t="s">
        <v>12</v>
      </c>
      <c r="O7" s="35" t="s">
        <v>15</v>
      </c>
      <c r="P7" s="34" t="s">
        <v>14</v>
      </c>
      <c r="Q7" s="33"/>
      <c r="R7" s="32" t="s">
        <v>13</v>
      </c>
      <c r="S7" s="39"/>
      <c r="T7" s="30" t="s">
        <v>12</v>
      </c>
      <c r="V7" s="11"/>
    </row>
    <row r="8" spans="1:22">
      <c r="A8" s="184">
        <v>1</v>
      </c>
      <c r="B8" s="28"/>
      <c r="C8" s="27">
        <f>IF(B8="",0,1)</f>
        <v>0</v>
      </c>
      <c r="D8" s="21"/>
      <c r="E8" s="25">
        <f>IF(D8="",0,1)</f>
        <v>0</v>
      </c>
      <c r="F8" s="29" t="s">
        <v>98</v>
      </c>
      <c r="G8" s="4"/>
      <c r="H8" s="184">
        <v>9</v>
      </c>
      <c r="I8" s="28"/>
      <c r="J8" s="27">
        <f>IF(I8="",0,1)</f>
        <v>0</v>
      </c>
      <c r="K8" s="26"/>
      <c r="L8" s="25">
        <f>IF(K8="",0,1)</f>
        <v>0</v>
      </c>
      <c r="M8" s="19" t="s">
        <v>97</v>
      </c>
      <c r="N8" s="4"/>
      <c r="O8" s="184">
        <v>17</v>
      </c>
      <c r="P8" s="28"/>
      <c r="Q8" s="27">
        <f>IF(P8="",0,1)</f>
        <v>0</v>
      </c>
      <c r="R8" s="26"/>
      <c r="S8" s="25">
        <f>IF(R8="",0,1)</f>
        <v>0</v>
      </c>
      <c r="T8" s="19" t="s">
        <v>96</v>
      </c>
      <c r="V8" s="12"/>
    </row>
    <row r="9" spans="1:22">
      <c r="A9" s="185"/>
      <c r="B9" s="23"/>
      <c r="C9" s="22">
        <f>IF(B9="",0,2)</f>
        <v>0</v>
      </c>
      <c r="D9" s="21"/>
      <c r="E9" s="20">
        <f>IF(D9="",0,2)</f>
        <v>0</v>
      </c>
      <c r="F9" s="24" t="s">
        <v>95</v>
      </c>
      <c r="G9" s="4"/>
      <c r="H9" s="185"/>
      <c r="I9" s="23"/>
      <c r="J9" s="22">
        <f>IF(I9="",0,2)</f>
        <v>0</v>
      </c>
      <c r="K9" s="21"/>
      <c r="L9" s="20">
        <f>IF(K9="",0,2)</f>
        <v>0</v>
      </c>
      <c r="M9" s="19" t="s">
        <v>94</v>
      </c>
      <c r="N9" s="4"/>
      <c r="O9" s="185"/>
      <c r="P9" s="23"/>
      <c r="Q9" s="22">
        <f>IF(P9="",0,2)</f>
        <v>0</v>
      </c>
      <c r="R9" s="26"/>
      <c r="S9" s="20">
        <f>IF(R10="",0,2)</f>
        <v>0</v>
      </c>
      <c r="T9" s="19" t="s">
        <v>93</v>
      </c>
      <c r="V9" s="12"/>
    </row>
    <row r="10" spans="1:22">
      <c r="A10" s="185"/>
      <c r="B10" s="23"/>
      <c r="C10" s="22">
        <f>IF(B10="",0,3)</f>
        <v>0</v>
      </c>
      <c r="D10" s="21"/>
      <c r="E10" s="20">
        <f>IF(D10="",0,3)</f>
        <v>0</v>
      </c>
      <c r="F10" s="24" t="s">
        <v>92</v>
      </c>
      <c r="G10" s="4"/>
      <c r="H10" s="185"/>
      <c r="I10" s="23"/>
      <c r="J10" s="22">
        <f>IF(I10="",0,3)</f>
        <v>0</v>
      </c>
      <c r="K10" s="21"/>
      <c r="L10" s="20">
        <f>IF(K10="",0,3)</f>
        <v>0</v>
      </c>
      <c r="M10" s="19" t="s">
        <v>91</v>
      </c>
      <c r="N10" s="4"/>
      <c r="O10" s="185"/>
      <c r="P10" s="23"/>
      <c r="Q10" s="22">
        <f>IF(P10="",0,3)</f>
        <v>0</v>
      </c>
      <c r="R10" s="21"/>
      <c r="S10" s="20" t="e">
        <f>IF(#REF!="",0,3)</f>
        <v>#REF!</v>
      </c>
      <c r="T10" s="19" t="s">
        <v>90</v>
      </c>
      <c r="V10" s="12"/>
    </row>
    <row r="11" spans="1:22" ht="12.75" thickBot="1">
      <c r="A11" s="186"/>
      <c r="B11" s="17"/>
      <c r="C11" s="16">
        <f>IF(B11="",0,4)</f>
        <v>0</v>
      </c>
      <c r="D11" s="15"/>
      <c r="E11" s="14">
        <f>IF(D11="",0,4)</f>
        <v>0</v>
      </c>
      <c r="F11" s="18" t="s">
        <v>89</v>
      </c>
      <c r="G11" s="4"/>
      <c r="H11" s="186"/>
      <c r="I11" s="17"/>
      <c r="J11" s="16">
        <f>IF(I11="",0,4)</f>
        <v>0</v>
      </c>
      <c r="K11" s="15"/>
      <c r="L11" s="14">
        <f>IF(K11="",0,4)</f>
        <v>0</v>
      </c>
      <c r="M11" s="13" t="s">
        <v>88</v>
      </c>
      <c r="N11" s="4"/>
      <c r="O11" s="186"/>
      <c r="P11" s="17"/>
      <c r="Q11" s="16">
        <f>IF(P11="",0,4)</f>
        <v>0</v>
      </c>
      <c r="R11" s="15"/>
      <c r="S11" s="14">
        <f>IF(R11="",0,4)</f>
        <v>0</v>
      </c>
      <c r="T11" s="13" t="s">
        <v>87</v>
      </c>
      <c r="V11" s="12"/>
    </row>
    <row r="12" spans="1:22" s="7" customFormat="1" ht="6" customHeight="1" thickBot="1">
      <c r="A12" s="11"/>
      <c r="B12" s="9">
        <f>(COUNTIF(B8:B11,"x"))</f>
        <v>0</v>
      </c>
      <c r="C12" s="10">
        <f>SUM(C8:C11)</f>
        <v>0</v>
      </c>
      <c r="D12" s="9">
        <f>(COUNTIF(D8:D11,"x"))</f>
        <v>0</v>
      </c>
      <c r="E12" s="9">
        <f>SUM(E8:E11)</f>
        <v>0</v>
      </c>
      <c r="F12" s="38"/>
      <c r="G12" s="8"/>
      <c r="H12" s="11"/>
      <c r="I12" s="9">
        <f>(COUNTIF(I8:I11,"x"))</f>
        <v>0</v>
      </c>
      <c r="J12" s="10">
        <f>SUM(J8:J11)</f>
        <v>0</v>
      </c>
      <c r="K12" s="9">
        <f>(COUNTIF(K8:K11,"x"))</f>
        <v>0</v>
      </c>
      <c r="L12" s="9">
        <f>SUM(L8:L11)</f>
        <v>0</v>
      </c>
      <c r="M12" s="8"/>
      <c r="N12" s="8"/>
      <c r="O12" s="11"/>
      <c r="P12" s="9">
        <f>(COUNTIF(P8:P11,"x"))</f>
        <v>0</v>
      </c>
      <c r="Q12" s="10">
        <f>SUM(Q8:Q11)</f>
        <v>0</v>
      </c>
      <c r="R12" s="9">
        <f>(COUNTIF(R8:R11,"x"))</f>
        <v>0</v>
      </c>
      <c r="S12" s="9" t="e">
        <f>SUM(S8:S11)</f>
        <v>#REF!</v>
      </c>
      <c r="T12" s="8"/>
      <c r="V12" s="12">
        <f>SUM(B12,D12,I12,K12,P12,R12)</f>
        <v>0</v>
      </c>
    </row>
    <row r="13" spans="1:22" s="6" customFormat="1" ht="12.75" thickBot="1">
      <c r="A13" s="35" t="s">
        <v>15</v>
      </c>
      <c r="B13" s="34" t="s">
        <v>14</v>
      </c>
      <c r="C13" s="33"/>
      <c r="D13" s="32" t="s">
        <v>13</v>
      </c>
      <c r="E13" s="31"/>
      <c r="F13" s="30" t="s">
        <v>12</v>
      </c>
      <c r="H13" s="35" t="s">
        <v>15</v>
      </c>
      <c r="I13" s="34" t="s">
        <v>14</v>
      </c>
      <c r="J13" s="33"/>
      <c r="K13" s="32" t="s">
        <v>13</v>
      </c>
      <c r="L13" s="31"/>
      <c r="M13" s="30" t="s">
        <v>12</v>
      </c>
      <c r="O13" s="35" t="s">
        <v>15</v>
      </c>
      <c r="P13" s="34" t="s">
        <v>14</v>
      </c>
      <c r="Q13" s="33"/>
      <c r="R13" s="32" t="s">
        <v>13</v>
      </c>
      <c r="S13" s="31"/>
      <c r="T13" s="30" t="s">
        <v>12</v>
      </c>
      <c r="V13" s="11"/>
    </row>
    <row r="14" spans="1:22">
      <c r="A14" s="184">
        <v>2</v>
      </c>
      <c r="B14" s="28"/>
      <c r="C14" s="27">
        <f>IF(B14="",0,1)</f>
        <v>0</v>
      </c>
      <c r="D14" s="26"/>
      <c r="E14" s="25">
        <f>IF(D14="",0,1)</f>
        <v>0</v>
      </c>
      <c r="F14" s="29" t="s">
        <v>86</v>
      </c>
      <c r="G14" s="4"/>
      <c r="H14" s="184">
        <f>H8+1</f>
        <v>10</v>
      </c>
      <c r="I14" s="28"/>
      <c r="J14" s="27">
        <f>IF(I14="",0,1)</f>
        <v>0</v>
      </c>
      <c r="K14" s="26"/>
      <c r="L14" s="25">
        <f>IF(K14="",0,1)</f>
        <v>0</v>
      </c>
      <c r="M14" s="19" t="s">
        <v>85</v>
      </c>
      <c r="N14" s="4"/>
      <c r="O14" s="184">
        <f>O8+1</f>
        <v>18</v>
      </c>
      <c r="P14" s="28"/>
      <c r="Q14" s="27">
        <f>IF(P14="",0,1)</f>
        <v>0</v>
      </c>
      <c r="R14" s="26"/>
      <c r="S14" s="25">
        <f>IF(R14="",0,1)</f>
        <v>0</v>
      </c>
      <c r="T14" s="19" t="s">
        <v>84</v>
      </c>
      <c r="V14" s="12"/>
    </row>
    <row r="15" spans="1:22">
      <c r="A15" s="185"/>
      <c r="B15" s="23"/>
      <c r="C15" s="22">
        <f>IF(B15="",0,2)</f>
        <v>0</v>
      </c>
      <c r="D15" s="21"/>
      <c r="E15" s="20">
        <f>IF(D15="",0,2)</f>
        <v>0</v>
      </c>
      <c r="F15" s="24" t="s">
        <v>83</v>
      </c>
      <c r="G15" s="4"/>
      <c r="H15" s="185"/>
      <c r="I15" s="23"/>
      <c r="J15" s="22">
        <f>IF(I15="",0,2)</f>
        <v>0</v>
      </c>
      <c r="K15" s="21"/>
      <c r="L15" s="20">
        <f>IF(K15="",0,2)</f>
        <v>0</v>
      </c>
      <c r="M15" s="19" t="s">
        <v>82</v>
      </c>
      <c r="N15" s="4"/>
      <c r="O15" s="185"/>
      <c r="P15" s="23"/>
      <c r="Q15" s="22">
        <f>IF(P15="",0,2)</f>
        <v>0</v>
      </c>
      <c r="R15" s="21"/>
      <c r="S15" s="20">
        <f>IF(R15="",0,2)</f>
        <v>0</v>
      </c>
      <c r="T15" s="19" t="s">
        <v>81</v>
      </c>
      <c r="V15" s="12"/>
    </row>
    <row r="16" spans="1:22">
      <c r="A16" s="185"/>
      <c r="B16" s="23"/>
      <c r="C16" s="22">
        <f>IF(B16="",0,3)</f>
        <v>0</v>
      </c>
      <c r="D16" s="21"/>
      <c r="E16" s="20">
        <f>IF(D16="",0,3)</f>
        <v>0</v>
      </c>
      <c r="F16" s="24" t="s">
        <v>80</v>
      </c>
      <c r="G16" s="4"/>
      <c r="H16" s="185"/>
      <c r="I16" s="23"/>
      <c r="J16" s="22">
        <f>IF(I16="",0,3)</f>
        <v>0</v>
      </c>
      <c r="K16" s="21"/>
      <c r="L16" s="20">
        <f>IF(K16="",0,3)</f>
        <v>0</v>
      </c>
      <c r="M16" s="19" t="s">
        <v>79</v>
      </c>
      <c r="N16" s="4"/>
      <c r="O16" s="185"/>
      <c r="P16" s="23"/>
      <c r="Q16" s="22">
        <f>IF(P16="",0,3)</f>
        <v>0</v>
      </c>
      <c r="R16" s="21"/>
      <c r="S16" s="20">
        <f>IF(R16="",0,3)</f>
        <v>0</v>
      </c>
      <c r="T16" s="19" t="s">
        <v>78</v>
      </c>
      <c r="V16" s="12"/>
    </row>
    <row r="17" spans="1:22" ht="12.75" thickBot="1">
      <c r="A17" s="186"/>
      <c r="B17" s="17"/>
      <c r="C17" s="16">
        <f>IF(B17="",0,4)</f>
        <v>0</v>
      </c>
      <c r="D17" s="15"/>
      <c r="E17" s="14">
        <f>IF(D17="",0,4)</f>
        <v>0</v>
      </c>
      <c r="F17" s="18" t="s">
        <v>77</v>
      </c>
      <c r="G17" s="4"/>
      <c r="H17" s="186"/>
      <c r="I17" s="17"/>
      <c r="J17" s="16">
        <f>IF(I17="",0,4)</f>
        <v>0</v>
      </c>
      <c r="K17" s="15"/>
      <c r="L17" s="14">
        <f>IF(K17="",0,4)</f>
        <v>0</v>
      </c>
      <c r="M17" s="13" t="s">
        <v>76</v>
      </c>
      <c r="N17" s="4"/>
      <c r="O17" s="186"/>
      <c r="P17" s="17"/>
      <c r="Q17" s="16">
        <f>IF(P17="",0,4)</f>
        <v>0</v>
      </c>
      <c r="R17" s="15"/>
      <c r="S17" s="14">
        <f>IF(R17="",0,4)</f>
        <v>0</v>
      </c>
      <c r="T17" s="13" t="s">
        <v>75</v>
      </c>
      <c r="V17" s="12"/>
    </row>
    <row r="18" spans="1:22" ht="6" customHeight="1" thickBot="1">
      <c r="A18" s="11"/>
      <c r="B18" s="9">
        <f>(COUNTIF(B14:B17,"x"))</f>
        <v>0</v>
      </c>
      <c r="C18" s="10">
        <f>SUM(C14:C17)</f>
        <v>0</v>
      </c>
      <c r="D18" s="9">
        <f>(COUNTIF(D14:D17,"x"))</f>
        <v>0</v>
      </c>
      <c r="E18" s="9">
        <f>SUM(E14:E17)</f>
        <v>0</v>
      </c>
      <c r="F18" s="8"/>
      <c r="G18" s="8"/>
      <c r="H18" s="11"/>
      <c r="I18" s="9">
        <f>(COUNTIF(I14:I17,"x"))</f>
        <v>0</v>
      </c>
      <c r="J18" s="10">
        <f>SUM(J14:J17)</f>
        <v>0</v>
      </c>
      <c r="K18" s="9">
        <f>(COUNTIF(K14:K17,"x"))</f>
        <v>0</v>
      </c>
      <c r="L18" s="9">
        <f>SUM(L14:L17)</f>
        <v>0</v>
      </c>
      <c r="M18" s="8"/>
      <c r="N18" s="8"/>
      <c r="O18" s="11"/>
      <c r="P18" s="9">
        <f>(COUNTIF(P14:P17,"x"))</f>
        <v>0</v>
      </c>
      <c r="Q18" s="10">
        <f>SUM(Q14:Q17)</f>
        <v>0</v>
      </c>
      <c r="R18" s="9">
        <f>(COUNTIF(R14:R17,"x"))</f>
        <v>0</v>
      </c>
      <c r="S18" s="9">
        <f>SUM(S14:S17)</f>
        <v>0</v>
      </c>
      <c r="T18" s="8"/>
      <c r="V18" s="12">
        <f>SUM(B18,D18,I18,K18,P18,R18)</f>
        <v>0</v>
      </c>
    </row>
    <row r="19" spans="1:22" s="6" customFormat="1" ht="12.75" thickBot="1">
      <c r="A19" s="35" t="s">
        <v>15</v>
      </c>
      <c r="B19" s="34" t="s">
        <v>14</v>
      </c>
      <c r="C19" s="33"/>
      <c r="D19" s="32" t="s">
        <v>13</v>
      </c>
      <c r="E19" s="31"/>
      <c r="F19" s="30" t="s">
        <v>12</v>
      </c>
      <c r="H19" s="35" t="s">
        <v>15</v>
      </c>
      <c r="I19" s="34" t="s">
        <v>14</v>
      </c>
      <c r="J19" s="33"/>
      <c r="K19" s="32" t="s">
        <v>13</v>
      </c>
      <c r="L19" s="31"/>
      <c r="M19" s="30" t="s">
        <v>12</v>
      </c>
      <c r="O19" s="35" t="s">
        <v>15</v>
      </c>
      <c r="P19" s="34" t="s">
        <v>14</v>
      </c>
      <c r="Q19" s="33"/>
      <c r="R19" s="32" t="s">
        <v>13</v>
      </c>
      <c r="S19" s="31"/>
      <c r="T19" s="30" t="s">
        <v>12</v>
      </c>
      <c r="V19" s="11"/>
    </row>
    <row r="20" spans="1:22">
      <c r="A20" s="184">
        <v>3</v>
      </c>
      <c r="B20" s="28"/>
      <c r="C20" s="27">
        <f>IF(B20="",0,1)</f>
        <v>0</v>
      </c>
      <c r="D20" s="26"/>
      <c r="E20" s="25">
        <f>IF(D20="",0,1)</f>
        <v>0</v>
      </c>
      <c r="F20" s="29" t="s">
        <v>74</v>
      </c>
      <c r="G20" s="4"/>
      <c r="H20" s="184">
        <f>H14+1</f>
        <v>11</v>
      </c>
      <c r="I20" s="28"/>
      <c r="J20" s="27">
        <f>IF(I20="",0,1)</f>
        <v>0</v>
      </c>
      <c r="K20" s="26"/>
      <c r="L20" s="25">
        <f>IF(K20="",0,1)</f>
        <v>0</v>
      </c>
      <c r="M20" s="19" t="s">
        <v>73</v>
      </c>
      <c r="N20" s="4"/>
      <c r="O20" s="184">
        <f>O14+1</f>
        <v>19</v>
      </c>
      <c r="P20" s="28"/>
      <c r="Q20" s="27">
        <f>IF(P20="",0,1)</f>
        <v>0</v>
      </c>
      <c r="R20" s="26"/>
      <c r="S20" s="25">
        <f>IF(R20="",0,1)</f>
        <v>0</v>
      </c>
      <c r="T20" s="19" t="s">
        <v>72</v>
      </c>
      <c r="V20" s="12"/>
    </row>
    <row r="21" spans="1:22">
      <c r="A21" s="185"/>
      <c r="B21" s="23"/>
      <c r="C21" s="22">
        <f>IF(B21="",0,2)</f>
        <v>0</v>
      </c>
      <c r="D21" s="21"/>
      <c r="E21" s="20">
        <f>IF(D21="",0,2)</f>
        <v>0</v>
      </c>
      <c r="F21" s="24" t="s">
        <v>71</v>
      </c>
      <c r="G21" s="4"/>
      <c r="H21" s="185"/>
      <c r="I21" s="23"/>
      <c r="J21" s="22">
        <f>IF(I21="",0,2)</f>
        <v>0</v>
      </c>
      <c r="K21" s="21"/>
      <c r="L21" s="20">
        <f>IF(K21="",0,2)</f>
        <v>0</v>
      </c>
      <c r="M21" s="19" t="s">
        <v>70</v>
      </c>
      <c r="N21" s="4"/>
      <c r="O21" s="185"/>
      <c r="P21" s="23"/>
      <c r="Q21" s="22">
        <f>IF(P21="",0,2)</f>
        <v>0</v>
      </c>
      <c r="R21" s="21"/>
      <c r="S21" s="20">
        <f>IF(R21="",0,2)</f>
        <v>0</v>
      </c>
      <c r="T21" s="37" t="s">
        <v>69</v>
      </c>
      <c r="V21" s="12"/>
    </row>
    <row r="22" spans="1:22">
      <c r="A22" s="185"/>
      <c r="B22" s="23"/>
      <c r="C22" s="22">
        <f>IF(B22="",0,3)</f>
        <v>0</v>
      </c>
      <c r="D22" s="21"/>
      <c r="E22" s="20">
        <f>IF(D22="",0,3)</f>
        <v>0</v>
      </c>
      <c r="F22" s="24" t="s">
        <v>68</v>
      </c>
      <c r="G22" s="4"/>
      <c r="H22" s="185"/>
      <c r="I22" s="23"/>
      <c r="J22" s="22">
        <f>IF(I22="",0,3)</f>
        <v>0</v>
      </c>
      <c r="K22" s="21"/>
      <c r="L22" s="20">
        <f>IF(K22="",0,3)</f>
        <v>0</v>
      </c>
      <c r="M22" s="19" t="s">
        <v>67</v>
      </c>
      <c r="N22" s="4"/>
      <c r="O22" s="185"/>
      <c r="P22" s="23"/>
      <c r="Q22" s="22">
        <f>IF(P22="",0,3)</f>
        <v>0</v>
      </c>
      <c r="R22" s="21"/>
      <c r="S22" s="20">
        <f>IF(R22="",0,3)</f>
        <v>0</v>
      </c>
      <c r="T22" s="19" t="s">
        <v>66</v>
      </c>
      <c r="V22" s="12"/>
    </row>
    <row r="23" spans="1:22" ht="12.75" thickBot="1">
      <c r="A23" s="186"/>
      <c r="B23" s="17"/>
      <c r="C23" s="16">
        <f>IF(B23="",0,4)</f>
        <v>0</v>
      </c>
      <c r="D23" s="15"/>
      <c r="E23" s="14">
        <f>IF(D23="",0,4)</f>
        <v>0</v>
      </c>
      <c r="F23" s="18" t="s">
        <v>65</v>
      </c>
      <c r="G23" s="4"/>
      <c r="H23" s="186"/>
      <c r="I23" s="17"/>
      <c r="J23" s="16">
        <f>IF(I23="",0,4)</f>
        <v>0</v>
      </c>
      <c r="K23" s="15"/>
      <c r="L23" s="14">
        <f>IF(K23="",0,4)</f>
        <v>0</v>
      </c>
      <c r="M23" s="13" t="s">
        <v>64</v>
      </c>
      <c r="N23" s="4"/>
      <c r="O23" s="186"/>
      <c r="P23" s="17"/>
      <c r="Q23" s="16">
        <f>IF(P23="",0,4)</f>
        <v>0</v>
      </c>
      <c r="R23" s="15"/>
      <c r="S23" s="14">
        <f>IF(R23="",0,4)</f>
        <v>0</v>
      </c>
      <c r="T23" s="13" t="s">
        <v>63</v>
      </c>
      <c r="V23" s="12"/>
    </row>
    <row r="24" spans="1:22" ht="6" customHeight="1" thickBot="1">
      <c r="A24" s="11"/>
      <c r="B24" s="9">
        <f>(COUNTIF(B20:B23,"x"))</f>
        <v>0</v>
      </c>
      <c r="C24" s="10">
        <f>SUM(C20:C23)</f>
        <v>0</v>
      </c>
      <c r="D24" s="9">
        <f>(COUNTIF(D20:D23,"x"))</f>
        <v>0</v>
      </c>
      <c r="E24" s="9">
        <f>SUM(E20:E23)</f>
        <v>0</v>
      </c>
      <c r="F24" s="8"/>
      <c r="G24" s="8"/>
      <c r="H24" s="11"/>
      <c r="I24" s="9">
        <f>(COUNTIF(I20:I23,"x"))</f>
        <v>0</v>
      </c>
      <c r="J24" s="10">
        <f>SUM(J20:J23)</f>
        <v>0</v>
      </c>
      <c r="K24" s="9">
        <f>(COUNTIF(K20:K23,"x"))</f>
        <v>0</v>
      </c>
      <c r="L24" s="9">
        <f>SUM(L20:L23)</f>
        <v>0</v>
      </c>
      <c r="M24" s="8"/>
      <c r="N24" s="8"/>
      <c r="O24" s="11"/>
      <c r="P24" s="9">
        <f>(COUNTIF(P20:P23,"x"))</f>
        <v>0</v>
      </c>
      <c r="Q24" s="10">
        <f>SUM(Q20:Q23)</f>
        <v>0</v>
      </c>
      <c r="R24" s="9">
        <f>(COUNTIF(R20:R23,"x"))</f>
        <v>0</v>
      </c>
      <c r="S24" s="9">
        <f>SUM(S20:S23)</f>
        <v>0</v>
      </c>
      <c r="T24" s="8"/>
      <c r="V24" s="12">
        <f>SUM(B24,D24,I24,K24,P24,R24)</f>
        <v>0</v>
      </c>
    </row>
    <row r="25" spans="1:22" s="6" customFormat="1" ht="12.75" thickBot="1">
      <c r="A25" s="35" t="s">
        <v>15</v>
      </c>
      <c r="B25" s="34" t="s">
        <v>14</v>
      </c>
      <c r="C25" s="33"/>
      <c r="D25" s="32" t="s">
        <v>13</v>
      </c>
      <c r="E25" s="31"/>
      <c r="F25" s="30" t="s">
        <v>12</v>
      </c>
      <c r="H25" s="35" t="s">
        <v>15</v>
      </c>
      <c r="I25" s="34" t="s">
        <v>14</v>
      </c>
      <c r="J25" s="33"/>
      <c r="K25" s="32" t="s">
        <v>13</v>
      </c>
      <c r="L25" s="31"/>
      <c r="M25" s="30" t="s">
        <v>12</v>
      </c>
      <c r="O25" s="35" t="s">
        <v>15</v>
      </c>
      <c r="P25" s="34" t="s">
        <v>14</v>
      </c>
      <c r="Q25" s="33"/>
      <c r="R25" s="32" t="s">
        <v>13</v>
      </c>
      <c r="S25" s="31"/>
      <c r="T25" s="30" t="s">
        <v>12</v>
      </c>
      <c r="V25" s="11"/>
    </row>
    <row r="26" spans="1:22">
      <c r="A26" s="184">
        <f>A20+1</f>
        <v>4</v>
      </c>
      <c r="B26" s="28"/>
      <c r="C26" s="27">
        <f>IF(B26="",0,1)</f>
        <v>0</v>
      </c>
      <c r="D26" s="26"/>
      <c r="E26" s="25">
        <f>IF(D26="",0,1)</f>
        <v>0</v>
      </c>
      <c r="F26" s="29" t="s">
        <v>62</v>
      </c>
      <c r="G26" s="4"/>
      <c r="H26" s="184">
        <f>H20+1</f>
        <v>12</v>
      </c>
      <c r="I26" s="28"/>
      <c r="J26" s="27">
        <f>IF(I26="",0,1)</f>
        <v>0</v>
      </c>
      <c r="K26" s="26"/>
      <c r="L26" s="25">
        <f>IF(K26="",0,1)</f>
        <v>0</v>
      </c>
      <c r="M26" s="19" t="s">
        <v>61</v>
      </c>
      <c r="N26" s="4"/>
      <c r="O26" s="184">
        <f>O20+1</f>
        <v>20</v>
      </c>
      <c r="P26" s="23"/>
      <c r="Q26" s="27" t="e">
        <f>IF(#REF!="",0,1)</f>
        <v>#REF!</v>
      </c>
      <c r="R26" s="26"/>
      <c r="S26" s="25">
        <f>IF(R26="",0,1)</f>
        <v>0</v>
      </c>
      <c r="T26" s="19" t="s">
        <v>60</v>
      </c>
      <c r="V26" s="12"/>
    </row>
    <row r="27" spans="1:22">
      <c r="A27" s="185"/>
      <c r="B27" s="23"/>
      <c r="C27" s="22">
        <f>IF(B27="",0,2)</f>
        <v>0</v>
      </c>
      <c r="D27" s="21"/>
      <c r="E27" s="20">
        <f>IF(D27="",0,2)</f>
        <v>0</v>
      </c>
      <c r="F27" s="24" t="s">
        <v>59</v>
      </c>
      <c r="G27" s="4"/>
      <c r="H27" s="185"/>
      <c r="I27" s="23"/>
      <c r="J27" s="22">
        <f>IF(I27="",0,2)</f>
        <v>0</v>
      </c>
      <c r="K27" s="21"/>
      <c r="L27" s="20">
        <f>IF(K27="",0,2)</f>
        <v>0</v>
      </c>
      <c r="M27" s="19" t="s">
        <v>58</v>
      </c>
      <c r="N27" s="4"/>
      <c r="O27" s="185"/>
      <c r="P27" s="23"/>
      <c r="Q27" s="22">
        <f>IF(P26="",0,2)</f>
        <v>0</v>
      </c>
      <c r="R27" s="21"/>
      <c r="S27" s="20">
        <f>IF(R27="",0,2)</f>
        <v>0</v>
      </c>
      <c r="T27" s="19" t="s">
        <v>57</v>
      </c>
      <c r="V27" s="12"/>
    </row>
    <row r="28" spans="1:22">
      <c r="A28" s="185"/>
      <c r="B28" s="23"/>
      <c r="C28" s="22">
        <f>IF(B28="",0,3)</f>
        <v>0</v>
      </c>
      <c r="D28" s="21"/>
      <c r="E28" s="20">
        <f>IF(D28="",0,3)</f>
        <v>0</v>
      </c>
      <c r="F28" s="24" t="s">
        <v>56</v>
      </c>
      <c r="G28" s="4"/>
      <c r="H28" s="185"/>
      <c r="I28" s="23"/>
      <c r="J28" s="22">
        <f>IF(I28="",0,3)</f>
        <v>0</v>
      </c>
      <c r="K28" s="21"/>
      <c r="L28" s="20">
        <f>IF(K28="",0,3)</f>
        <v>0</v>
      </c>
      <c r="M28" s="19" t="s">
        <v>55</v>
      </c>
      <c r="N28" s="4"/>
      <c r="O28" s="185"/>
      <c r="P28" s="23"/>
      <c r="Q28" s="22">
        <f>IF(P28="",0,3)</f>
        <v>0</v>
      </c>
      <c r="R28" s="21"/>
      <c r="S28" s="20">
        <f>IF(R28="",0,3)</f>
        <v>0</v>
      </c>
      <c r="T28" s="19" t="s">
        <v>54</v>
      </c>
      <c r="V28" s="12"/>
    </row>
    <row r="29" spans="1:22" ht="12.75" thickBot="1">
      <c r="A29" s="186"/>
      <c r="B29" s="17"/>
      <c r="C29" s="16">
        <f>IF(B29="",0,4)</f>
        <v>0</v>
      </c>
      <c r="D29" s="15"/>
      <c r="E29" s="14">
        <f>IF(D29="",0,4)</f>
        <v>0</v>
      </c>
      <c r="F29" s="18" t="s">
        <v>53</v>
      </c>
      <c r="G29" s="4"/>
      <c r="H29" s="186"/>
      <c r="I29" s="17"/>
      <c r="J29" s="16">
        <f>IF(I29="",0,4)</f>
        <v>0</v>
      </c>
      <c r="K29" s="15"/>
      <c r="L29" s="14">
        <f>IF(K29="",0,4)</f>
        <v>0</v>
      </c>
      <c r="M29" s="13" t="s">
        <v>52</v>
      </c>
      <c r="N29" s="4"/>
      <c r="O29" s="186"/>
      <c r="P29" s="17"/>
      <c r="Q29" s="16">
        <f>IF(P29="",0,4)</f>
        <v>0</v>
      </c>
      <c r="R29" s="15"/>
      <c r="S29" s="14">
        <f>IF(R29="",0,4)</f>
        <v>0</v>
      </c>
      <c r="T29" s="13" t="s">
        <v>51</v>
      </c>
      <c r="V29" s="12"/>
    </row>
    <row r="30" spans="1:22" ht="6" customHeight="1" thickBot="1">
      <c r="A30" s="11"/>
      <c r="B30" s="9">
        <f>(COUNTIF(B26:B29,"x"))</f>
        <v>0</v>
      </c>
      <c r="C30" s="10">
        <f>SUM(C26:C29)</f>
        <v>0</v>
      </c>
      <c r="D30" s="9">
        <f>(COUNTIF(D26:D29,"x"))</f>
        <v>0</v>
      </c>
      <c r="E30" s="9">
        <f>SUM(E26:E29)</f>
        <v>0</v>
      </c>
      <c r="F30" s="8"/>
      <c r="G30" s="8"/>
      <c r="H30" s="11"/>
      <c r="I30" s="9">
        <f>(COUNTIF(I26:I29,"x"))</f>
        <v>0</v>
      </c>
      <c r="J30" s="10">
        <f>SUM(J26:J29)</f>
        <v>0</v>
      </c>
      <c r="K30" s="9">
        <f>(COUNTIF(K26:K29,"x"))</f>
        <v>0</v>
      </c>
      <c r="L30" s="9">
        <f>SUM(L26:L29)</f>
        <v>0</v>
      </c>
      <c r="M30" s="8"/>
      <c r="N30" s="8"/>
      <c r="O30" s="11"/>
      <c r="P30" s="9">
        <f>(COUNTIF(P26:P29,"x"))</f>
        <v>0</v>
      </c>
      <c r="Q30" s="10" t="e">
        <f>SUM(Q26:Q29)</f>
        <v>#REF!</v>
      </c>
      <c r="R30" s="9">
        <f>(COUNTIF(R26:R29,"x"))</f>
        <v>0</v>
      </c>
      <c r="S30" s="9">
        <f>SUM(S26:S29)</f>
        <v>0</v>
      </c>
      <c r="T30" s="8"/>
      <c r="V30" s="12">
        <f>SUM(B30,D30,I30,K30,P30,R30)</f>
        <v>0</v>
      </c>
    </row>
    <row r="31" spans="1:22" s="6" customFormat="1" ht="12.75" thickBot="1">
      <c r="A31" s="35" t="s">
        <v>15</v>
      </c>
      <c r="B31" s="34" t="s">
        <v>14</v>
      </c>
      <c r="C31" s="33"/>
      <c r="D31" s="32" t="s">
        <v>13</v>
      </c>
      <c r="E31" s="31"/>
      <c r="F31" s="30" t="s">
        <v>12</v>
      </c>
      <c r="H31" s="35" t="s">
        <v>15</v>
      </c>
      <c r="I31" s="34" t="s">
        <v>14</v>
      </c>
      <c r="J31" s="33"/>
      <c r="K31" s="32" t="s">
        <v>13</v>
      </c>
      <c r="L31" s="31"/>
      <c r="M31" s="30" t="s">
        <v>12</v>
      </c>
      <c r="O31" s="35" t="s">
        <v>15</v>
      </c>
      <c r="P31" s="34" t="s">
        <v>14</v>
      </c>
      <c r="Q31" s="33"/>
      <c r="R31" s="32" t="s">
        <v>13</v>
      </c>
      <c r="S31" s="31"/>
      <c r="T31" s="30" t="s">
        <v>12</v>
      </c>
      <c r="V31" s="11"/>
    </row>
    <row r="32" spans="1:22">
      <c r="A32" s="184">
        <f>A26+1</f>
        <v>5</v>
      </c>
      <c r="B32" s="28"/>
      <c r="C32" s="27">
        <f>IF(B32="",0,1)</f>
        <v>0</v>
      </c>
      <c r="D32" s="26"/>
      <c r="E32" s="25">
        <f>IF(D32="",0,1)</f>
        <v>0</v>
      </c>
      <c r="F32" s="29" t="s">
        <v>50</v>
      </c>
      <c r="G32" s="4"/>
      <c r="H32" s="184">
        <f>H26+1</f>
        <v>13</v>
      </c>
      <c r="I32" s="28"/>
      <c r="J32" s="27">
        <f>IF(I32="",0,1)</f>
        <v>0</v>
      </c>
      <c r="K32" s="26"/>
      <c r="L32" s="25">
        <f>IF(K32="",0,1)</f>
        <v>0</v>
      </c>
      <c r="M32" s="19" t="s">
        <v>49</v>
      </c>
      <c r="N32" s="4"/>
      <c r="O32" s="184">
        <f>O26+1</f>
        <v>21</v>
      </c>
      <c r="P32" s="28"/>
      <c r="Q32" s="27">
        <f>IF(P32="",0,1)</f>
        <v>0</v>
      </c>
      <c r="R32" s="26"/>
      <c r="S32" s="25">
        <f>IF(R32="",0,1)</f>
        <v>0</v>
      </c>
      <c r="T32" s="19" t="s">
        <v>48</v>
      </c>
      <c r="V32" s="12"/>
    </row>
    <row r="33" spans="1:22">
      <c r="A33" s="185"/>
      <c r="B33" s="23"/>
      <c r="C33" s="22">
        <f>IF(B33="",0,2)</f>
        <v>0</v>
      </c>
      <c r="D33" s="21"/>
      <c r="E33" s="20">
        <f>IF(D33="",0,2)</f>
        <v>0</v>
      </c>
      <c r="F33" s="24" t="s">
        <v>47</v>
      </c>
      <c r="G33" s="4"/>
      <c r="H33" s="185"/>
      <c r="I33" s="23"/>
      <c r="J33" s="22">
        <f>IF(I33="",0,2)</f>
        <v>0</v>
      </c>
      <c r="K33" s="21"/>
      <c r="L33" s="20">
        <f>IF(K33="",0,2)</f>
        <v>0</v>
      </c>
      <c r="M33" s="19" t="s">
        <v>46</v>
      </c>
      <c r="N33" s="4"/>
      <c r="O33" s="185"/>
      <c r="P33" s="23"/>
      <c r="Q33" s="22">
        <f>IF(P33="",0,2)</f>
        <v>0</v>
      </c>
      <c r="R33" s="21"/>
      <c r="S33" s="20">
        <f>IF(R33="",0,2)</f>
        <v>0</v>
      </c>
      <c r="T33" s="19" t="s">
        <v>45</v>
      </c>
      <c r="V33" s="12"/>
    </row>
    <row r="34" spans="1:22">
      <c r="A34" s="185"/>
      <c r="B34" s="23"/>
      <c r="C34" s="22">
        <f>IF(B34="",0,3)</f>
        <v>0</v>
      </c>
      <c r="D34" s="21"/>
      <c r="E34" s="20">
        <f>IF(D34="",0,3)</f>
        <v>0</v>
      </c>
      <c r="F34" s="24" t="s">
        <v>44</v>
      </c>
      <c r="G34" s="4"/>
      <c r="H34" s="185"/>
      <c r="I34" s="23"/>
      <c r="J34" s="22">
        <f>IF(I34="",0,3)</f>
        <v>0</v>
      </c>
      <c r="K34" s="21"/>
      <c r="L34" s="20">
        <f>IF(K34="",0,3)</f>
        <v>0</v>
      </c>
      <c r="M34" s="19" t="s">
        <v>43</v>
      </c>
      <c r="N34" s="4"/>
      <c r="O34" s="185"/>
      <c r="P34" s="23"/>
      <c r="Q34" s="22">
        <f>IF(P34="",0,3)</f>
        <v>0</v>
      </c>
      <c r="R34" s="21"/>
      <c r="S34" s="20">
        <f>IF(R34="",0,3)</f>
        <v>0</v>
      </c>
      <c r="T34" s="19" t="s">
        <v>42</v>
      </c>
      <c r="V34" s="12"/>
    </row>
    <row r="35" spans="1:22" ht="12.75" thickBot="1">
      <c r="A35" s="186"/>
      <c r="B35" s="17"/>
      <c r="C35" s="16">
        <f>IF(B35="",0,4)</f>
        <v>0</v>
      </c>
      <c r="D35" s="15"/>
      <c r="E35" s="14">
        <f>IF(D35="",0,4)</f>
        <v>0</v>
      </c>
      <c r="F35" s="18" t="s">
        <v>41</v>
      </c>
      <c r="G35" s="4"/>
      <c r="H35" s="186"/>
      <c r="I35" s="17"/>
      <c r="J35" s="16">
        <f>IF(I35="",0,4)</f>
        <v>0</v>
      </c>
      <c r="K35" s="15"/>
      <c r="L35" s="14">
        <f>IF(K35="",0,4)</f>
        <v>0</v>
      </c>
      <c r="M35" s="13" t="s">
        <v>40</v>
      </c>
      <c r="N35" s="4"/>
      <c r="O35" s="186"/>
      <c r="P35" s="17"/>
      <c r="Q35" s="16">
        <f>IF(P35="",0,4)</f>
        <v>0</v>
      </c>
      <c r="R35" s="15"/>
      <c r="S35" s="14">
        <f>IF(R35="",0,4)</f>
        <v>0</v>
      </c>
      <c r="T35" s="13" t="s">
        <v>39</v>
      </c>
      <c r="V35" s="12"/>
    </row>
    <row r="36" spans="1:22" ht="6" customHeight="1" thickBot="1">
      <c r="A36" s="11"/>
      <c r="B36" s="9">
        <f>(COUNTIF(B32:B35,"x"))</f>
        <v>0</v>
      </c>
      <c r="C36" s="10">
        <f>SUM(C32:C35)</f>
        <v>0</v>
      </c>
      <c r="D36" s="9">
        <f>(COUNTIF(D32:D35,"x"))</f>
        <v>0</v>
      </c>
      <c r="E36" s="9">
        <f>SUM(E32:E35)</f>
        <v>0</v>
      </c>
      <c r="F36" s="8"/>
      <c r="G36" s="8"/>
      <c r="H36" s="11"/>
      <c r="I36" s="9">
        <f>(COUNTIF(I32:I35,"x"))</f>
        <v>0</v>
      </c>
      <c r="J36" s="10">
        <f>SUM(J32:J35)</f>
        <v>0</v>
      </c>
      <c r="K36" s="9">
        <f>(COUNTIF(K32:K35,"x"))</f>
        <v>0</v>
      </c>
      <c r="L36" s="9">
        <f>SUM(L32:L35)</f>
        <v>0</v>
      </c>
      <c r="M36" s="8"/>
      <c r="N36" s="8"/>
      <c r="O36" s="11"/>
      <c r="P36" s="9">
        <f>(COUNTIF(P32:P35,"x"))</f>
        <v>0</v>
      </c>
      <c r="Q36" s="10">
        <f>SUM(Q32:Q35)</f>
        <v>0</v>
      </c>
      <c r="R36" s="9">
        <f>(COUNTIF(R32:R35,"x"))</f>
        <v>0</v>
      </c>
      <c r="S36" s="9">
        <f>SUM(S32:S35)</f>
        <v>0</v>
      </c>
      <c r="T36" s="8"/>
      <c r="V36" s="12">
        <f>SUM(B36,D36,I36,K36,P36,R36)</f>
        <v>0</v>
      </c>
    </row>
    <row r="37" spans="1:22" s="6" customFormat="1" ht="12.75" thickBot="1">
      <c r="A37" s="35" t="s">
        <v>15</v>
      </c>
      <c r="B37" s="34" t="s">
        <v>14</v>
      </c>
      <c r="C37" s="33"/>
      <c r="D37" s="32" t="s">
        <v>13</v>
      </c>
      <c r="E37" s="31"/>
      <c r="F37" s="30" t="s">
        <v>12</v>
      </c>
      <c r="H37" s="35" t="s">
        <v>15</v>
      </c>
      <c r="I37" s="34" t="s">
        <v>14</v>
      </c>
      <c r="J37" s="33"/>
      <c r="K37" s="32" t="s">
        <v>13</v>
      </c>
      <c r="L37" s="31"/>
      <c r="M37" s="30" t="s">
        <v>12</v>
      </c>
      <c r="O37" s="35" t="s">
        <v>15</v>
      </c>
      <c r="P37" s="34" t="s">
        <v>14</v>
      </c>
      <c r="Q37" s="33"/>
      <c r="R37" s="32" t="s">
        <v>13</v>
      </c>
      <c r="S37" s="31"/>
      <c r="T37" s="30" t="s">
        <v>12</v>
      </c>
      <c r="V37" s="11"/>
    </row>
    <row r="38" spans="1:22">
      <c r="A38" s="184">
        <f>A32+1</f>
        <v>6</v>
      </c>
      <c r="B38" s="28"/>
      <c r="C38" s="27">
        <f>IF(B38="",0,1)</f>
        <v>0</v>
      </c>
      <c r="D38" s="26"/>
      <c r="E38" s="25">
        <f>IF(D38="",0,1)</f>
        <v>0</v>
      </c>
      <c r="F38" s="29" t="s">
        <v>38</v>
      </c>
      <c r="G38" s="4"/>
      <c r="H38" s="184">
        <f>H32+1</f>
        <v>14</v>
      </c>
      <c r="I38" s="28"/>
      <c r="J38" s="27">
        <f>IF(I38="",0,1)</f>
        <v>0</v>
      </c>
      <c r="K38" s="26"/>
      <c r="L38" s="25">
        <f>IF(K38="",0,1)</f>
        <v>0</v>
      </c>
      <c r="M38" s="19" t="s">
        <v>28</v>
      </c>
      <c r="N38" s="4"/>
      <c r="O38" s="184">
        <f>O32+1</f>
        <v>22</v>
      </c>
      <c r="P38" s="28"/>
      <c r="Q38" s="27">
        <f>IF(P38="",0,1)</f>
        <v>0</v>
      </c>
      <c r="R38" s="26"/>
      <c r="S38" s="25">
        <f>IF(R38="",0,1)</f>
        <v>0</v>
      </c>
      <c r="T38" s="19" t="s">
        <v>37</v>
      </c>
      <c r="V38" s="12"/>
    </row>
    <row r="39" spans="1:22">
      <c r="A39" s="185"/>
      <c r="B39" s="23"/>
      <c r="C39" s="22">
        <f>IF(B39="",0,2)</f>
        <v>0</v>
      </c>
      <c r="D39" s="21"/>
      <c r="E39" s="20">
        <f>IF(D39="",0,2)</f>
        <v>0</v>
      </c>
      <c r="F39" s="24" t="s">
        <v>36</v>
      </c>
      <c r="G39" s="4"/>
      <c r="H39" s="185"/>
      <c r="I39" s="23"/>
      <c r="J39" s="22">
        <f>IF(I39="",0,2)</f>
        <v>0</v>
      </c>
      <c r="K39" s="21"/>
      <c r="L39" s="20">
        <f>IF(K39="",0,2)</f>
        <v>0</v>
      </c>
      <c r="M39" s="19" t="s">
        <v>35</v>
      </c>
      <c r="N39" s="4"/>
      <c r="O39" s="185"/>
      <c r="P39" s="23"/>
      <c r="Q39" s="22">
        <f>IF(P39="",0,2)</f>
        <v>0</v>
      </c>
      <c r="R39" s="21"/>
      <c r="S39" s="20">
        <f>IF(R39="",0,2)</f>
        <v>0</v>
      </c>
      <c r="T39" s="19" t="s">
        <v>34</v>
      </c>
      <c r="V39" s="12"/>
    </row>
    <row r="40" spans="1:22">
      <c r="A40" s="185"/>
      <c r="B40" s="23"/>
      <c r="C40" s="22">
        <f>IF(B40="",0,3)</f>
        <v>0</v>
      </c>
      <c r="D40" s="21"/>
      <c r="E40" s="20">
        <f>IF(D40="",0,3)</f>
        <v>0</v>
      </c>
      <c r="F40" s="24" t="s">
        <v>33</v>
      </c>
      <c r="G40" s="4"/>
      <c r="H40" s="185"/>
      <c r="I40" s="23"/>
      <c r="J40" s="22">
        <f>IF(I40="",0,3)</f>
        <v>0</v>
      </c>
      <c r="K40" s="21"/>
      <c r="L40" s="20">
        <f>IF(K40="",0,3)</f>
        <v>0</v>
      </c>
      <c r="M40" s="19" t="s">
        <v>32</v>
      </c>
      <c r="N40" s="4"/>
      <c r="O40" s="185"/>
      <c r="P40" s="23"/>
      <c r="Q40" s="22">
        <f>IF(P40="",0,3)</f>
        <v>0</v>
      </c>
      <c r="R40" s="21"/>
      <c r="S40" s="20">
        <f>IF(R40="",0,3)</f>
        <v>0</v>
      </c>
      <c r="T40" s="19" t="s">
        <v>31</v>
      </c>
      <c r="V40" s="12"/>
    </row>
    <row r="41" spans="1:22" ht="12.75" thickBot="1">
      <c r="A41" s="186"/>
      <c r="B41" s="17"/>
      <c r="C41" s="16">
        <f>IF(B41="",0,4)</f>
        <v>0</v>
      </c>
      <c r="D41" s="15"/>
      <c r="E41" s="14">
        <f>IF(D41="",0,4)</f>
        <v>0</v>
      </c>
      <c r="F41" s="18" t="s">
        <v>30</v>
      </c>
      <c r="G41" s="4"/>
      <c r="H41" s="186"/>
      <c r="I41" s="17"/>
      <c r="J41" s="16">
        <f>IF(I41="",0,4)</f>
        <v>0</v>
      </c>
      <c r="K41" s="15"/>
      <c r="L41" s="14">
        <f>IF(K41="",0,4)</f>
        <v>0</v>
      </c>
      <c r="M41" s="13" t="s">
        <v>29</v>
      </c>
      <c r="N41" s="4"/>
      <c r="O41" s="186"/>
      <c r="P41" s="17"/>
      <c r="Q41" s="16">
        <f>IF(P41="",0,4)</f>
        <v>0</v>
      </c>
      <c r="R41" s="15"/>
      <c r="S41" s="14">
        <f>IF(R41="",0,4)</f>
        <v>0</v>
      </c>
      <c r="T41" s="13" t="s">
        <v>28</v>
      </c>
      <c r="V41" s="12"/>
    </row>
    <row r="42" spans="1:22" ht="6" customHeight="1" thickBot="1">
      <c r="A42" s="11"/>
      <c r="B42" s="9">
        <f>(COUNTIF(B38:B41,"x"))</f>
        <v>0</v>
      </c>
      <c r="C42" s="10">
        <f>SUM(C38:C41)</f>
        <v>0</v>
      </c>
      <c r="D42" s="9">
        <f>(COUNTIF(D38:D41,"x"))</f>
        <v>0</v>
      </c>
      <c r="E42" s="9">
        <f>SUM(E38:E41)</f>
        <v>0</v>
      </c>
      <c r="F42" s="8"/>
      <c r="G42" s="8"/>
      <c r="H42" s="11"/>
      <c r="I42" s="9">
        <f>(COUNTIF(I38:I41,"x"))</f>
        <v>0</v>
      </c>
      <c r="J42" s="10">
        <f>SUM(J38:J41)</f>
        <v>0</v>
      </c>
      <c r="K42" s="9">
        <f>(COUNTIF(K38:K41,"x"))</f>
        <v>0</v>
      </c>
      <c r="L42" s="9">
        <f>SUM(L38:L41)</f>
        <v>0</v>
      </c>
      <c r="M42" s="8"/>
      <c r="N42" s="8"/>
      <c r="O42" s="11"/>
      <c r="P42" s="9">
        <f>(COUNTIF(P38:P41,"x"))</f>
        <v>0</v>
      </c>
      <c r="Q42" s="10">
        <f>SUM(Q38:Q41)</f>
        <v>0</v>
      </c>
      <c r="R42" s="9">
        <f>(COUNTIF(R38:R41,"x"))</f>
        <v>0</v>
      </c>
      <c r="S42" s="9">
        <f>SUM(S38:S41)</f>
        <v>0</v>
      </c>
      <c r="T42" s="8"/>
      <c r="V42" s="12">
        <f>SUM(B42,D42,I42,K42,P42,R42)</f>
        <v>0</v>
      </c>
    </row>
    <row r="43" spans="1:22" s="6" customFormat="1" ht="12.75" thickBot="1">
      <c r="A43" s="35" t="s">
        <v>15</v>
      </c>
      <c r="B43" s="34" t="s">
        <v>14</v>
      </c>
      <c r="C43" s="33"/>
      <c r="D43" s="32" t="s">
        <v>13</v>
      </c>
      <c r="E43" s="31"/>
      <c r="F43" s="30" t="s">
        <v>12</v>
      </c>
      <c r="H43" s="35" t="s">
        <v>15</v>
      </c>
      <c r="I43" s="34" t="s">
        <v>14</v>
      </c>
      <c r="J43" s="33"/>
      <c r="K43" s="32" t="s">
        <v>13</v>
      </c>
      <c r="L43" s="31"/>
      <c r="M43" s="30" t="s">
        <v>12</v>
      </c>
      <c r="O43" s="35" t="s">
        <v>15</v>
      </c>
      <c r="P43" s="34" t="s">
        <v>14</v>
      </c>
      <c r="Q43" s="33"/>
      <c r="R43" s="32" t="s">
        <v>13</v>
      </c>
      <c r="S43" s="31"/>
      <c r="T43" s="30" t="s">
        <v>12</v>
      </c>
      <c r="V43" s="11"/>
    </row>
    <row r="44" spans="1:22">
      <c r="A44" s="184">
        <f>A38+1</f>
        <v>7</v>
      </c>
      <c r="B44" s="28"/>
      <c r="C44" s="27">
        <f>IF(B44="",0,1)</f>
        <v>0</v>
      </c>
      <c r="D44" s="26"/>
      <c r="E44" s="25">
        <f>IF(D44="",0,1)</f>
        <v>0</v>
      </c>
      <c r="F44" s="29" t="s">
        <v>27</v>
      </c>
      <c r="G44" s="4"/>
      <c r="H44" s="184">
        <f>H38+1</f>
        <v>15</v>
      </c>
      <c r="I44" s="28"/>
      <c r="J44" s="27">
        <f>IF(I44="",0,1)</f>
        <v>0</v>
      </c>
      <c r="K44" s="26"/>
      <c r="L44" s="25">
        <f>IF(K44="",0,1)</f>
        <v>0</v>
      </c>
      <c r="M44" s="37" t="s">
        <v>26</v>
      </c>
      <c r="N44" s="4"/>
      <c r="O44" s="184">
        <f>O38+1</f>
        <v>23</v>
      </c>
      <c r="P44" s="28"/>
      <c r="Q44" s="27">
        <f>IF(P44="",0,1)</f>
        <v>0</v>
      </c>
      <c r="R44" s="26"/>
      <c r="S44" s="25">
        <f>IF(R44="",0,1)</f>
        <v>0</v>
      </c>
      <c r="T44" s="19" t="s">
        <v>25</v>
      </c>
      <c r="V44" s="12"/>
    </row>
    <row r="45" spans="1:22">
      <c r="A45" s="185"/>
      <c r="B45" s="23"/>
      <c r="C45" s="22">
        <f>IF(B45="",0,2)</f>
        <v>0</v>
      </c>
      <c r="D45" s="21"/>
      <c r="E45" s="20">
        <f>IF(D45="",0,2)</f>
        <v>0</v>
      </c>
      <c r="F45" s="24" t="s">
        <v>24</v>
      </c>
      <c r="G45" s="4"/>
      <c r="H45" s="185"/>
      <c r="I45" s="23"/>
      <c r="J45" s="22">
        <f>IF(I45="",0,2)</f>
        <v>0</v>
      </c>
      <c r="K45" s="21"/>
      <c r="L45" s="20">
        <f>IF(K45="",0,2)</f>
        <v>0</v>
      </c>
      <c r="M45" s="19" t="s">
        <v>23</v>
      </c>
      <c r="N45" s="4"/>
      <c r="O45" s="185"/>
      <c r="P45" s="23"/>
      <c r="Q45" s="22">
        <f>IF(P45="",0,2)</f>
        <v>0</v>
      </c>
      <c r="R45" s="21"/>
      <c r="S45" s="20">
        <f>IF(R45="",0,2)</f>
        <v>0</v>
      </c>
      <c r="T45" s="19" t="s">
        <v>22</v>
      </c>
      <c r="V45" s="12"/>
    </row>
    <row r="46" spans="1:22">
      <c r="A46" s="185"/>
      <c r="B46" s="23"/>
      <c r="C46" s="22">
        <f>IF(B46="",0,3)</f>
        <v>0</v>
      </c>
      <c r="D46" s="21"/>
      <c r="E46" s="20">
        <f>IF(D46="",0,3)</f>
        <v>0</v>
      </c>
      <c r="F46" s="24" t="s">
        <v>21</v>
      </c>
      <c r="G46" s="4"/>
      <c r="H46" s="185"/>
      <c r="I46" s="23"/>
      <c r="J46" s="22">
        <f>IF(I46="",0,3)</f>
        <v>0</v>
      </c>
      <c r="K46" s="21"/>
      <c r="L46" s="20">
        <f>IF(K46="",0,3)</f>
        <v>0</v>
      </c>
      <c r="M46" s="19" t="s">
        <v>20</v>
      </c>
      <c r="N46" s="4"/>
      <c r="O46" s="185"/>
      <c r="P46" s="23"/>
      <c r="Q46" s="22">
        <f>IF(P46="",0,3)</f>
        <v>0</v>
      </c>
      <c r="R46" s="21"/>
      <c r="S46" s="20">
        <f>IF(R46="",0,3)</f>
        <v>0</v>
      </c>
      <c r="T46" s="19" t="s">
        <v>19</v>
      </c>
      <c r="V46" s="12"/>
    </row>
    <row r="47" spans="1:22" ht="12.75" thickBot="1">
      <c r="A47" s="186"/>
      <c r="B47" s="17"/>
      <c r="C47" s="16">
        <f>IF(B47="",0,4)</f>
        <v>0</v>
      </c>
      <c r="D47" s="15"/>
      <c r="E47" s="14">
        <f>IF(D47="",0,4)</f>
        <v>0</v>
      </c>
      <c r="F47" s="18" t="s">
        <v>18</v>
      </c>
      <c r="G47" s="4"/>
      <c r="H47" s="186"/>
      <c r="I47" s="17"/>
      <c r="J47" s="16">
        <f>IF(I47="",0,4)</f>
        <v>0</v>
      </c>
      <c r="K47" s="15"/>
      <c r="L47" s="14">
        <f>IF(K47="",0,4)</f>
        <v>0</v>
      </c>
      <c r="M47" s="36" t="s">
        <v>17</v>
      </c>
      <c r="N47" s="4"/>
      <c r="O47" s="186"/>
      <c r="P47" s="17"/>
      <c r="Q47" s="16">
        <f>IF(P47="",0,4)</f>
        <v>0</v>
      </c>
      <c r="R47" s="15"/>
      <c r="S47" s="14">
        <f>IF(R47="",0,4)</f>
        <v>0</v>
      </c>
      <c r="T47" s="13" t="s">
        <v>16</v>
      </c>
      <c r="V47" s="12"/>
    </row>
    <row r="48" spans="1:22" ht="6" customHeight="1" thickBot="1">
      <c r="A48" s="11"/>
      <c r="B48" s="9">
        <f>(COUNTIF(B44:B47,"x"))</f>
        <v>0</v>
      </c>
      <c r="C48" s="10">
        <f>SUM(C44:C47)</f>
        <v>0</v>
      </c>
      <c r="D48" s="9">
        <f>(COUNTIF(D44:D47,"x"))</f>
        <v>0</v>
      </c>
      <c r="E48" s="9">
        <f>SUM(E44:E47)</f>
        <v>0</v>
      </c>
      <c r="F48" s="8"/>
      <c r="G48" s="8"/>
      <c r="H48" s="11"/>
      <c r="I48" s="9">
        <f>(COUNTIF(I44:I47,"x"))</f>
        <v>0</v>
      </c>
      <c r="J48" s="10">
        <f>SUM(J44:J47)</f>
        <v>0</v>
      </c>
      <c r="K48" s="9">
        <f>(COUNTIF(K44:K47,"x"))</f>
        <v>0</v>
      </c>
      <c r="L48" s="9">
        <f>SUM(L44:L47)</f>
        <v>0</v>
      </c>
      <c r="M48" s="8"/>
      <c r="N48" s="8"/>
      <c r="O48" s="11"/>
      <c r="P48" s="9">
        <f>(COUNTIF(P44:P47,"x"))</f>
        <v>0</v>
      </c>
      <c r="Q48" s="10">
        <f>SUM(Q44:Q47)</f>
        <v>0</v>
      </c>
      <c r="R48" s="9">
        <f>(COUNTIF(R44:R47,"x"))</f>
        <v>0</v>
      </c>
      <c r="S48" s="9">
        <f>SUM(S44:S47)</f>
        <v>0</v>
      </c>
      <c r="T48" s="8"/>
      <c r="V48" s="12">
        <f>SUM(B48,D48,I48,K48,P48,R48)</f>
        <v>0</v>
      </c>
    </row>
    <row r="49" spans="1:22" s="6" customFormat="1" ht="12.75" thickBot="1">
      <c r="A49" s="35" t="s">
        <v>15</v>
      </c>
      <c r="B49" s="34" t="s">
        <v>14</v>
      </c>
      <c r="C49" s="33"/>
      <c r="D49" s="32" t="s">
        <v>13</v>
      </c>
      <c r="E49" s="31"/>
      <c r="F49" s="30" t="s">
        <v>12</v>
      </c>
      <c r="H49" s="35" t="s">
        <v>15</v>
      </c>
      <c r="I49" s="34" t="s">
        <v>14</v>
      </c>
      <c r="J49" s="33"/>
      <c r="K49" s="32" t="s">
        <v>13</v>
      </c>
      <c r="L49" s="31"/>
      <c r="M49" s="30" t="s">
        <v>12</v>
      </c>
      <c r="O49" s="35" t="s">
        <v>15</v>
      </c>
      <c r="P49" s="34" t="s">
        <v>14</v>
      </c>
      <c r="Q49" s="33"/>
      <c r="R49" s="32" t="s">
        <v>13</v>
      </c>
      <c r="S49" s="31"/>
      <c r="T49" s="30" t="s">
        <v>12</v>
      </c>
      <c r="V49" s="11"/>
    </row>
    <row r="50" spans="1:22">
      <c r="A50" s="184">
        <f>A44+1</f>
        <v>8</v>
      </c>
      <c r="B50" s="28"/>
      <c r="C50" s="27">
        <f>IF(B50="",0,1)</f>
        <v>0</v>
      </c>
      <c r="D50" s="26"/>
      <c r="E50" s="25">
        <f>IF(D50="",0,1)</f>
        <v>0</v>
      </c>
      <c r="F50" s="29" t="s">
        <v>11</v>
      </c>
      <c r="G50" s="4"/>
      <c r="H50" s="184">
        <f>H44+1</f>
        <v>16</v>
      </c>
      <c r="I50" s="28"/>
      <c r="J50" s="27">
        <f>IF(I50="",0,1)</f>
        <v>0</v>
      </c>
      <c r="K50" s="26"/>
      <c r="L50" s="25">
        <f>IF(K50="",0,1)</f>
        <v>0</v>
      </c>
      <c r="M50" s="19" t="s">
        <v>10</v>
      </c>
      <c r="N50" s="4"/>
      <c r="O50" s="184">
        <f>O44+1</f>
        <v>24</v>
      </c>
      <c r="P50" s="28"/>
      <c r="Q50" s="27">
        <f>IF(P50="",0,1)</f>
        <v>0</v>
      </c>
      <c r="R50" s="26"/>
      <c r="S50" s="25">
        <f>IF(R50="",0,1)</f>
        <v>0</v>
      </c>
      <c r="T50" s="19" t="s">
        <v>9</v>
      </c>
      <c r="V50" s="12"/>
    </row>
    <row r="51" spans="1:22">
      <c r="A51" s="185"/>
      <c r="B51" s="23"/>
      <c r="C51" s="22">
        <f>IF(B51="",0,2)</f>
        <v>0</v>
      </c>
      <c r="D51" s="21"/>
      <c r="E51" s="20">
        <f>IF(D51="",0,2)</f>
        <v>0</v>
      </c>
      <c r="F51" s="24" t="s">
        <v>8</v>
      </c>
      <c r="G51" s="4"/>
      <c r="H51" s="185"/>
      <c r="I51" s="23"/>
      <c r="J51" s="22">
        <f>IF(I51="",0,2)</f>
        <v>0</v>
      </c>
      <c r="K51" s="21"/>
      <c r="L51" s="20">
        <f>IF(K51="",0,2)</f>
        <v>0</v>
      </c>
      <c r="M51" s="19" t="s">
        <v>7</v>
      </c>
      <c r="N51" s="4"/>
      <c r="O51" s="185"/>
      <c r="P51" s="23"/>
      <c r="Q51" s="22">
        <f>IF(P51="",0,2)</f>
        <v>0</v>
      </c>
      <c r="R51" s="21"/>
      <c r="S51" s="20">
        <f>IF(R51="",0,2)</f>
        <v>0</v>
      </c>
      <c r="T51" s="19" t="s">
        <v>6</v>
      </c>
      <c r="V51" s="12"/>
    </row>
    <row r="52" spans="1:22">
      <c r="A52" s="185"/>
      <c r="B52" s="23"/>
      <c r="C52" s="22">
        <f>IF(B52="",0,3)</f>
        <v>0</v>
      </c>
      <c r="D52" s="21"/>
      <c r="E52" s="20">
        <f>IF(D52="",0,3)</f>
        <v>0</v>
      </c>
      <c r="F52" s="24" t="s">
        <v>5</v>
      </c>
      <c r="G52" s="4"/>
      <c r="H52" s="185"/>
      <c r="I52" s="23"/>
      <c r="J52" s="22">
        <f>IF(I52="",0,3)</f>
        <v>0</v>
      </c>
      <c r="K52" s="21"/>
      <c r="L52" s="20">
        <f>IF(K52="",0,3)</f>
        <v>0</v>
      </c>
      <c r="M52" s="19" t="s">
        <v>4</v>
      </c>
      <c r="N52" s="4"/>
      <c r="O52" s="185"/>
      <c r="P52" s="23"/>
      <c r="Q52" s="22">
        <f>IF(P52="",0,3)</f>
        <v>0</v>
      </c>
      <c r="R52" s="21"/>
      <c r="S52" s="20">
        <f>IF(R52="",0,3)</f>
        <v>0</v>
      </c>
      <c r="T52" s="19" t="s">
        <v>3</v>
      </c>
      <c r="V52" s="12"/>
    </row>
    <row r="53" spans="1:22" ht="12.75" thickBot="1">
      <c r="A53" s="186"/>
      <c r="B53" s="17"/>
      <c r="C53" s="16">
        <f>IF(B53="",0,4)</f>
        <v>0</v>
      </c>
      <c r="D53" s="15"/>
      <c r="E53" s="14">
        <f>IF(D53="",0,4)</f>
        <v>0</v>
      </c>
      <c r="F53" s="18" t="s">
        <v>2</v>
      </c>
      <c r="G53" s="4"/>
      <c r="H53" s="186"/>
      <c r="I53" s="17"/>
      <c r="J53" s="16">
        <f>IF(I53="",0,4)</f>
        <v>0</v>
      </c>
      <c r="K53" s="15"/>
      <c r="L53" s="14">
        <f>IF(K53="",0,4)</f>
        <v>0</v>
      </c>
      <c r="M53" s="13" t="s">
        <v>1</v>
      </c>
      <c r="N53" s="4"/>
      <c r="O53" s="186"/>
      <c r="P53" s="17"/>
      <c r="Q53" s="16">
        <f>IF(P53="",0,4)</f>
        <v>0</v>
      </c>
      <c r="R53" s="15"/>
      <c r="S53" s="14">
        <f>IF(R53="",0,4)</f>
        <v>0</v>
      </c>
      <c r="T53" s="13" t="s">
        <v>0</v>
      </c>
      <c r="V53" s="12"/>
    </row>
    <row r="54" spans="1:22" ht="6" customHeight="1">
      <c r="A54" s="11"/>
      <c r="B54" s="9">
        <f>(COUNTIF(B50:B53,"x"))</f>
        <v>0</v>
      </c>
      <c r="C54" s="10">
        <f>SUM(C50:C53)</f>
        <v>0</v>
      </c>
      <c r="D54" s="9">
        <f>(COUNTIF(D50:D53,"x"))</f>
        <v>0</v>
      </c>
      <c r="E54" s="9">
        <f>SUM(E50:E53)</f>
        <v>0</v>
      </c>
      <c r="F54" s="8"/>
      <c r="G54" s="8"/>
      <c r="H54" s="11"/>
      <c r="I54" s="9">
        <f>(COUNTIF(I50:I53,"x"))</f>
        <v>0</v>
      </c>
      <c r="J54" s="10">
        <f>SUM(J50:J53)</f>
        <v>0</v>
      </c>
      <c r="K54" s="9">
        <f>(COUNTIF(K50:K53,"x"))</f>
        <v>0</v>
      </c>
      <c r="L54" s="9">
        <f>SUM(L50:L53)</f>
        <v>0</v>
      </c>
      <c r="M54" s="8"/>
      <c r="N54" s="8"/>
      <c r="O54" s="11"/>
      <c r="P54" s="9">
        <f>(COUNTIF(P50:P53,"x"))</f>
        <v>0</v>
      </c>
      <c r="Q54" s="10">
        <f>SUM(Q50:Q53)</f>
        <v>0</v>
      </c>
      <c r="R54" s="9">
        <f>(COUNTIF(R50:R53,"x"))</f>
        <v>0</v>
      </c>
      <c r="S54" s="9">
        <f>SUM(S50:S53)</f>
        <v>0</v>
      </c>
      <c r="T54" s="8"/>
      <c r="V54" s="7">
        <f>SUM(B54,D54,I54,K54,P54,R54)</f>
        <v>0</v>
      </c>
    </row>
    <row r="55" spans="1:22">
      <c r="A55" s="197" t="str">
        <f>IF(SUM(V12,V18,V24,V30,V36,V42,V48,V54)=0,"",IF(SUM(V12,V18,V24,V30,V36,V42,V48,V54)=48,"","PERIKSA LAGI! ADA KESALAHAN PENGISIAN!"))</f>
        <v/>
      </c>
      <c r="B55" s="197"/>
      <c r="C55" s="197"/>
      <c r="D55" s="197"/>
      <c r="E55" s="197"/>
      <c r="F55" s="197"/>
      <c r="G55" s="197"/>
      <c r="H55" s="197"/>
      <c r="I55" s="197"/>
      <c r="J55" s="197"/>
      <c r="K55" s="197"/>
      <c r="L55" s="197"/>
      <c r="M55" s="197"/>
      <c r="N55" s="197"/>
      <c r="O55" s="197"/>
      <c r="P55" s="197"/>
      <c r="Q55" s="197"/>
      <c r="R55" s="197"/>
      <c r="S55" s="197"/>
      <c r="T55" s="197"/>
    </row>
    <row r="56" spans="1:22" ht="21">
      <c r="A56" s="198"/>
      <c r="B56" s="198"/>
      <c r="C56" s="198"/>
      <c r="D56" s="198"/>
      <c r="E56" s="198"/>
      <c r="F56" s="198"/>
      <c r="G56" s="198"/>
      <c r="H56" s="198"/>
      <c r="I56" s="198"/>
      <c r="J56" s="198"/>
      <c r="K56" s="198"/>
      <c r="L56" s="198"/>
      <c r="M56" s="198"/>
      <c r="N56" s="198"/>
      <c r="O56" s="198"/>
      <c r="P56" s="198"/>
      <c r="Q56" s="198"/>
      <c r="R56" s="198"/>
      <c r="S56" s="198"/>
      <c r="T56" s="198"/>
    </row>
    <row r="57" spans="1:22">
      <c r="A57" s="6"/>
      <c r="B57" s="5"/>
      <c r="C57" s="5"/>
      <c r="D57" s="5"/>
      <c r="E57" s="5"/>
      <c r="F57" s="4"/>
      <c r="G57" s="4"/>
      <c r="H57" s="4"/>
      <c r="I57" s="4"/>
      <c r="J57" s="4"/>
      <c r="K57" s="4"/>
      <c r="L57" s="4"/>
      <c r="M57" s="4"/>
      <c r="N57" s="4"/>
      <c r="O57" s="4"/>
      <c r="P57" s="4"/>
      <c r="Q57" s="4"/>
      <c r="R57" s="4"/>
      <c r="S57" s="4"/>
      <c r="T57" s="4"/>
    </row>
    <row r="58" spans="1:22">
      <c r="A58" s="6"/>
      <c r="B58" s="5"/>
      <c r="C58" s="5"/>
      <c r="D58" s="5"/>
      <c r="E58" s="5"/>
      <c r="F58" s="4"/>
      <c r="G58" s="4"/>
      <c r="H58" s="4"/>
      <c r="I58" s="4"/>
      <c r="J58" s="4"/>
      <c r="K58" s="4"/>
      <c r="L58" s="4"/>
      <c r="M58" s="4"/>
      <c r="N58" s="4"/>
      <c r="O58" s="4"/>
      <c r="P58" s="4"/>
      <c r="Q58" s="4"/>
      <c r="R58" s="4"/>
      <c r="S58" s="4"/>
      <c r="T58" s="4"/>
    </row>
    <row r="59" spans="1:22">
      <c r="A59" s="6"/>
      <c r="B59" s="5"/>
      <c r="C59" s="5"/>
      <c r="D59" s="5"/>
      <c r="E59" s="5"/>
      <c r="F59" s="4"/>
      <c r="G59" s="4"/>
      <c r="H59" s="4"/>
      <c r="I59" s="4"/>
      <c r="J59" s="4"/>
      <c r="K59" s="4"/>
      <c r="L59" s="4"/>
      <c r="M59" s="4"/>
      <c r="N59" s="4"/>
      <c r="O59" s="4"/>
      <c r="P59" s="4"/>
      <c r="Q59" s="4"/>
      <c r="R59" s="4"/>
      <c r="S59" s="4"/>
      <c r="T59" s="4"/>
    </row>
    <row r="60" spans="1:22">
      <c r="A60" s="6"/>
      <c r="B60" s="5"/>
      <c r="C60" s="5"/>
      <c r="D60" s="5"/>
      <c r="E60" s="5"/>
      <c r="F60" s="4"/>
      <c r="G60" s="4"/>
      <c r="H60" s="4"/>
      <c r="I60" s="4"/>
      <c r="J60" s="4"/>
      <c r="K60" s="4"/>
      <c r="L60" s="4"/>
      <c r="M60" s="4"/>
      <c r="N60" s="4"/>
      <c r="O60" s="4"/>
      <c r="P60" s="4"/>
      <c r="Q60" s="4"/>
      <c r="R60" s="4"/>
      <c r="S60" s="4"/>
      <c r="T60" s="4"/>
    </row>
  </sheetData>
  <sheetProtection password="BD0F" sheet="1" selectLockedCells="1"/>
  <mergeCells count="32">
    <mergeCell ref="A55:T55"/>
    <mergeCell ref="A56:T56"/>
    <mergeCell ref="H50:H53"/>
    <mergeCell ref="O50:O53"/>
    <mergeCell ref="A50:A53"/>
    <mergeCell ref="A44:A47"/>
    <mergeCell ref="H44:H47"/>
    <mergeCell ref="O44:O47"/>
    <mergeCell ref="H38:H41"/>
    <mergeCell ref="A3:D3"/>
    <mergeCell ref="O20:O23"/>
    <mergeCell ref="A38:A41"/>
    <mergeCell ref="A32:A35"/>
    <mergeCell ref="H32:H35"/>
    <mergeCell ref="O32:O35"/>
    <mergeCell ref="O38:O41"/>
    <mergeCell ref="H8:H11"/>
    <mergeCell ref="O8:O11"/>
    <mergeCell ref="H14:H17"/>
    <mergeCell ref="O14:O17"/>
    <mergeCell ref="A1:T1"/>
    <mergeCell ref="A26:A29"/>
    <mergeCell ref="A20:A23"/>
    <mergeCell ref="A14:A17"/>
    <mergeCell ref="A8:A11"/>
    <mergeCell ref="A5:D5"/>
    <mergeCell ref="H26:H29"/>
    <mergeCell ref="O26:O29"/>
    <mergeCell ref="A4:D4"/>
    <mergeCell ref="H2:T5"/>
    <mergeCell ref="A2:D2"/>
    <mergeCell ref="H20:H23"/>
  </mergeCells>
  <printOptions horizontalCentered="1" verticalCentered="1"/>
  <pageMargins left="0.7" right="0.7" top="0.75" bottom="0.75" header="0.3" footer="0.3"/>
  <pageSetup paperSize="9" scale="7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P23"/>
  <sheetViews>
    <sheetView showGridLines="0" showRowColHeaders="0" workbookViewId="0">
      <selection activeCell="C15" sqref="C15"/>
    </sheetView>
  </sheetViews>
  <sheetFormatPr defaultRowHeight="15"/>
  <cols>
    <col min="1" max="1" width="9.140625" style="45"/>
    <col min="2" max="2" width="2" style="45" bestFit="1" customWidth="1"/>
    <col min="3" max="4" width="9.140625" style="46" customWidth="1"/>
    <col min="5" max="5" width="9.140625" style="47" customWidth="1"/>
    <col min="6" max="6" width="9.140625" style="46" customWidth="1"/>
    <col min="7" max="7" width="3" style="45" bestFit="1" customWidth="1"/>
    <col min="8" max="11" width="9.140625" style="46" customWidth="1"/>
    <col min="12" max="12" width="3" style="45" bestFit="1" customWidth="1"/>
    <col min="13" max="16" width="9.140625" style="46" customWidth="1"/>
    <col min="17" max="16384" width="9.140625" style="45"/>
  </cols>
  <sheetData>
    <row r="2" spans="2:16">
      <c r="C2" s="46" t="s">
        <v>115</v>
      </c>
      <c r="D2" s="92">
        <f>'DISC Test'!F2</f>
        <v>0</v>
      </c>
      <c r="E2" s="91"/>
      <c r="F2" s="91"/>
      <c r="G2" s="91"/>
      <c r="I2" s="199" t="s">
        <v>114</v>
      </c>
      <c r="J2" s="199"/>
      <c r="K2" s="90">
        <f>'DISC Test'!F4</f>
        <v>0</v>
      </c>
    </row>
    <row r="3" spans="2:16">
      <c r="C3" s="46" t="s">
        <v>113</v>
      </c>
      <c r="D3" s="89">
        <f>'DISC Test'!F3</f>
        <v>0</v>
      </c>
      <c r="E3" s="88" t="s">
        <v>112</v>
      </c>
      <c r="I3" s="199" t="s">
        <v>111</v>
      </c>
      <c r="J3" s="199"/>
      <c r="K3" s="87">
        <f>'DISC Test'!F5</f>
        <v>0</v>
      </c>
    </row>
    <row r="4" spans="2:16" ht="15.75" thickBot="1"/>
    <row r="5" spans="2:16" s="47" customFormat="1" ht="15.75" thickBot="1">
      <c r="B5" s="86"/>
      <c r="C5" s="83" t="s">
        <v>14</v>
      </c>
      <c r="D5" s="82" t="s">
        <v>13</v>
      </c>
      <c r="E5" s="81" t="s">
        <v>14</v>
      </c>
      <c r="F5" s="80" t="s">
        <v>13</v>
      </c>
      <c r="G5" s="84"/>
      <c r="H5" s="85" t="s">
        <v>14</v>
      </c>
      <c r="I5" s="82" t="s">
        <v>13</v>
      </c>
      <c r="J5" s="81" t="s">
        <v>14</v>
      </c>
      <c r="K5" s="80" t="s">
        <v>13</v>
      </c>
      <c r="L5" s="84"/>
      <c r="M5" s="83" t="s">
        <v>14</v>
      </c>
      <c r="N5" s="82" t="s">
        <v>13</v>
      </c>
      <c r="O5" s="81" t="s">
        <v>14</v>
      </c>
      <c r="P5" s="80" t="s">
        <v>13</v>
      </c>
    </row>
    <row r="6" spans="2:16">
      <c r="B6" s="79">
        <v>1</v>
      </c>
      <c r="C6" s="77">
        <f>'DISC Test'!C12</f>
        <v>0</v>
      </c>
      <c r="D6" s="76">
        <f>'DISC Test'!E12</f>
        <v>0</v>
      </c>
      <c r="E6" s="75" t="str">
        <f>IF(C6=1,"S",(IF(C6=2,"I",(IF(C6=3,"*",(IF(C6=4,"C","*")))))))</f>
        <v>*</v>
      </c>
      <c r="F6" s="74" t="str">
        <f>IF(D6=1,"S",(IF(D6=2,"I",(IF(D6=3,"D",(IF(D6=4,"C","*")))))))</f>
        <v>*</v>
      </c>
      <c r="G6" s="78">
        <v>9</v>
      </c>
      <c r="H6" s="77">
        <f>'DISC Test'!J12</f>
        <v>0</v>
      </c>
      <c r="I6" s="76">
        <f>'DISC Test'!L12</f>
        <v>0</v>
      </c>
      <c r="J6" s="75" t="str">
        <f>IF(H6=1,"D",(IF(H6=2,"C",(IF(H6=3,"*",(IF(H6=4,"*","*")))))))</f>
        <v>*</v>
      </c>
      <c r="K6" s="74" t="str">
        <f>IF(I6=1,"D",(IF(I6=2,"C",(IF(I6=3,"I",(IF(I6=4,"S","*")))))))</f>
        <v>*</v>
      </c>
      <c r="L6" s="78">
        <v>17</v>
      </c>
      <c r="M6" s="77">
        <f>'DISC Test'!Q12</f>
        <v>0</v>
      </c>
      <c r="N6" s="76" t="e">
        <f>'DISC Test'!S12</f>
        <v>#REF!</v>
      </c>
      <c r="O6" s="75" t="str">
        <f>IF(M6=1,"*",(IF(M6=2,"D",(IF(M6=3,"S",(IF(M6=4,"I","*")))))))</f>
        <v>*</v>
      </c>
      <c r="P6" s="74" t="e">
        <f>IF(N6=1,"C",(IF(N6=2,"D",(IF(N6=3,"S",(IF(N6=4,"*","*")))))))</f>
        <v>#REF!</v>
      </c>
    </row>
    <row r="7" spans="2:16">
      <c r="B7" s="73">
        <v>2</v>
      </c>
      <c r="C7" s="71">
        <f>'DISC Test'!C18</f>
        <v>0</v>
      </c>
      <c r="D7" s="64">
        <f>'DISC Test'!E18</f>
        <v>0</v>
      </c>
      <c r="E7" s="70" t="str">
        <f>IF(C7=1,"C",(IF(C7=2,"D",(IF(C7=3,"*",(IF(C7=4,"S","*")))))))</f>
        <v>*</v>
      </c>
      <c r="F7" s="69" t="str">
        <f>IF(D7=1,"*",(IF(D7=2,"D",(IF(D7=3,"I",(IF(D7=4,"S","*")))))))</f>
        <v>*</v>
      </c>
      <c r="G7" s="72">
        <v>10</v>
      </c>
      <c r="H7" s="71">
        <f>'DISC Test'!J18</f>
        <v>0</v>
      </c>
      <c r="I7" s="64">
        <f>'DISC Test'!L18</f>
        <v>0</v>
      </c>
      <c r="J7" s="70" t="str">
        <f>IF(H7=1,"*",(IF(H7=2,"D",(IF(H7=3,"S",(IF(H7=4,"I","*")))))))</f>
        <v>*</v>
      </c>
      <c r="K7" s="69" t="str">
        <f>IF(I7=1,"C",(IF(I7=2,"D",(IF(I7=3,"S",(IF(I7=4,"*","*")))))))</f>
        <v>*</v>
      </c>
      <c r="L7" s="72">
        <v>18</v>
      </c>
      <c r="M7" s="71">
        <f>'DISC Test'!Q18</f>
        <v>0</v>
      </c>
      <c r="N7" s="64">
        <f>'DISC Test'!S18</f>
        <v>0</v>
      </c>
      <c r="O7" s="70" t="str">
        <f>IF(M7=1,"D",(IF(M7=2,"*",(IF(M7=3,"*",(IF(M7=4,"C","*")))))))</f>
        <v>*</v>
      </c>
      <c r="P7" s="69" t="str">
        <f>IF(N7=1,"D",(IF(N7=2,"I",(IF(N7=3,"S",(IF(N7=4,"*","*")))))))</f>
        <v>*</v>
      </c>
    </row>
    <row r="8" spans="2:16">
      <c r="B8" s="73">
        <v>3</v>
      </c>
      <c r="C8" s="71">
        <f>'DISC Test'!C24</f>
        <v>0</v>
      </c>
      <c r="D8" s="64">
        <f>'DISC Test'!E24</f>
        <v>0</v>
      </c>
      <c r="E8" s="70" t="str">
        <f>IF(C8=1,"I",(IF(C8=2,"*",(IF(C8=3,"*",(IF(C8=4,"D","*")))))))</f>
        <v>*</v>
      </c>
      <c r="F8" s="69" t="str">
        <f>IF(D8=1,"I",(IF(D8=2,"C",(IF(D8=3,"S",(IF(D8=4,"*","*")))))))</f>
        <v>*</v>
      </c>
      <c r="G8" s="72">
        <v>11</v>
      </c>
      <c r="H8" s="71">
        <f>'DISC Test'!J24</f>
        <v>0</v>
      </c>
      <c r="I8" s="64">
        <f>'DISC Test'!L24</f>
        <v>0</v>
      </c>
      <c r="J8" s="70" t="str">
        <f>IF(H8=1,"S",(IF(H8=2,"*",(IF(H8=3,"D",(IF(H8=4,"C","*")))))))</f>
        <v>*</v>
      </c>
      <c r="K8" s="69" t="str">
        <f>IF(I8=1,"*",(IF(I8=2,"I",(IF(I8=3,"D",(IF(I8=4,"C","*")))))))</f>
        <v>*</v>
      </c>
      <c r="L8" s="72">
        <v>19</v>
      </c>
      <c r="M8" s="71">
        <f>'DISC Test'!Q24</f>
        <v>0</v>
      </c>
      <c r="N8" s="64">
        <f>'DISC Test'!S24</f>
        <v>0</v>
      </c>
      <c r="O8" s="70" t="str">
        <f>IF(M8=1,"D",(IF(M8=2,"S",(IF(M8=3,"I",(IF(M8=4,"*","*")))))))</f>
        <v>*</v>
      </c>
      <c r="P8" s="69" t="str">
        <f>IF(N8=1,"D",(IF(N8=2,"*",(IF(N8=3,"I",(IF(N8=4,"C","*")))))))</f>
        <v>*</v>
      </c>
    </row>
    <row r="9" spans="2:16">
      <c r="B9" s="73">
        <v>4</v>
      </c>
      <c r="C9" s="71">
        <f>'DISC Test'!C30</f>
        <v>0</v>
      </c>
      <c r="D9" s="64">
        <f>'DISC Test'!E30</f>
        <v>0</v>
      </c>
      <c r="E9" s="70" t="str">
        <f>IF(C9=1,"C",(IF(C9=2,"S",(IF(C9=3,"*",(IF(C9=4,"D","*")))))))</f>
        <v>*</v>
      </c>
      <c r="F9" s="69" t="str">
        <f>IF(D9=1,"C",(IF(D9=2,"S",(IF(D9=3,"I",(IF(D9=4,"D","*")))))))</f>
        <v>*</v>
      </c>
      <c r="G9" s="72">
        <v>12</v>
      </c>
      <c r="H9" s="71">
        <f>'DISC Test'!J30</f>
        <v>0</v>
      </c>
      <c r="I9" s="64">
        <f>'DISC Test'!L30</f>
        <v>0</v>
      </c>
      <c r="J9" s="70" t="str">
        <f>IF(H9=1,"*",(IF(H9=2,"C",(IF(H9=3,"I",(IF(H9=4,"D","*")))))))</f>
        <v>*</v>
      </c>
      <c r="K9" s="69" t="str">
        <f>IF(I9=1,"S",(IF(I9=2,"*",(IF(I9=3,"I",(IF(I9=4,"D","*")))))))</f>
        <v>*</v>
      </c>
      <c r="L9" s="72">
        <v>20</v>
      </c>
      <c r="M9" s="71" t="e">
        <f>'DISC Test'!Q30</f>
        <v>#REF!</v>
      </c>
      <c r="N9" s="64">
        <f>'DISC Test'!S30</f>
        <v>0</v>
      </c>
      <c r="O9" s="70" t="e">
        <f>IF(M9=1,"D",(IF(M9=2,"S",(IF(M9=3,"I",(IF(M9=4,"C","*")))))))</f>
        <v>#REF!</v>
      </c>
      <c r="P9" s="69" t="str">
        <f>IF(N9=1,"*",(IF(N9=2,"S",(IF(N9=3,"I",(IF(N9=4,"*","*")))))))</f>
        <v>*</v>
      </c>
    </row>
    <row r="10" spans="2:16">
      <c r="B10" s="73">
        <v>5</v>
      </c>
      <c r="C10" s="71">
        <f>'DISC Test'!C36</f>
        <v>0</v>
      </c>
      <c r="D10" s="64">
        <f>'DISC Test'!E36</f>
        <v>0</v>
      </c>
      <c r="E10" s="70" t="str">
        <f>IF(C10=1,"I",(IF(C10=2,"D",(IF(C10=3,"S",(IF(C10=4,"*","*")))))))</f>
        <v>*</v>
      </c>
      <c r="F10" s="69" t="str">
        <f>IF(D10=1,"*",(IF(D10=2,"D",(IF(D10=3,"S",(IF(D10=4,"C","*")))))))</f>
        <v>*</v>
      </c>
      <c r="G10" s="72">
        <v>13</v>
      </c>
      <c r="H10" s="71">
        <f>'DISC Test'!J36</f>
        <v>0</v>
      </c>
      <c r="I10" s="64">
        <f>'DISC Test'!L36</f>
        <v>0</v>
      </c>
      <c r="J10" s="70" t="str">
        <f>IF(H10=1,"D",(IF(H10=2,"S",(IF(H10=3,"I",(IF(H10=4,"*","*")))))))</f>
        <v>*</v>
      </c>
      <c r="K10" s="69" t="str">
        <f>IF(I10=1,"D",(IF(I10=2,"*",(IF(I10=3,"*",(IF(I10=4,"C","*")))))))</f>
        <v>*</v>
      </c>
      <c r="L10" s="72">
        <v>21</v>
      </c>
      <c r="M10" s="71">
        <f>'DISC Test'!Q36</f>
        <v>0</v>
      </c>
      <c r="N10" s="64">
        <f>'DISC Test'!S36</f>
        <v>0</v>
      </c>
      <c r="O10" s="70" t="str">
        <f>IF(M10=1,"S",(IF(M10=2,"D",(IF(M10=3,"I",(IF(M10=4,"*","*")))))))</f>
        <v>*</v>
      </c>
      <c r="P10" s="69" t="str">
        <f>IF(N10=1,"S",(IF(N10=2,"D",(IF(N10=3,"I",(IF(N10=4,"C","*")))))))</f>
        <v>*</v>
      </c>
    </row>
    <row r="11" spans="2:16">
      <c r="B11" s="73">
        <v>6</v>
      </c>
      <c r="C11" s="71">
        <f>'DISC Test'!C42</f>
        <v>0</v>
      </c>
      <c r="D11" s="64">
        <f>'DISC Test'!E42</f>
        <v>0</v>
      </c>
      <c r="E11" s="70" t="str">
        <f>IF(C11=1,"C",(IF(C11=2,"D",(IF(C11=3,"I",(IF(C11=4,"S","*")))))))</f>
        <v>*</v>
      </c>
      <c r="F11" s="69" t="str">
        <f>IF(D11=1,"*",(IF(D11=2,"D",(IF(D11=3,"I",(IF(D11=4,"S","*")))))))</f>
        <v>*</v>
      </c>
      <c r="G11" s="72">
        <v>14</v>
      </c>
      <c r="H11" s="71">
        <f>'DISC Test'!J42</f>
        <v>0</v>
      </c>
      <c r="I11" s="64">
        <f>'DISC Test'!L42</f>
        <v>0</v>
      </c>
      <c r="J11" s="70" t="str">
        <f>IF(H11=1,"C",(IF(H11=2,"I",(IF(H11=3,"S",(IF(H11=4,"D","*")))))))</f>
        <v>*</v>
      </c>
      <c r="K11" s="69" t="str">
        <f>IF(I11=1,"C",(IF(I11=2,"I",(IF(I11=3,"*",(IF(I11=4,"D","*")))))))</f>
        <v>*</v>
      </c>
      <c r="L11" s="72">
        <v>22</v>
      </c>
      <c r="M11" s="71">
        <f>'DISC Test'!Q42</f>
        <v>0</v>
      </c>
      <c r="N11" s="64">
        <f>'DISC Test'!S42</f>
        <v>0</v>
      </c>
      <c r="O11" s="70" t="str">
        <f>IF(M11=1,"S",(IF(M11=2,"*",(IF(M11=3,"D",(IF(M11=4,"C","*")))))))</f>
        <v>*</v>
      </c>
      <c r="P11" s="69" t="str">
        <f>IF(N11=1,"S",(IF(N11=2,"I",(IF(N11=3,"D",(IF(N11=4,"C","*")))))))</f>
        <v>*</v>
      </c>
    </row>
    <row r="12" spans="2:16">
      <c r="B12" s="73">
        <v>7</v>
      </c>
      <c r="C12" s="71">
        <f>'DISC Test'!C48</f>
        <v>0</v>
      </c>
      <c r="D12" s="64">
        <f>'DISC Test'!E48</f>
        <v>0</v>
      </c>
      <c r="E12" s="70" t="str">
        <f>IF(C12=1,"S",(IF(C12=2,"I",(IF(C12=3,"*",(IF(C12=4,"*","*")))))))</f>
        <v>*</v>
      </c>
      <c r="F12" s="69" t="str">
        <f>IF(D12=1,"*",(IF(D12=2,"I",(IF(D12=3,"C",(IF(D12=4,"D","*")))))))</f>
        <v>*</v>
      </c>
      <c r="G12" s="72">
        <v>15</v>
      </c>
      <c r="H12" s="71">
        <f>'DISC Test'!J48</f>
        <v>0</v>
      </c>
      <c r="I12" s="64">
        <f>'DISC Test'!L48</f>
        <v>0</v>
      </c>
      <c r="J12" s="70" t="str">
        <f>IF(H12=1,"S",(IF(H12=2,"C",(IF(H12=3,"I",(IF(H12=4,"D","*")))))))</f>
        <v>*</v>
      </c>
      <c r="K12" s="69" t="str">
        <f>IF(I12=1,"S",(IF(I12=2,"*",(IF(I12=3,"I",(IF(I12=4,"D","*")))))))</f>
        <v>*</v>
      </c>
      <c r="L12" s="72">
        <v>23</v>
      </c>
      <c r="M12" s="71">
        <f>'DISC Test'!Q48</f>
        <v>0</v>
      </c>
      <c r="N12" s="64">
        <f>'DISC Test'!S48</f>
        <v>0</v>
      </c>
      <c r="O12" s="70" t="str">
        <f>IF(M12=1,"*",(IF(M12=2,"I",(IF(M12=3,"S",(IF(M12=4,"*","*")))))))</f>
        <v>*</v>
      </c>
      <c r="P12" s="69" t="str">
        <f>IF(N12=1,"D",(IF(N12=2,"*",(IF(N12=3,"S",(IF(N12=4,"C","*")))))))</f>
        <v>*</v>
      </c>
    </row>
    <row r="13" spans="2:16" ht="15.75" thickBot="1">
      <c r="B13" s="68">
        <v>8</v>
      </c>
      <c r="C13" s="65">
        <f>'DISC Test'!C54</f>
        <v>0</v>
      </c>
      <c r="D13" s="67">
        <f>'DISC Test'!E54</f>
        <v>0</v>
      </c>
      <c r="E13" s="63" t="str">
        <f>IF(C13=1,"I",(IF(C13=2,"S",(IF(C13=3,"C",(IF(C13=4,"D","*")))))))</f>
        <v>*</v>
      </c>
      <c r="F13" s="62" t="str">
        <f>IF(D13=1,"I",(IF(D13=2,"S",(IF(D13=3,"C",(IF(D13=4,"D","*")))))))</f>
        <v>*</v>
      </c>
      <c r="G13" s="66">
        <v>16</v>
      </c>
      <c r="H13" s="65">
        <f>'DISC Test'!J54</f>
        <v>0</v>
      </c>
      <c r="I13" s="67">
        <f>'DISC Test'!L54</f>
        <v>0</v>
      </c>
      <c r="J13" s="63" t="str">
        <f>IF(H13=1,"*",(IF(H13=2,"C",(IF(H13=3,"I",(IF(H13=4,"S","*")))))))</f>
        <v>*</v>
      </c>
      <c r="K13" s="63" t="str">
        <f>IF(I13=1,"D",(IF(I13=2,"*",(IF(I13=3,"I",(IF(I13=4,"S","*")))))))</f>
        <v>*</v>
      </c>
      <c r="L13" s="66">
        <v>24</v>
      </c>
      <c r="M13" s="65">
        <f>'DISC Test'!Q54</f>
        <v>0</v>
      </c>
      <c r="N13" s="64">
        <f>'DISC Test'!S54</f>
        <v>0</v>
      </c>
      <c r="O13" s="63" t="str">
        <f>IF(M13=1,"*",(IF(M13=2,"I",(IF(M13=3,"D",(IF(M13=4,"C","*")))))))</f>
        <v>*</v>
      </c>
      <c r="P13" s="62" t="str">
        <f>IF(N13=1,"S",(IF(N13=2,"I",(IF(N13=3,"*",(IF(N13=4,"*","*")))))))</f>
        <v>*</v>
      </c>
    </row>
    <row r="14" spans="2:16" s="57" customFormat="1" ht="15.75" thickBot="1">
      <c r="C14" s="61"/>
      <c r="D14" s="58"/>
      <c r="E14" s="60"/>
      <c r="F14" s="58"/>
      <c r="G14" s="59"/>
      <c r="H14" s="58"/>
      <c r="I14" s="58"/>
      <c r="J14" s="58"/>
      <c r="K14" s="58"/>
      <c r="L14" s="59"/>
      <c r="M14" s="58"/>
      <c r="N14" s="58"/>
      <c r="O14" s="58"/>
      <c r="P14" s="58"/>
    </row>
    <row r="15" spans="2:16" s="51" customFormat="1" ht="18.75" thickTop="1" thickBot="1">
      <c r="C15" s="56" t="s">
        <v>110</v>
      </c>
      <c r="D15" s="53" t="s">
        <v>109</v>
      </c>
      <c r="E15" s="52">
        <f>COUNTIF($E$6:$E$13,"D")</f>
        <v>0</v>
      </c>
      <c r="F15" s="52">
        <f>COUNTIF($F$6:$F$13,"D")</f>
        <v>0</v>
      </c>
      <c r="G15" s="54"/>
      <c r="H15" s="53"/>
      <c r="I15" s="53" t="s">
        <v>109</v>
      </c>
      <c r="J15" s="52">
        <f>COUNTIF($J$6:$J$13,"D")</f>
        <v>0</v>
      </c>
      <c r="K15" s="52">
        <f>COUNTIF($K$6:$K$13,"D")</f>
        <v>0</v>
      </c>
      <c r="L15" s="54"/>
      <c r="M15" s="53"/>
      <c r="N15" s="53" t="s">
        <v>109</v>
      </c>
      <c r="O15" s="52">
        <f>COUNTIF($O$6:$O$13,"D")</f>
        <v>0</v>
      </c>
      <c r="P15" s="52">
        <f>COUNTIF($P$6:$P$13,"D")</f>
        <v>0</v>
      </c>
    </row>
    <row r="16" spans="2:16" s="51" customFormat="1" ht="15.75" thickTop="1">
      <c r="C16" s="55"/>
      <c r="D16" s="53" t="s">
        <v>108</v>
      </c>
      <c r="E16" s="52">
        <f>COUNTIF($E$6:$E$13,"I")</f>
        <v>0</v>
      </c>
      <c r="F16" s="52">
        <f>COUNTIF($F$6:$F$13,"I")</f>
        <v>0</v>
      </c>
      <c r="G16" s="54"/>
      <c r="H16" s="53"/>
      <c r="I16" s="53" t="s">
        <v>108</v>
      </c>
      <c r="J16" s="52">
        <f>COUNTIF($J$6:$J$13,"I")</f>
        <v>0</v>
      </c>
      <c r="K16" s="52">
        <f>COUNTIF($K$6:$K$13,"I")</f>
        <v>0</v>
      </c>
      <c r="L16" s="54"/>
      <c r="M16" s="53"/>
      <c r="N16" s="53" t="s">
        <v>108</v>
      </c>
      <c r="O16" s="52">
        <f>COUNTIF($O$6:$O$13,"I")</f>
        <v>0</v>
      </c>
      <c r="P16" s="52">
        <f>COUNTIF($P$6:$P$13,"I")</f>
        <v>0</v>
      </c>
    </row>
    <row r="17" spans="3:16" s="51" customFormat="1">
      <c r="C17" s="55"/>
      <c r="D17" s="53" t="s">
        <v>107</v>
      </c>
      <c r="E17" s="52">
        <f>COUNTIF($E$6:$E$13,"S")</f>
        <v>0</v>
      </c>
      <c r="F17" s="52">
        <f>COUNTIF($F$6:$F$13,"S")</f>
        <v>0</v>
      </c>
      <c r="G17" s="54"/>
      <c r="H17" s="53"/>
      <c r="I17" s="53" t="s">
        <v>107</v>
      </c>
      <c r="J17" s="52">
        <f>COUNTIF($J$6:$J$13,"S")</f>
        <v>0</v>
      </c>
      <c r="K17" s="52">
        <f>COUNTIF($K$6:$K$13,"S")</f>
        <v>0</v>
      </c>
      <c r="L17" s="54"/>
      <c r="M17" s="53"/>
      <c r="N17" s="53" t="s">
        <v>107</v>
      </c>
      <c r="O17" s="52">
        <f>COUNTIF($O$6:$O$13,"S")</f>
        <v>0</v>
      </c>
      <c r="P17" s="52">
        <f>COUNTIF($P$6:$P$13,"S")</f>
        <v>0</v>
      </c>
    </row>
    <row r="18" spans="3:16" s="51" customFormat="1">
      <c r="C18" s="55"/>
      <c r="D18" s="53" t="s">
        <v>106</v>
      </c>
      <c r="E18" s="52">
        <f>COUNTIF($E$6:$E$13,"C")</f>
        <v>0</v>
      </c>
      <c r="F18" s="52">
        <f>COUNTIF($F$6:$F$13,"C")</f>
        <v>0</v>
      </c>
      <c r="G18" s="54"/>
      <c r="H18" s="53"/>
      <c r="I18" s="53" t="s">
        <v>106</v>
      </c>
      <c r="J18" s="52">
        <f>COUNTIF($J$6:$J$13,"C")</f>
        <v>0</v>
      </c>
      <c r="K18" s="52">
        <f>COUNTIF($K$6:$K$13,"C")</f>
        <v>0</v>
      </c>
      <c r="L18" s="54"/>
      <c r="M18" s="53"/>
      <c r="N18" s="53" t="s">
        <v>106</v>
      </c>
      <c r="O18" s="52">
        <f>COUNTIF($O$6:$O$13,"C")</f>
        <v>0</v>
      </c>
      <c r="P18" s="52">
        <f>COUNTIF($P$6:$P$13,"C")</f>
        <v>0</v>
      </c>
    </row>
    <row r="19" spans="3:16" s="51" customFormat="1">
      <c r="C19" s="55"/>
      <c r="D19" s="53" t="s">
        <v>105</v>
      </c>
      <c r="E19" s="52">
        <f>8-(SUM(E15:E18))</f>
        <v>8</v>
      </c>
      <c r="F19" s="52">
        <f>8-(SUM(F15:F18))</f>
        <v>8</v>
      </c>
      <c r="G19" s="54"/>
      <c r="H19" s="53"/>
      <c r="I19" s="53" t="s">
        <v>105</v>
      </c>
      <c r="J19" s="52">
        <f>8-(SUM(J15:J18))</f>
        <v>8</v>
      </c>
      <c r="K19" s="52">
        <f>8-(SUM(K15:K18))</f>
        <v>8</v>
      </c>
      <c r="L19" s="54"/>
      <c r="M19" s="53"/>
      <c r="N19" s="53" t="s">
        <v>105</v>
      </c>
      <c r="O19" s="52">
        <f>8-(SUM(O15:O18))</f>
        <v>8</v>
      </c>
      <c r="P19" s="52">
        <f>8-(SUM(P15:P18))</f>
        <v>8</v>
      </c>
    </row>
    <row r="20" spans="3:16" s="48" customFormat="1">
      <c r="C20" s="49"/>
      <c r="D20" s="49"/>
      <c r="E20" s="50"/>
      <c r="F20" s="49"/>
      <c r="H20" s="49"/>
      <c r="I20" s="49"/>
      <c r="J20" s="49"/>
      <c r="K20" s="49"/>
      <c r="M20" s="49"/>
      <c r="N20" s="49"/>
      <c r="O20" s="49"/>
      <c r="P20" s="49"/>
    </row>
    <row r="21" spans="3:16" s="48" customFormat="1">
      <c r="C21" s="49"/>
      <c r="D21" s="49"/>
      <c r="E21" s="50"/>
      <c r="F21" s="49"/>
      <c r="H21" s="49"/>
      <c r="I21" s="49"/>
      <c r="J21" s="49"/>
      <c r="K21" s="49"/>
      <c r="M21" s="49"/>
      <c r="N21" s="49"/>
      <c r="O21" s="49"/>
      <c r="P21" s="49"/>
    </row>
    <row r="22" spans="3:16" s="48" customFormat="1">
      <c r="C22" s="49"/>
      <c r="D22" s="49"/>
      <c r="E22" s="50"/>
      <c r="F22" s="49"/>
      <c r="H22" s="49"/>
      <c r="I22" s="49"/>
      <c r="J22" s="49"/>
      <c r="K22" s="49"/>
      <c r="M22" s="49"/>
      <c r="N22" s="49"/>
      <c r="O22" s="49"/>
      <c r="P22" s="49"/>
    </row>
    <row r="23" spans="3:16" s="48" customFormat="1">
      <c r="C23" s="49"/>
      <c r="D23" s="49"/>
      <c r="E23" s="50"/>
      <c r="F23" s="49"/>
      <c r="H23" s="49"/>
      <c r="I23" s="49"/>
      <c r="J23" s="49"/>
      <c r="K23" s="49"/>
      <c r="M23" s="49"/>
      <c r="N23" s="49"/>
      <c r="O23" s="49"/>
      <c r="P23" s="49"/>
    </row>
  </sheetData>
  <sheetProtection password="BD0F" sheet="1" selectLockedCells="1"/>
  <mergeCells count="2">
    <mergeCell ref="I2:J2"/>
    <mergeCell ref="I3:J3"/>
  </mergeCells>
  <hyperlinks>
    <hyperlink ref="C15" location="Result!A1" display="HASIL"/>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A119"/>
  <sheetViews>
    <sheetView showGridLines="0" showRowColHeaders="0" view="pageBreakPreview" zoomScale="60" zoomScaleNormal="70" workbookViewId="0">
      <selection activeCell="Q13" sqref="Q13"/>
    </sheetView>
  </sheetViews>
  <sheetFormatPr defaultRowHeight="15"/>
  <cols>
    <col min="1" max="1" width="9.5703125" style="93" customWidth="1"/>
    <col min="2" max="2" width="2" style="93" customWidth="1"/>
    <col min="3" max="4" width="9.140625" style="93"/>
    <col min="5" max="5" width="10" style="93" customWidth="1"/>
    <col min="6" max="10" width="9.140625" style="93"/>
    <col min="11" max="11" width="9.140625" style="93" customWidth="1"/>
    <col min="12" max="12" width="9.140625" style="95" customWidth="1"/>
    <col min="13" max="17" width="9.140625" style="94" customWidth="1"/>
    <col min="18" max="18" width="9.140625" style="95" customWidth="1"/>
    <col min="19" max="24" width="9.140625" style="94" customWidth="1"/>
    <col min="25" max="51" width="9.140625" style="93"/>
    <col min="52" max="59" width="9.140625" style="93" customWidth="1"/>
    <col min="60" max="99" width="9.140625" style="93" hidden="1" customWidth="1"/>
    <col min="100" max="103" width="9.140625" style="93" customWidth="1"/>
    <col min="104" max="16384" width="9.140625" style="93"/>
  </cols>
  <sheetData>
    <row r="1" spans="1:105" ht="22.5">
      <c r="A1" s="207" t="s">
        <v>167</v>
      </c>
      <c r="B1" s="208"/>
      <c r="C1" s="208"/>
      <c r="D1" s="208"/>
      <c r="E1" s="208"/>
      <c r="F1" s="208"/>
      <c r="G1" s="208"/>
      <c r="H1" s="208"/>
      <c r="I1" s="208"/>
      <c r="J1" s="208"/>
      <c r="K1" s="208"/>
      <c r="L1" s="208"/>
      <c r="M1" s="208"/>
      <c r="N1" s="208"/>
      <c r="O1" s="208"/>
      <c r="P1" s="208"/>
      <c r="Q1" s="208"/>
      <c r="R1" s="208"/>
      <c r="S1" s="208"/>
      <c r="T1" s="208"/>
      <c r="U1" s="208"/>
      <c r="V1" s="182"/>
    </row>
    <row r="2" spans="1:105" ht="17.25">
      <c r="A2" s="209" t="s">
        <v>166</v>
      </c>
      <c r="B2" s="208"/>
      <c r="C2" s="208"/>
      <c r="D2" s="208"/>
      <c r="E2" s="208"/>
      <c r="F2" s="208"/>
      <c r="G2" s="208"/>
      <c r="H2" s="208"/>
      <c r="I2" s="208"/>
      <c r="J2" s="208"/>
      <c r="K2" s="208"/>
      <c r="L2" s="208"/>
      <c r="M2" s="208"/>
      <c r="N2" s="208"/>
      <c r="O2" s="208"/>
      <c r="P2" s="208"/>
      <c r="Q2" s="208"/>
      <c r="R2" s="208"/>
      <c r="S2" s="208"/>
      <c r="T2" s="208"/>
      <c r="U2" s="208"/>
    </row>
    <row r="3" spans="1:105">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row>
    <row r="4" spans="1:105" ht="21" customHeight="1">
      <c r="G4" s="173" t="s">
        <v>165</v>
      </c>
      <c r="H4" s="172" t="s">
        <v>125</v>
      </c>
      <c r="I4" s="221">
        <f>Input!D2</f>
        <v>0</v>
      </c>
      <c r="J4" s="211"/>
      <c r="K4" s="211"/>
      <c r="L4" s="211"/>
      <c r="M4" s="211"/>
      <c r="N4" s="132"/>
      <c r="O4" s="132"/>
      <c r="P4" s="132"/>
      <c r="Q4" s="132"/>
      <c r="R4" s="133"/>
      <c r="S4" s="132"/>
      <c r="T4" s="132"/>
      <c r="U4" s="132"/>
      <c r="V4" s="132"/>
      <c r="W4" s="132"/>
      <c r="X4" s="132"/>
      <c r="Y4" s="132"/>
      <c r="Z4" s="132"/>
      <c r="AA4" s="132"/>
      <c r="AB4" s="132"/>
      <c r="AC4" s="132"/>
      <c r="AX4" s="153"/>
      <c r="AY4" s="153"/>
      <c r="AZ4" s="153"/>
      <c r="BA4" s="181"/>
      <c r="BB4" s="181"/>
      <c r="BC4" s="181"/>
      <c r="BD4" s="181"/>
      <c r="BE4" s="181"/>
      <c r="BF4" s="181"/>
      <c r="BG4" s="181"/>
      <c r="BH4" s="115">
        <v>1</v>
      </c>
      <c r="BI4" s="115">
        <v>2</v>
      </c>
      <c r="BJ4" s="115">
        <v>3</v>
      </c>
      <c r="BK4" s="115">
        <v>4</v>
      </c>
      <c r="BL4" s="115">
        <v>5</v>
      </c>
      <c r="BM4" s="115">
        <v>6</v>
      </c>
      <c r="BN4" s="115">
        <v>7</v>
      </c>
      <c r="BO4" s="115">
        <v>8</v>
      </c>
      <c r="BP4" s="115">
        <v>9</v>
      </c>
      <c r="BQ4" s="115">
        <v>10</v>
      </c>
      <c r="BR4" s="115">
        <v>11</v>
      </c>
      <c r="BS4" s="115">
        <v>12</v>
      </c>
      <c r="BT4" s="120">
        <v>13</v>
      </c>
      <c r="BU4" s="120">
        <v>14</v>
      </c>
      <c r="BV4" s="120">
        <v>15</v>
      </c>
      <c r="BW4" s="120">
        <v>16</v>
      </c>
      <c r="BX4" s="120">
        <v>17</v>
      </c>
      <c r="BY4" s="120">
        <v>18</v>
      </c>
      <c r="BZ4" s="120">
        <v>19</v>
      </c>
      <c r="CA4" s="120">
        <v>20</v>
      </c>
      <c r="CB4" s="120">
        <v>21</v>
      </c>
      <c r="CC4" s="120">
        <v>22</v>
      </c>
      <c r="CD4" s="120">
        <v>23</v>
      </c>
      <c r="CE4" s="120">
        <v>24</v>
      </c>
      <c r="CF4" s="120">
        <v>25</v>
      </c>
      <c r="CG4" s="120">
        <v>26</v>
      </c>
      <c r="CH4" s="120">
        <v>27</v>
      </c>
      <c r="CI4" s="120">
        <v>28</v>
      </c>
      <c r="CJ4" s="120">
        <v>29</v>
      </c>
      <c r="CK4" s="120">
        <v>30</v>
      </c>
      <c r="CL4" s="120">
        <v>31</v>
      </c>
      <c r="CM4" s="120">
        <v>32</v>
      </c>
      <c r="CN4" s="120">
        <v>33</v>
      </c>
      <c r="CO4" s="120">
        <v>34</v>
      </c>
      <c r="CP4" s="120">
        <v>35</v>
      </c>
      <c r="CQ4" s="120">
        <v>36</v>
      </c>
      <c r="CR4" s="120">
        <v>37</v>
      </c>
      <c r="CS4" s="120">
        <v>38</v>
      </c>
      <c r="CT4" s="120">
        <v>39</v>
      </c>
      <c r="CU4" s="120">
        <v>40</v>
      </c>
      <c r="CV4" s="153"/>
      <c r="CW4" s="153"/>
      <c r="CX4" s="153"/>
      <c r="CY4" s="153"/>
      <c r="CZ4" s="153"/>
      <c r="DA4" s="153"/>
    </row>
    <row r="5" spans="1:105" ht="21" customHeight="1">
      <c r="G5" s="173" t="s">
        <v>164</v>
      </c>
      <c r="H5" s="172" t="s">
        <v>125</v>
      </c>
      <c r="I5" s="221">
        <f>Input!D3</f>
        <v>0</v>
      </c>
      <c r="J5" s="211"/>
      <c r="K5" s="211"/>
      <c r="L5" s="211"/>
      <c r="M5" s="211"/>
      <c r="N5" s="134"/>
      <c r="O5" s="134"/>
      <c r="P5" s="134"/>
      <c r="Q5" s="134"/>
      <c r="R5" s="180"/>
      <c r="S5" s="134"/>
      <c r="T5" s="134"/>
      <c r="U5" s="134"/>
      <c r="V5" s="132"/>
      <c r="W5" s="134"/>
      <c r="X5" s="134"/>
      <c r="Y5" s="134"/>
      <c r="Z5" s="134"/>
      <c r="AA5" s="134"/>
      <c r="AB5" s="134"/>
      <c r="AC5" s="132"/>
      <c r="AX5" s="153"/>
      <c r="AY5" s="153"/>
      <c r="AZ5" s="153"/>
      <c r="BA5" s="179"/>
      <c r="BB5" s="179"/>
      <c r="BC5" s="179"/>
      <c r="BD5" s="179"/>
      <c r="BE5" s="179"/>
      <c r="BF5" s="179"/>
      <c r="BG5" s="179"/>
      <c r="BH5" s="178" t="s">
        <v>106</v>
      </c>
      <c r="BI5" s="178" t="s">
        <v>109</v>
      </c>
      <c r="BJ5" s="178" t="s">
        <v>163</v>
      </c>
      <c r="BK5" s="178" t="s">
        <v>162</v>
      </c>
      <c r="BL5" s="178" t="s">
        <v>161</v>
      </c>
      <c r="BM5" s="178" t="s">
        <v>160</v>
      </c>
      <c r="BN5" s="178" t="s">
        <v>159</v>
      </c>
      <c r="BO5" s="178" t="s">
        <v>158</v>
      </c>
      <c r="BP5" s="178" t="s">
        <v>157</v>
      </c>
      <c r="BQ5" s="178" t="s">
        <v>156</v>
      </c>
      <c r="BR5" s="178" t="s">
        <v>155</v>
      </c>
      <c r="BS5" s="178" t="s">
        <v>154</v>
      </c>
      <c r="BT5" s="178" t="s">
        <v>153</v>
      </c>
      <c r="BU5" s="178" t="s">
        <v>152</v>
      </c>
      <c r="BV5" s="178" t="s">
        <v>107</v>
      </c>
      <c r="BW5" s="178" t="s">
        <v>151</v>
      </c>
      <c r="BX5" s="178" t="s">
        <v>150</v>
      </c>
      <c r="BY5" s="178" t="s">
        <v>149</v>
      </c>
      <c r="BZ5" s="178" t="s">
        <v>148</v>
      </c>
      <c r="CA5" s="178" t="s">
        <v>147</v>
      </c>
      <c r="CB5" s="178" t="s">
        <v>146</v>
      </c>
      <c r="CC5" s="178" t="s">
        <v>145</v>
      </c>
      <c r="CD5" s="178" t="s">
        <v>144</v>
      </c>
      <c r="CE5" s="178" t="s">
        <v>108</v>
      </c>
      <c r="CF5" s="178" t="s">
        <v>143</v>
      </c>
      <c r="CG5" s="178" t="s">
        <v>142</v>
      </c>
      <c r="CH5" s="178" t="s">
        <v>141</v>
      </c>
      <c r="CI5" s="178" t="s">
        <v>140</v>
      </c>
      <c r="CJ5" s="178" t="s">
        <v>139</v>
      </c>
      <c r="CK5" s="178" t="s">
        <v>138</v>
      </c>
      <c r="CL5" s="178" t="s">
        <v>137</v>
      </c>
      <c r="CM5" s="178" t="s">
        <v>136</v>
      </c>
      <c r="CN5" s="178" t="s">
        <v>135</v>
      </c>
      <c r="CO5" s="178" t="s">
        <v>134</v>
      </c>
      <c r="CP5" s="178" t="s">
        <v>133</v>
      </c>
      <c r="CQ5" s="178" t="s">
        <v>132</v>
      </c>
      <c r="CR5" s="178" t="s">
        <v>131</v>
      </c>
      <c r="CS5" s="178" t="s">
        <v>130</v>
      </c>
      <c r="CT5" s="178" t="s">
        <v>129</v>
      </c>
      <c r="CU5" s="178" t="s">
        <v>128</v>
      </c>
      <c r="CV5" s="153"/>
      <c r="CW5" s="153"/>
      <c r="CX5" s="153"/>
      <c r="CY5" s="153"/>
      <c r="CZ5" s="153"/>
      <c r="DA5" s="153"/>
    </row>
    <row r="6" spans="1:105" ht="21" customHeight="1">
      <c r="G6" s="173" t="s">
        <v>127</v>
      </c>
      <c r="H6" s="172" t="s">
        <v>125</v>
      </c>
      <c r="I6" s="221">
        <f>Input!K2</f>
        <v>0</v>
      </c>
      <c r="J6" s="211"/>
      <c r="K6" s="211"/>
      <c r="L6" s="211"/>
      <c r="M6" s="211"/>
      <c r="N6" s="175"/>
      <c r="O6" s="175"/>
      <c r="P6" s="175"/>
      <c r="Q6" s="177"/>
      <c r="R6" s="176"/>
      <c r="S6" s="175"/>
      <c r="T6" s="175"/>
      <c r="U6" s="175"/>
      <c r="V6" s="132"/>
      <c r="W6" s="134"/>
      <c r="X6" s="134"/>
      <c r="Y6" s="134"/>
      <c r="Z6" s="134"/>
      <c r="AA6" s="134"/>
      <c r="AB6" s="134"/>
      <c r="AC6" s="132"/>
      <c r="AX6" s="153"/>
      <c r="AY6" s="153"/>
      <c r="AZ6" s="153"/>
      <c r="BA6" s="163" t="s">
        <v>124</v>
      </c>
      <c r="BB6" s="163" t="s">
        <v>109</v>
      </c>
      <c r="BC6" s="163" t="s">
        <v>108</v>
      </c>
      <c r="BD6" s="163" t="s">
        <v>107</v>
      </c>
      <c r="BE6" s="163" t="s">
        <v>106</v>
      </c>
      <c r="BF6" s="114"/>
      <c r="BG6" s="114"/>
      <c r="BH6" s="174"/>
      <c r="BI6" s="174"/>
      <c r="BJ6" s="174"/>
      <c r="BK6" s="174"/>
      <c r="BL6" s="174"/>
      <c r="BM6" s="174"/>
      <c r="BN6" s="174"/>
      <c r="BO6" s="174"/>
      <c r="BP6" s="174"/>
      <c r="BQ6" s="174"/>
      <c r="BR6" s="174"/>
      <c r="BS6" s="174"/>
      <c r="BT6" s="174"/>
      <c r="BU6" s="174"/>
      <c r="BV6" s="174"/>
      <c r="BW6" s="174"/>
      <c r="BX6" s="174"/>
      <c r="BY6" s="115"/>
      <c r="BZ6" s="115"/>
      <c r="CA6" s="115"/>
      <c r="CB6" s="115"/>
      <c r="CC6" s="115"/>
      <c r="CD6" s="115"/>
      <c r="CE6" s="115"/>
      <c r="CF6" s="115"/>
      <c r="CG6" s="115"/>
      <c r="CH6" s="115"/>
      <c r="CI6" s="115"/>
      <c r="CJ6" s="115"/>
      <c r="CK6" s="115"/>
      <c r="CL6" s="115"/>
      <c r="CM6" s="115"/>
      <c r="CN6" s="115"/>
      <c r="CO6" s="115"/>
      <c r="CP6" s="115"/>
      <c r="CQ6" s="115"/>
      <c r="CR6" s="115"/>
      <c r="CS6" s="115"/>
      <c r="CT6" s="115"/>
      <c r="CU6" s="115"/>
      <c r="CV6" s="171"/>
      <c r="CW6" s="171"/>
      <c r="CX6" s="171"/>
      <c r="CY6" s="171"/>
      <c r="CZ6" s="153"/>
      <c r="DA6" s="153"/>
    </row>
    <row r="7" spans="1:105" ht="21" customHeight="1">
      <c r="G7" s="173" t="s">
        <v>126</v>
      </c>
      <c r="H7" s="172" t="s">
        <v>125</v>
      </c>
      <c r="I7" s="222">
        <f>Input!K3</f>
        <v>0</v>
      </c>
      <c r="J7" s="223"/>
      <c r="K7" s="223"/>
      <c r="L7" s="223"/>
      <c r="M7" s="223"/>
      <c r="N7" s="147"/>
      <c r="O7" s="146"/>
      <c r="P7" s="146"/>
      <c r="Q7" s="146"/>
      <c r="R7" s="148"/>
      <c r="S7" s="147"/>
      <c r="T7" s="146"/>
      <c r="U7" s="146"/>
      <c r="V7" s="132"/>
      <c r="W7" s="134"/>
      <c r="X7" s="134"/>
      <c r="Y7" s="134"/>
      <c r="Z7" s="134"/>
      <c r="AA7" s="134"/>
      <c r="AB7" s="134"/>
      <c r="AC7" s="132"/>
      <c r="AX7" s="153"/>
      <c r="AY7" s="153"/>
      <c r="AZ7" s="153"/>
      <c r="BA7" s="163">
        <v>1</v>
      </c>
      <c r="BB7" s="162">
        <f>VLOOKUP(H10,[1]Sheet3!$B$3:$F$23,2)</f>
        <v>-6</v>
      </c>
      <c r="BC7" s="162">
        <f>VLOOKUP(I10,[1]Sheet3!$B$3:$F$23,3)</f>
        <v>-7</v>
      </c>
      <c r="BD7" s="162">
        <f>VLOOKUP(J10,[1]Sheet3!$B$3:$F$23,4)</f>
        <v>-5.7</v>
      </c>
      <c r="BE7" s="162">
        <f>VLOOKUP(K10,[1]Sheet3!$B$3:$F$23,5)</f>
        <v>-6</v>
      </c>
      <c r="BF7" s="114"/>
      <c r="BG7" s="114"/>
      <c r="BH7" s="115">
        <f>IF(AND(BB7&lt;=0,BC7&lt;=0,BD7&lt;=0,BE7&gt;0)=TRUE,1,0)</f>
        <v>0</v>
      </c>
      <c r="BI7" s="115">
        <f>IF(AND(BB7&gt;0,BC7&lt;=0,BD7&lt;=0,BE7&lt;=0)=TRUE,1,0)</f>
        <v>0</v>
      </c>
      <c r="BJ7" s="115">
        <f>IF(AND(BB7&gt;0,BC7&lt;=0,BD7&lt;=0,BE7&gt;0,BE7&gt;=BB7)=TRUE,1,0)</f>
        <v>0</v>
      </c>
      <c r="BK7" s="115">
        <f>IF(AND(BB7&gt;0,BC7&gt;0,BD7&lt;=0,BE7&lt;=0,BC7&gt;=BB7)=TRUE,1,0)</f>
        <v>0</v>
      </c>
      <c r="BL7" s="115">
        <f>IF(AND(BB7&gt;0,BC7&gt;0,BD7&lt;=0,BE7&gt;0,BC7&gt;=BB7&gt;=BE7)=TRUE,1,0)</f>
        <v>0</v>
      </c>
      <c r="BM7" s="115">
        <f>IF(AND(BB7&gt;0,BC7&gt;0,BD7&gt;0,BE7&lt;=0,BC7&gt;=BB7&gt;=BD7)=TRUE,1,0)</f>
        <v>0</v>
      </c>
      <c r="BN7" s="115">
        <f>IF(AND(BB7&gt;0,BC7&gt;0,BD7&gt;0,BE7&lt;=0,BC7&gt;=BD7&gt;=BB7)=TRUE,1,0)</f>
        <v>0</v>
      </c>
      <c r="BO7" s="115">
        <f>IF(AND(BB7&gt;0,BC7&lt;=0,BD7&gt;0,BE7&gt;0,BD7&gt;=BB7, BB7&gt;=BE7)=TRUE,1,0)</f>
        <v>0</v>
      </c>
      <c r="BP7" s="115">
        <f>IF(AND(BB7&gt;0,BC7&gt;0,BD7&lt;=0,BE7&lt;=0,BB7&gt;=BC7)=TRUE,1,0)</f>
        <v>0</v>
      </c>
      <c r="BQ7" s="115">
        <f>IF(AND(BB7&gt;0,BC7&gt;0,BD7&gt;0,BE7&lt;=0,BB7&gt;=BC7&gt;=BD7)=TRUE,1,0)</f>
        <v>0</v>
      </c>
      <c r="BR7" s="115">
        <f>IF(AND(BB7&gt;0,BC7&lt;=0,BD7&gt;0,BE7&lt;=0,BB7&gt;=BD7)=TRUE,1,0)</f>
        <v>0</v>
      </c>
      <c r="BS7" s="115">
        <f>IF(AND(BB7&lt;=0,BC7&gt;0,BD7&gt;0,BE7&gt;0,BE7&gt;=BC7&gt;=BD7)=TRUE,1,0)</f>
        <v>0</v>
      </c>
      <c r="BT7" s="120">
        <f>IF(AND(BB7&lt;=0,BC7&gt;0,BD7&gt;0,BE7&gt;0,BE7&gt;=BD7&gt;=BC7)=TRUE,1,0)</f>
        <v>0</v>
      </c>
      <c r="BU7" s="120">
        <f>IF(AND(BB7&lt;=0,BC7&gt;0,BD7&gt;0,BE7&gt;0,BC7&gt;=BD7,BC7&gt;=BE7)=TRUE,1,0)</f>
        <v>0</v>
      </c>
      <c r="BV7" s="120">
        <f>IF(AND(BB7&lt;=0,BC7&lt;=0,BD7&gt;0,BE7&lt;=0)=TRUE,1,0)</f>
        <v>0</v>
      </c>
      <c r="BW7" s="120">
        <f>IF(AND(BB7&lt;=0,BC7&lt;=0,BD7&gt;0,BE7&gt;0,BE7&gt;=BD7)=TRUE,1,0)</f>
        <v>0</v>
      </c>
      <c r="BX7" s="120">
        <f>IF(AND(BB7&lt;=0,BC7&lt;=0,BD7&gt;0,BE7&gt;0,BD7&gt;=BE7)=TRUE,1,0)</f>
        <v>0</v>
      </c>
      <c r="BY7" s="120">
        <f>IF(AND(BC7&lt;=0,BD7&lt;=0,BB7&gt;0,BE7&gt;0,BB7&gt;=BE7)=TRUE,1,0)</f>
        <v>0</v>
      </c>
      <c r="BZ7" s="120">
        <f>IF(AND(BB7&gt;0,BC7&gt;0,BE7&gt;0,BD7&lt;=0,BB7&gt;=BC7&gt;=BE7)=TRUE,1,0)</f>
        <v>0</v>
      </c>
      <c r="CA7" s="120">
        <f>IF(AND(BB7&gt;0,BD7&gt;0,BC7&gt;0,BE7&lt;=0,BB7&gt;=BD7&gt;=BC7)=TRUE,1,0)</f>
        <v>0</v>
      </c>
      <c r="CB7" s="120">
        <f>IF(AND(BB7&gt;0,BD7&gt;0,BE7&gt;0,BC7&lt;=0,BB7&gt;=BD7,BD7&gt;=BE7)=TRUE,1,0)</f>
        <v>0</v>
      </c>
      <c r="CC7" s="120">
        <f>IF(AND(BB7&gt;0,BC7&gt;0,BE7&gt;0,BD7&lt;=0,BB7&gt;=BE7,BE7&gt;=BC7)=TRUE,1,0)</f>
        <v>0</v>
      </c>
      <c r="CD7" s="120">
        <f>IF(AND(BB7&gt;0,BD7&gt;0,BE7&gt;0,BC7&lt;=0,BB7&gt;=BE7,BE7&gt;=BD7)=TRUE,1,0)</f>
        <v>0</v>
      </c>
      <c r="CE7" s="120">
        <f>IF(AND(BB7&lt;=0,BD7&lt;=0,BE7&lt;=0,BC7&gt;0)=TRUE,1,0)</f>
        <v>0</v>
      </c>
      <c r="CF7" s="120">
        <f>IF(AND(BC7&gt;0,BD7&gt;0,BB7&lt;=0,BE7&lt;=0,BC7&gt;=BD7)=TRUE,1,0)</f>
        <v>0</v>
      </c>
      <c r="CG7" s="120">
        <f>IF(AND(BC7&gt;0,BE7&gt;0,BB7&lt;=0,BD7&lt;=0,BC7&gt;=BE7)=TRUE,1,0)</f>
        <v>0</v>
      </c>
      <c r="CH7" s="120">
        <f>IF(AND(BB7&gt;0,BC7&gt;0,BE7&gt;0,BD7&lt;=0,BC7&gt;=BE7,BE7&gt;=BB7)=TRUE,1,0)</f>
        <v>0</v>
      </c>
      <c r="CI7" s="120">
        <f>IF(AND(BB7&lt;=0,BC7&gt;0,BD7&gt;0,BE7&gt;0,BC7&gt;=BE7,BE7&gt;=BD7)=TRUE,1,0)</f>
        <v>0</v>
      </c>
      <c r="CJ7" s="120">
        <f>IF(AND(BB7&gt;0,BC7&lt;=0,BD7&gt;0,BE7&lt;=0,BD7&gt;=BB7)=TRUE,1,0)</f>
        <v>0</v>
      </c>
      <c r="CK7" s="120">
        <f>IF(AND(BC7&gt;0,BD7&gt;0,BB7&lt;=0,BE7&lt;=0,BD7&gt;=BC7)=TRUE,1,0)</f>
        <v>0</v>
      </c>
      <c r="CL7" s="120">
        <f>IF(AND(BB7&gt;0,BC7&gt;0,BD7&gt;0,BE7&lt;=0,BD7&gt;=BB7,BB7&gt;=BC7)=TRUE,1,0)</f>
        <v>0</v>
      </c>
      <c r="CM7" s="120">
        <f>IF(AND(BB7&gt;0,BC7&gt;0,BD7&gt;0,BE7&lt;=0,BD7&gt;=BC7,BC7&gt;=BB7)=TRUE,1,0)</f>
        <v>0</v>
      </c>
      <c r="CN7" s="120">
        <f>IF(AND(BC7&gt;0,BD7&gt;0,BE7&gt;0,BB7&lt;=0,BD7&gt;=BC7,BC7&gt;=BE7)=TRUE,1,0)</f>
        <v>0</v>
      </c>
      <c r="CO7" s="120">
        <f>IF(AND(BB7&gt;0,BC7&lt;=0,BD7&gt;0,BE7&gt;0,BD7&gt;=BE7, BE7&gt;=BB7)=TRUE,1,0)</f>
        <v>0</v>
      </c>
      <c r="CP7" s="120">
        <f>IF(AND(BC7&gt;0,BD7&gt;0,BE7&gt;0,BB7&lt;=0,BD7&gt;=BE7,BE7&gt;=BC7)=TRUE,1,0)</f>
        <v>0</v>
      </c>
      <c r="CQ7" s="120">
        <f>IF(AND(BC7&gt;0,BE7&gt;0,BB7&lt;=0,BD7&lt;=0,BE7&gt;=BC7)=TRUE,1,0)</f>
        <v>0</v>
      </c>
      <c r="CR7" s="120">
        <f>IF(AND(BB7&gt;0,BC7&gt;0,BE7&gt;0,BD7&lt;=0,BE7&gt;=BB7,BB7&gt;=BC7)=TRUE,1,0)</f>
        <v>0</v>
      </c>
      <c r="CS7" s="120">
        <f>IF(AND(BB7&gt;0,BD7&gt;0,BE7&gt;0,BC7&lt;=0,BE7&gt;=BB7,BB7&gt;=BD7)=TRUE,1,0)</f>
        <v>0</v>
      </c>
      <c r="CT7" s="120">
        <f>IF(AND(BB7&gt;0,BC7&gt;0,BE7&gt;0,BD7&lt;=0,BE7&gt;=BC7,BC7&gt;=BB7)=TRUE,1,0)</f>
        <v>0</v>
      </c>
      <c r="CU7" s="120">
        <f>IF(AND(BB7&gt;0,BD7&gt;0,BE7&gt;0,BC7&lt;=0,BE7&gt;=BD7,BD7&gt;=BB7)=TRUE,1,0)</f>
        <v>0</v>
      </c>
      <c r="CV7" s="171"/>
      <c r="CW7" s="171"/>
      <c r="CX7" s="171"/>
      <c r="CY7" s="114" t="e">
        <f>MATCH(1,BH7:CW7,0)</f>
        <v>#N/A</v>
      </c>
      <c r="CZ7" s="153"/>
      <c r="DA7" s="153"/>
    </row>
    <row r="8" spans="1:105" ht="21" customHeight="1">
      <c r="L8" s="133"/>
      <c r="M8" s="132"/>
      <c r="N8" s="147"/>
      <c r="O8" s="146"/>
      <c r="P8" s="146"/>
      <c r="Q8" s="146"/>
      <c r="R8" s="148"/>
      <c r="S8" s="147"/>
      <c r="T8" s="146"/>
      <c r="U8" s="146"/>
      <c r="V8" s="132"/>
      <c r="W8" s="134"/>
      <c r="X8" s="134"/>
      <c r="Y8" s="134"/>
      <c r="Z8" s="134"/>
      <c r="AA8" s="134"/>
      <c r="AB8" s="134"/>
      <c r="AC8" s="132"/>
      <c r="AX8" s="153"/>
      <c r="AY8" s="153"/>
      <c r="AZ8" s="153"/>
      <c r="BA8" s="163"/>
      <c r="BB8" s="163" t="s">
        <v>109</v>
      </c>
      <c r="BC8" s="163" t="s">
        <v>108</v>
      </c>
      <c r="BD8" s="163" t="s">
        <v>107</v>
      </c>
      <c r="BE8" s="163" t="s">
        <v>106</v>
      </c>
      <c r="BF8" s="114"/>
      <c r="BG8" s="114"/>
      <c r="BH8" s="115"/>
      <c r="BI8" s="115"/>
      <c r="BJ8" s="115"/>
      <c r="BK8" s="115"/>
      <c r="BL8" s="115"/>
      <c r="BM8" s="115"/>
      <c r="BN8" s="115"/>
      <c r="BO8" s="115"/>
      <c r="BP8" s="115"/>
      <c r="BQ8" s="115"/>
      <c r="BR8" s="115"/>
      <c r="BS8" s="115"/>
      <c r="BT8" s="120"/>
      <c r="BU8" s="120"/>
      <c r="BV8" s="120"/>
      <c r="BW8" s="120"/>
      <c r="BX8" s="120"/>
      <c r="BY8" s="114"/>
      <c r="BZ8" s="114"/>
      <c r="CA8" s="114"/>
      <c r="CB8" s="114"/>
      <c r="CC8" s="114"/>
      <c r="CD8" s="114"/>
      <c r="CE8" s="114"/>
      <c r="CF8" s="114"/>
      <c r="CG8" s="114"/>
      <c r="CH8" s="114"/>
      <c r="CI8" s="114"/>
      <c r="CJ8" s="114"/>
      <c r="CK8" s="114"/>
      <c r="CL8" s="114"/>
      <c r="CM8" s="114"/>
      <c r="CN8" s="114"/>
      <c r="CO8" s="114"/>
      <c r="CP8" s="114"/>
      <c r="CQ8" s="114"/>
      <c r="CR8" s="114"/>
      <c r="CS8" s="114"/>
      <c r="CT8" s="114"/>
      <c r="CU8" s="114"/>
      <c r="CV8" s="171"/>
      <c r="CW8" s="171"/>
      <c r="CX8" s="171"/>
      <c r="CY8" s="114"/>
      <c r="CZ8" s="153"/>
      <c r="DA8" s="153"/>
    </row>
    <row r="9" spans="1:105" s="166" customFormat="1" ht="21" customHeight="1">
      <c r="G9" s="160" t="s">
        <v>124</v>
      </c>
      <c r="H9" s="160" t="s">
        <v>109</v>
      </c>
      <c r="I9" s="160" t="s">
        <v>108</v>
      </c>
      <c r="J9" s="160" t="s">
        <v>107</v>
      </c>
      <c r="K9" s="160" t="s">
        <v>106</v>
      </c>
      <c r="L9" s="160" t="s">
        <v>105</v>
      </c>
      <c r="M9" s="160" t="s">
        <v>123</v>
      </c>
      <c r="N9" s="170"/>
      <c r="O9" s="148"/>
      <c r="P9" s="148"/>
      <c r="Q9" s="148"/>
      <c r="R9" s="148"/>
      <c r="S9" s="170"/>
      <c r="T9" s="148"/>
      <c r="U9" s="148"/>
      <c r="V9" s="169"/>
      <c r="W9" s="134"/>
      <c r="X9" s="134"/>
      <c r="Y9" s="134"/>
      <c r="Z9" s="134"/>
      <c r="AA9" s="134"/>
      <c r="AB9" s="134"/>
      <c r="AC9" s="132"/>
      <c r="AX9" s="167"/>
      <c r="AY9" s="167"/>
      <c r="AZ9" s="167"/>
      <c r="BA9" s="163">
        <v>2</v>
      </c>
      <c r="BB9" s="162">
        <f>VLOOKUP(H11,[1]Sheet3!$B$3:$N$23,6)</f>
        <v>7.5</v>
      </c>
      <c r="BC9" s="162">
        <f>VLOOKUP(I11,[1]Sheet3!$B$3:$N$23,7)</f>
        <v>7</v>
      </c>
      <c r="BD9" s="162">
        <f>VLOOKUP(J11,[1]Sheet3!$B$3:$N$23,8)</f>
        <v>7.5</v>
      </c>
      <c r="BE9" s="162">
        <f>VLOOKUP(K11,[1]Sheet3!$B$3:$N$23,9)</f>
        <v>7.5</v>
      </c>
      <c r="BF9" s="114"/>
      <c r="BG9" s="114"/>
      <c r="BH9" s="115">
        <f>IF(AND(BB9&lt;=0,BC9&lt;=0,BD9&lt;=0,BE9&gt;0)=TRUE,1,0)</f>
        <v>0</v>
      </c>
      <c r="BI9" s="115">
        <f>IF(AND(BB9&gt;0,BC9&lt;=0,BD9&lt;=0,BE9&lt;=0)=TRUE,1,0)</f>
        <v>0</v>
      </c>
      <c r="BJ9" s="115">
        <f>IF(AND(BB9&gt;0,BC9&lt;=0,BD9&lt;=0,BE9&gt;0,BE9&gt;=BB9)=TRUE,1,0)</f>
        <v>0</v>
      </c>
      <c r="BK9" s="115">
        <f>IF(AND(BB9&gt;0,BC9&gt;0,BD9&lt;=0,BE9&lt;=0,BC9&gt;=BB9)=TRUE,1,0)</f>
        <v>0</v>
      </c>
      <c r="BL9" s="115">
        <f>IF(AND(BB9&gt;0,BC9&gt;0,BD9&lt;=0,BE9&gt;0,BC9&gt;=BB9&gt;=BE9)=TRUE,1,0)</f>
        <v>0</v>
      </c>
      <c r="BM9" s="115">
        <f>IF(AND(BB9&gt;0,BC9&gt;0,BD9&gt;0,BE9&lt;=0,BC9&gt;=BB9&gt;=BD9)=TRUE,1,0)</f>
        <v>0</v>
      </c>
      <c r="BN9" s="115">
        <f>IF(AND(BB9&gt;0,BC9&gt;0,BD9&gt;0,BE9&lt;=0,BC9&gt;=BD9&gt;=BB9)=TRUE,1,0)</f>
        <v>0</v>
      </c>
      <c r="BO9" s="115">
        <f>IF(AND(BB9&gt;0,BC9&lt;=0,BD9&gt;0,BE9&gt;0,BD9&gt;=BB9, BB9&gt;=BE9)=TRUE,1,0)</f>
        <v>0</v>
      </c>
      <c r="BP9" s="115">
        <f>IF(AND(BB9&gt;0,BC9&gt;0,BD9&lt;=0,BE9&lt;=0,BB9&gt;=BC9)=TRUE,1,0)</f>
        <v>0</v>
      </c>
      <c r="BQ9" s="115">
        <f>IF(AND(BB9&gt;0,BC9&gt;0,BD9&gt;0,BE9&lt;=0,BB9&gt;=BC9&gt;=BD9)=TRUE,1,0)</f>
        <v>0</v>
      </c>
      <c r="BR9" s="115">
        <f>IF(AND(BB9&gt;0,BC9&lt;=0,BD9&gt;0,BE9&lt;=0,BB9&gt;=BD9)=TRUE,1,0)</f>
        <v>0</v>
      </c>
      <c r="BS9" s="115">
        <f>IF(AND(BB9&lt;=0,BC9&gt;0,BD9&gt;0,BE9&gt;0,BE9&gt;=BC9&gt;=BD9)=TRUE,1,0)</f>
        <v>0</v>
      </c>
      <c r="BT9" s="120">
        <f>IF(AND(BB9&lt;=0,BC9&gt;0,BD9&gt;0,BE9&gt;0,BE9&gt;=BD9&gt;=BC9)=TRUE,1,0)</f>
        <v>0</v>
      </c>
      <c r="BU9" s="120">
        <f>IF(AND(BB9&lt;=0,BC9&gt;0,BD9&gt;0,BE9&gt;0,BC9&gt;=BD9,BC9&gt;=BE9)=TRUE,1,0)</f>
        <v>0</v>
      </c>
      <c r="BV9" s="120">
        <f>IF(AND(BB9&lt;=0,BC9&lt;=0,BD9&gt;0,BE9&lt;=0)=TRUE,1,0)</f>
        <v>0</v>
      </c>
      <c r="BW9" s="120">
        <f>IF(AND(BB9&lt;=0,BC9&lt;=0,BD9&gt;0,BE9&gt;0,BE9&gt;=BD9)=TRUE,1,0)</f>
        <v>0</v>
      </c>
      <c r="BX9" s="120">
        <f>IF(AND(BB9&lt;=0,BC9&lt;=0,BD9&gt;0,BE9&gt;0,BD9&gt;=BE9)=TRUE,1,0)</f>
        <v>0</v>
      </c>
      <c r="BY9" s="120">
        <f>IF(AND(BC9&lt;=0,BD9&lt;=0,BB9&gt;0,BE9&gt;0,BB9&gt;=BE9)=TRUE,1,0)</f>
        <v>0</v>
      </c>
      <c r="BZ9" s="120">
        <f>IF(AND(BB9&gt;0,BC9&gt;0,BE9&gt;0,BD9&lt;=0,BB9&gt;=BC9&gt;=BE9)=TRUE,1,0)</f>
        <v>0</v>
      </c>
      <c r="CA9" s="120">
        <f>IF(AND(BB9&gt;0,BD9&gt;0,BC9&gt;0,BE9&lt;=0,BB9&gt;=BD9&gt;=BC9)=TRUE,1,0)</f>
        <v>0</v>
      </c>
      <c r="CB9" s="120">
        <f>IF(AND(BB9&gt;0,BD9&gt;0,BE9&gt;0,BC9&lt;=0,BB9&gt;=BD9,BD9&gt;=BE9)=TRUE,1,0)</f>
        <v>0</v>
      </c>
      <c r="CC9" s="120">
        <f>IF(AND(BB9&gt;0,BC9&gt;0,BE9&gt;0,BD9&lt;=0,BB9&gt;=BE9,BE9&gt;=BC9)=TRUE,1,0)</f>
        <v>0</v>
      </c>
      <c r="CD9" s="120">
        <f>IF(AND(BB9&gt;0,BD9&gt;0,BE9&gt;0,BC9&lt;=0,BB9&gt;=BE9,BE9&gt;=BD9)=TRUE,1,0)</f>
        <v>0</v>
      </c>
      <c r="CE9" s="120">
        <f>IF(AND(BB9&lt;=0,BD9&lt;=0,BE9&lt;=0,BC9&gt;0)=TRUE,1,0)</f>
        <v>0</v>
      </c>
      <c r="CF9" s="120">
        <f>IF(AND(BC9&gt;0,BD9&gt;0,BB9&lt;=0,BE9&lt;=0,BC9&gt;=BD9)=TRUE,1,0)</f>
        <v>0</v>
      </c>
      <c r="CG9" s="120">
        <f>IF(AND(BC9&gt;0,BE9&gt;0,BB9&lt;=0,BD9&lt;=0,BC9&gt;=BE9)=TRUE,1,0)</f>
        <v>0</v>
      </c>
      <c r="CH9" s="120">
        <f>IF(AND(BB9&gt;0,BC9&gt;0,BE9&gt;0,BD9&lt;=0,BC9&gt;=BE9,BE9&gt;=BB9)=TRUE,1,0)</f>
        <v>0</v>
      </c>
      <c r="CI9" s="120">
        <f>IF(AND(BB9&lt;=0,BC9&gt;0,BD9&gt;0,BE9&gt;0,BC9&gt;=BE9,BE9&gt;=BD9)=TRUE,1,0)</f>
        <v>0</v>
      </c>
      <c r="CJ9" s="120">
        <f>IF(AND(BB9&gt;0,BC9&lt;=0,BD9&gt;0,BE9&lt;=0,BD9&gt;=BB9)=TRUE,1,0)</f>
        <v>0</v>
      </c>
      <c r="CK9" s="120">
        <f>IF(AND(BC9&gt;0,BD9&gt;0,BB9&lt;=0,BE9&lt;=0,BD9&gt;=BC9)=TRUE,1,0)</f>
        <v>0</v>
      </c>
      <c r="CL9" s="120">
        <f>IF(AND(BB9&gt;0,BC9&gt;0,BD9&gt;0,BE9&lt;=0,BD9&gt;=BB9,BB9&gt;=BC9)=TRUE,1,0)</f>
        <v>0</v>
      </c>
      <c r="CM9" s="120">
        <f>IF(AND(BB9&gt;0,BC9&gt;0,BD9&gt;0,BE9&lt;=0,BD9&gt;=BC9,BC9&gt;=BB9)=TRUE,1,0)</f>
        <v>0</v>
      </c>
      <c r="CN9" s="120">
        <f>IF(AND(BC9&gt;0,BD9&gt;0,BE9&gt;0,BB9&lt;=0,BD9&gt;=BC9,BC9&gt;=BE9)=TRUE,1,0)</f>
        <v>0</v>
      </c>
      <c r="CO9" s="120">
        <f>IF(AND(BB9&gt;0,BC9&lt;=0,BD9&gt;0,BE9&gt;0,BD9&gt;=BE9, BE9&gt;=BB9)=TRUE,1,0)</f>
        <v>0</v>
      </c>
      <c r="CP9" s="120">
        <f>IF(AND(BC9&gt;0,BD9&gt;0,BE9&gt;0,BB9&lt;=0,BD9&gt;=BE9,BE9&gt;=BC9)=TRUE,1,0)</f>
        <v>0</v>
      </c>
      <c r="CQ9" s="120">
        <f>IF(AND(BC9&gt;0,BE9&gt;0,BB9&lt;=0,BD9&lt;=0,BE9&gt;=BC9)=TRUE,1,0)</f>
        <v>0</v>
      </c>
      <c r="CR9" s="120">
        <f>IF(AND(BB9&gt;0,BC9&gt;0,BE9&gt;0,BD9&lt;=0,BE9&gt;=BB9,BB9&gt;=BC9)=TRUE,1,0)</f>
        <v>0</v>
      </c>
      <c r="CS9" s="120">
        <f>IF(AND(BB9&gt;0,BD9&gt;0,BE9&gt;0,BC9&lt;=0,BE9&gt;=BB9,BB9&gt;=BD9)=TRUE,1,0)</f>
        <v>0</v>
      </c>
      <c r="CT9" s="120">
        <f>IF(AND(BB9&gt;0,BC9&gt;0,BE9&gt;0,BD9&lt;=0,BE9&gt;=BC9,BC9&gt;=BB9)=TRUE,1,0)</f>
        <v>0</v>
      </c>
      <c r="CU9" s="120">
        <f>IF(AND(BB9&gt;0,BD9&gt;0,BE9&gt;0,BC9&lt;=0,BE9&gt;=BD9,BD9&gt;=BB9)=TRUE,1,0)</f>
        <v>0</v>
      </c>
      <c r="CV9" s="168"/>
      <c r="CW9" s="168"/>
      <c r="CX9" s="168"/>
      <c r="CY9" s="114" t="e">
        <f>MATCH(1,BH9:CW9,0)</f>
        <v>#N/A</v>
      </c>
      <c r="CZ9" s="167"/>
      <c r="DA9" s="167"/>
    </row>
    <row r="10" spans="1:105" s="154" customFormat="1" ht="21" customHeight="1">
      <c r="G10" s="160">
        <v>1</v>
      </c>
      <c r="H10" s="159">
        <f>IF(Input!C6="","",Input!E15+Input!J15+Input!O15)</f>
        <v>0</v>
      </c>
      <c r="I10" s="159">
        <f>IF(Input!C6="","",Input!E16+Input!J16+Input!O16)</f>
        <v>0</v>
      </c>
      <c r="J10" s="159">
        <f>IF(Input!C6="","",Input!E17+Input!J17+Input!O17)</f>
        <v>0</v>
      </c>
      <c r="K10" s="159">
        <f>IF(Input!C6="","",Input!E18+Input!J18+Input!O18)</f>
        <v>0</v>
      </c>
      <c r="L10" s="165">
        <f>IF(Input!C6="","",Input!E19+Input!J19+Input!O19)</f>
        <v>24</v>
      </c>
      <c r="M10" s="164">
        <f>IF(SUM(H10:L10)=24,24,"ERR")</f>
        <v>24</v>
      </c>
      <c r="N10" s="147"/>
      <c r="O10" s="146"/>
      <c r="P10" s="146"/>
      <c r="Q10" s="146"/>
      <c r="R10" s="148"/>
      <c r="S10" s="147"/>
      <c r="T10" s="146"/>
      <c r="U10" s="146"/>
      <c r="V10" s="156"/>
      <c r="W10" s="134"/>
      <c r="X10" s="134"/>
      <c r="Y10" s="134"/>
      <c r="Z10" s="134"/>
      <c r="AA10" s="134"/>
      <c r="AB10" s="134"/>
      <c r="AC10" s="132"/>
      <c r="AX10" s="155"/>
      <c r="AY10" s="155"/>
      <c r="AZ10" s="155"/>
      <c r="BA10" s="163"/>
      <c r="BB10" s="163" t="s">
        <v>109</v>
      </c>
      <c r="BC10" s="163" t="s">
        <v>108</v>
      </c>
      <c r="BD10" s="163" t="s">
        <v>107</v>
      </c>
      <c r="BE10" s="163" t="s">
        <v>106</v>
      </c>
      <c r="BF10" s="114"/>
      <c r="BG10" s="114"/>
      <c r="BH10" s="115"/>
      <c r="BI10" s="115"/>
      <c r="BJ10" s="115"/>
      <c r="BK10" s="115"/>
      <c r="BL10" s="115"/>
      <c r="BM10" s="115"/>
      <c r="BN10" s="115"/>
      <c r="BO10" s="115"/>
      <c r="BP10" s="115"/>
      <c r="BQ10" s="115"/>
      <c r="BR10" s="115"/>
      <c r="BS10" s="115"/>
      <c r="BT10" s="120"/>
      <c r="BU10" s="120"/>
      <c r="BV10" s="120"/>
      <c r="BW10" s="120"/>
      <c r="BX10" s="120"/>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61"/>
      <c r="CW10" s="161"/>
      <c r="CX10" s="161"/>
      <c r="CY10" s="114"/>
      <c r="CZ10" s="155"/>
      <c r="DA10" s="155"/>
    </row>
    <row r="11" spans="1:105" s="154" customFormat="1" ht="21" customHeight="1">
      <c r="G11" s="160">
        <v>2</v>
      </c>
      <c r="H11" s="159">
        <f>IF(Input!C6="","",Input!F15+Input!K15+Input!P15)</f>
        <v>0</v>
      </c>
      <c r="I11" s="159">
        <f>IF(Input!C6="","",Input!F16+Input!K16+Input!P16)</f>
        <v>0</v>
      </c>
      <c r="J11" s="159">
        <f>IF(Input!C6="","",Input!F17+Input!K17+Input!P17)</f>
        <v>0</v>
      </c>
      <c r="K11" s="159">
        <f>IF(Input!C6="","",Input!F18+Input!K18+Input!P18)</f>
        <v>0</v>
      </c>
      <c r="L11" s="165">
        <f>IF(Input!C6="","",Input!F19+Input!K19+Input!P19)</f>
        <v>24</v>
      </c>
      <c r="M11" s="164">
        <f>IF(SUM(H11:L11)=24,24,"ERR")</f>
        <v>24</v>
      </c>
      <c r="N11" s="147"/>
      <c r="O11" s="146"/>
      <c r="P11" s="146"/>
      <c r="Q11" s="146"/>
      <c r="R11" s="148"/>
      <c r="S11" s="147"/>
      <c r="T11" s="146"/>
      <c r="U11" s="146"/>
      <c r="V11" s="156"/>
      <c r="W11" s="134"/>
      <c r="X11" s="134"/>
      <c r="Y11" s="134"/>
      <c r="Z11" s="134"/>
      <c r="AA11" s="134"/>
      <c r="AB11" s="134"/>
      <c r="AC11" s="132"/>
      <c r="AX11" s="155"/>
      <c r="AY11" s="155"/>
      <c r="AZ11" s="155"/>
      <c r="BA11" s="163">
        <v>3</v>
      </c>
      <c r="BB11" s="162">
        <f>VLOOKUP(H12,[1]Sheet3!$B$28:$F$72,2)</f>
        <v>0</v>
      </c>
      <c r="BC11" s="162">
        <f>VLOOKUP(I12,[1]Sheet3!$B$28:$F$72,3)</f>
        <v>0.5</v>
      </c>
      <c r="BD11" s="162">
        <f>VLOOKUP(J12,[1]Sheet3!$B$28:$F$72,4)</f>
        <v>1</v>
      </c>
      <c r="BE11" s="162">
        <f>VLOOKUP(K12,[1]Sheet3!$B$28:$F$72,5)</f>
        <v>1.5</v>
      </c>
      <c r="BF11" s="114"/>
      <c r="BG11" s="114"/>
      <c r="BH11" s="115">
        <f>IF(AND(BB11&lt;=0,BC11&lt;=0,BD11&lt;=0,BE11&gt;0)=TRUE,1,0)</f>
        <v>0</v>
      </c>
      <c r="BI11" s="115">
        <f>IF(AND(BB11&gt;0,BC11&lt;=0,BD11&lt;=0,BE11&lt;=0)=TRUE,1,0)</f>
        <v>0</v>
      </c>
      <c r="BJ11" s="115">
        <f>IF(AND(BB11&gt;0,BC11&lt;=0,BD11&lt;=0,BE11&gt;0,BE11&gt;=BB11)=TRUE,1,0)</f>
        <v>0</v>
      </c>
      <c r="BK11" s="115">
        <f>IF(AND(BB11&gt;0,BC11&gt;0,BD11&lt;=0,BE11&lt;=0,BC11&gt;=BB11)=TRUE,1,0)</f>
        <v>0</v>
      </c>
      <c r="BL11" s="115">
        <f>IF(AND(BB11&gt;0,BC11&gt;0,BD11&lt;=0,BE11&gt;0,BC11&gt;=BB11&gt;=BE11)=TRUE,1,0)</f>
        <v>0</v>
      </c>
      <c r="BM11" s="115">
        <f>IF(AND(BB11&gt;0,BC11&gt;0,BD11&gt;0,BE11&lt;=0,BC11&gt;=BB11&gt;=BD11)=TRUE,1,0)</f>
        <v>0</v>
      </c>
      <c r="BN11" s="115">
        <f>IF(AND(BB11&gt;0,BC11&gt;0,BD11&gt;0,BE11&lt;=0,BC11&gt;=BD11&gt;=BB11)=TRUE,1,0)</f>
        <v>0</v>
      </c>
      <c r="BO11" s="115">
        <f>IF(AND(BB11&gt;0,BC11&lt;=0,BD11&gt;0,BE11&gt;0,BD11&gt;=BB11, BB11&gt;=BE11)=TRUE,1,0)</f>
        <v>0</v>
      </c>
      <c r="BP11" s="115">
        <f>IF(AND(BB11&gt;0,BC11&gt;0,BD11&lt;=0,BE11&lt;=0,BB11&gt;=BC11)=TRUE,1,0)</f>
        <v>0</v>
      </c>
      <c r="BQ11" s="115">
        <f>IF(AND(BB11&gt;0,BC11&gt;0,BD11&gt;0,BE11&lt;=0,BB11&gt;=BC11&gt;=BD11)=TRUE,1,0)</f>
        <v>0</v>
      </c>
      <c r="BR11" s="115">
        <f>IF(AND(BB11&gt;0,BC11&lt;=0,BD11&gt;0,BE11&lt;=0,BB11&gt;=BD11)=TRUE,1,0)</f>
        <v>0</v>
      </c>
      <c r="BS11" s="115">
        <f>IF(AND(BB11&lt;=0,BC11&gt;0,BD11&gt;0,BE11&gt;0,BE11&gt;=BC11&gt;=BD11)=TRUE,1,0)</f>
        <v>1</v>
      </c>
      <c r="BT11" s="120">
        <f>IF(AND(BB11&lt;=0,BC11&gt;0,BD11&gt;0,BE11&gt;0,BE11&gt;=BD11&gt;=BC11)=TRUE,1,0)</f>
        <v>1</v>
      </c>
      <c r="BU11" s="120">
        <f>IF(AND(BB11&lt;=0,BC11&gt;0,BD11&gt;0,BE11&gt;0,BC11&gt;=BD11,BC11&gt;=BE11)=TRUE,1,0)</f>
        <v>0</v>
      </c>
      <c r="BV11" s="120">
        <f>IF(AND(BB11&lt;=0,BC11&lt;=0,BD11&gt;0,BE11&lt;=0)=TRUE,1,0)</f>
        <v>0</v>
      </c>
      <c r="BW11" s="120">
        <f>IF(AND(BB11&lt;=0,BC11&lt;=0,BD11&gt;0,BE11&gt;0,BE11&gt;=BD11)=TRUE,1,0)</f>
        <v>0</v>
      </c>
      <c r="BX11" s="120">
        <f>IF(AND(BB11&lt;=0,BC11&lt;=0,BD11&gt;0,BE11&gt;0,BD11&gt;=BE11)=TRUE,1,0)</f>
        <v>0</v>
      </c>
      <c r="BY11" s="120">
        <f>IF(AND(BC11&lt;=0,BD11&lt;=0,BB11&gt;0,BE11&gt;0,BB11&gt;=BE11)=TRUE,1,0)</f>
        <v>0</v>
      </c>
      <c r="BZ11" s="120">
        <f>IF(AND(BB11&gt;0,BC11&gt;0,BE11&gt;0,BD11&lt;=0,BB11&gt;=BC11&gt;=BE11)=TRUE,1,0)</f>
        <v>0</v>
      </c>
      <c r="CA11" s="120">
        <f>IF(AND(BB11&gt;0,BD11&gt;0,BC11&gt;0,BE11&lt;=0,BB11&gt;=BD11&gt;=BC11)=TRUE,1,0)</f>
        <v>0</v>
      </c>
      <c r="CB11" s="120">
        <f>IF(AND(BB11&gt;0,BD11&gt;0,BE11&gt;0,BC11&lt;=0,BB11&gt;=BD11,BD11&gt;=BE11)=TRUE,1,0)</f>
        <v>0</v>
      </c>
      <c r="CC11" s="120">
        <f>IF(AND(BB11&gt;0,BC11&gt;0,BE11&gt;0,BD11&lt;=0,BB11&gt;=BE11,BE11&gt;=BC11)=TRUE,1,0)</f>
        <v>0</v>
      </c>
      <c r="CD11" s="120">
        <f>IF(AND(BB11&gt;0,BD11&gt;0,BE11&gt;0,BC11&lt;=0,BB11&gt;=BE11,BE11&gt;=BD11)=TRUE,1,0)</f>
        <v>0</v>
      </c>
      <c r="CE11" s="120">
        <f>IF(AND(BB11&lt;=0,BD11&lt;=0,BE11&lt;=0,BC11&gt;0)=TRUE,1,0)</f>
        <v>0</v>
      </c>
      <c r="CF11" s="120">
        <f>IF(AND(BC11&gt;0,BD11&gt;0,BB11&lt;=0,BE11&lt;=0,BC11&gt;=BD11)=TRUE,1,0)</f>
        <v>0</v>
      </c>
      <c r="CG11" s="120">
        <f>IF(AND(BC11&gt;0,BE11&gt;0,BB11&lt;=0,BD11&lt;=0,BC11&gt;=BE11)=TRUE,1,0)</f>
        <v>0</v>
      </c>
      <c r="CH11" s="120">
        <f>IF(AND(BB11&gt;0,BC11&gt;0,BE11&gt;0,BD11&lt;=0,BC11&gt;=BE11,BE11&gt;=BB11)=TRUE,1,0)</f>
        <v>0</v>
      </c>
      <c r="CI11" s="120">
        <f>IF(AND(BB11&lt;=0,BC11&gt;0,BD11&gt;0,BE11&gt;0,BC11&gt;=BE11,BE11&gt;=BD11)=TRUE,1,0)</f>
        <v>0</v>
      </c>
      <c r="CJ11" s="120">
        <f>IF(AND(BB11&gt;0,BC11&lt;=0,BD11&gt;0,BE11&lt;=0,BD11&gt;=BB11)=TRUE,1,0)</f>
        <v>0</v>
      </c>
      <c r="CK11" s="120">
        <f>IF(AND(BC11&gt;0,BD11&gt;0,BB11&lt;=0,BE11&lt;=0,BD11&gt;=BC11)=TRUE,1,0)</f>
        <v>0</v>
      </c>
      <c r="CL11" s="120">
        <f>IF(AND(BB11&gt;0,BC11&gt;0,BD11&gt;0,BE11&lt;=0,BD11&gt;=BB11,BB11&gt;=BC11)=TRUE,1,0)</f>
        <v>0</v>
      </c>
      <c r="CM11" s="120">
        <f>IF(AND(BB11&gt;0,BC11&gt;0,BD11&gt;0,BE11&lt;=0,BD11&gt;=BC11,BC11&gt;=BB11)=TRUE,1,0)</f>
        <v>0</v>
      </c>
      <c r="CN11" s="120">
        <f>IF(AND(BC11&gt;0,BD11&gt;0,BE11&gt;0,BB11&lt;=0,BD11&gt;=BC11,BC11&gt;=BE11)=TRUE,1,0)</f>
        <v>0</v>
      </c>
      <c r="CO11" s="120">
        <f>IF(AND(BB11&gt;0,BC11&lt;=0,BD11&gt;0,BE11&gt;0,BD11&gt;=BE11, BE11&gt;=BB11)=TRUE,1,0)</f>
        <v>0</v>
      </c>
      <c r="CP11" s="120">
        <f>IF(AND(BC11&gt;0,BD11&gt;0,BE11&gt;0,BB11&lt;=0,BD11&gt;=BE11,BE11&gt;=BC11)=TRUE,1,0)</f>
        <v>0</v>
      </c>
      <c r="CQ11" s="120">
        <f>IF(AND(BC11&gt;0,BE11&gt;0,BB11&lt;=0,BD11&lt;=0,BE11&gt;=BC11)=TRUE,1,0)</f>
        <v>0</v>
      </c>
      <c r="CR11" s="120">
        <f>IF(AND(BB11&gt;0,BC11&gt;0,BE11&gt;0,BD11&lt;=0,BE11&gt;=BB11,BB11&gt;=BC11)=TRUE,1,0)</f>
        <v>0</v>
      </c>
      <c r="CS11" s="120">
        <f>IF(AND(BB11&gt;0,BD11&gt;0,BE11&gt;0,BC11&lt;=0,BE11&gt;=BB11,BB11&gt;=BD11)=TRUE,1,0)</f>
        <v>0</v>
      </c>
      <c r="CT11" s="120">
        <f>IF(AND(BB11&gt;0,BC11&gt;0,BE11&gt;0,BD11&lt;=0,BE11&gt;=BC11,BC11&gt;=BB11)=TRUE,1,0)</f>
        <v>0</v>
      </c>
      <c r="CU11" s="120">
        <f>IF(AND(BB11&gt;0,BD11&gt;0,BE11&gt;0,BC11&lt;=0,BE11&gt;=BD11,BD11&gt;=BB11)=TRUE,1,0)</f>
        <v>0</v>
      </c>
      <c r="CV11" s="161"/>
      <c r="CW11" s="161"/>
      <c r="CX11" s="161"/>
      <c r="CY11" s="114">
        <f>MATCH(1,BH11:CW11,0)</f>
        <v>12</v>
      </c>
      <c r="CZ11" s="155"/>
      <c r="DA11" s="155"/>
    </row>
    <row r="12" spans="1:105" s="154" customFormat="1" ht="21" customHeight="1">
      <c r="G12" s="160">
        <v>3</v>
      </c>
      <c r="H12" s="159">
        <f>H10-H11</f>
        <v>0</v>
      </c>
      <c r="I12" s="159">
        <f>I10-I11</f>
        <v>0</v>
      </c>
      <c r="J12" s="159">
        <f>J10-J11</f>
        <v>0</v>
      </c>
      <c r="K12" s="159">
        <f>K10-K11</f>
        <v>0</v>
      </c>
      <c r="L12" s="158"/>
      <c r="M12" s="157"/>
      <c r="N12" s="147"/>
      <c r="O12" s="146"/>
      <c r="P12" s="146"/>
      <c r="Q12" s="146"/>
      <c r="R12" s="148"/>
      <c r="S12" s="147"/>
      <c r="T12" s="146"/>
      <c r="U12" s="146"/>
      <c r="V12" s="156"/>
      <c r="W12" s="134"/>
      <c r="X12" s="134"/>
      <c r="Y12" s="134"/>
      <c r="Z12" s="134"/>
      <c r="AA12" s="134"/>
      <c r="AB12" s="134"/>
      <c r="AC12" s="132"/>
      <c r="AX12" s="155"/>
      <c r="AY12" s="155"/>
      <c r="AZ12" s="155"/>
      <c r="BA12" s="155"/>
      <c r="BB12" s="155"/>
      <c r="BC12" s="155"/>
      <c r="BD12" s="155"/>
      <c r="BE12" s="155"/>
      <c r="BF12" s="155"/>
      <c r="BG12" s="155"/>
      <c r="BH12" s="155"/>
      <c r="BI12" s="155"/>
      <c r="BJ12" s="155"/>
      <c r="BK12" s="155"/>
      <c r="BL12" s="155"/>
      <c r="BM12" s="155"/>
      <c r="BN12" s="155"/>
      <c r="BO12" s="155"/>
      <c r="BP12" s="155"/>
      <c r="BQ12" s="155"/>
      <c r="BR12" s="155"/>
      <c r="BS12" s="155"/>
      <c r="BT12" s="155"/>
      <c r="BU12" s="155"/>
      <c r="BV12" s="155"/>
      <c r="BW12" s="155"/>
      <c r="BX12" s="155"/>
      <c r="BY12" s="155"/>
      <c r="BZ12" s="155"/>
      <c r="CA12" s="155"/>
      <c r="CB12" s="155"/>
      <c r="CC12" s="155"/>
      <c r="CD12" s="155"/>
      <c r="CE12" s="155"/>
      <c r="CF12" s="155"/>
      <c r="CG12" s="155"/>
      <c r="CH12" s="155"/>
      <c r="CI12" s="155"/>
      <c r="CJ12" s="155"/>
      <c r="CK12" s="155"/>
      <c r="CL12" s="155"/>
      <c r="CM12" s="155"/>
      <c r="CN12" s="155"/>
      <c r="CO12" s="155"/>
      <c r="CP12" s="155"/>
      <c r="CQ12" s="155"/>
      <c r="CR12" s="155"/>
      <c r="CS12" s="155"/>
      <c r="CT12" s="155"/>
      <c r="CU12" s="155"/>
      <c r="CV12" s="155"/>
      <c r="CW12" s="155"/>
      <c r="CX12" s="155"/>
      <c r="CY12" s="155"/>
      <c r="CZ12" s="155"/>
      <c r="DA12" s="155"/>
    </row>
    <row r="13" spans="1:105" ht="21" customHeight="1">
      <c r="C13" s="152"/>
      <c r="D13" s="151"/>
      <c r="E13" s="151"/>
      <c r="F13" s="151"/>
      <c r="G13" s="151"/>
      <c r="H13" s="150"/>
      <c r="I13" s="149"/>
      <c r="L13" s="133"/>
      <c r="M13" s="132"/>
      <c r="N13" s="147"/>
      <c r="O13" s="146"/>
      <c r="P13" s="146"/>
      <c r="Q13" s="146"/>
      <c r="R13" s="148"/>
      <c r="S13" s="147"/>
      <c r="T13" s="146"/>
      <c r="U13" s="146"/>
      <c r="V13" s="132"/>
      <c r="W13" s="134"/>
      <c r="X13" s="134"/>
      <c r="Y13" s="134"/>
      <c r="Z13" s="134"/>
      <c r="AA13" s="134"/>
      <c r="AB13" s="134"/>
      <c r="AC13" s="132"/>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row>
    <row r="14" spans="1:105" ht="21" customHeight="1">
      <c r="C14" s="152"/>
      <c r="D14" s="151"/>
      <c r="E14" s="151"/>
      <c r="F14" s="151"/>
      <c r="G14" s="151"/>
      <c r="H14" s="150"/>
      <c r="I14" s="149"/>
      <c r="L14" s="133"/>
      <c r="M14" s="132"/>
      <c r="N14" s="147"/>
      <c r="O14" s="146"/>
      <c r="P14" s="146"/>
      <c r="Q14" s="146"/>
      <c r="R14" s="148"/>
      <c r="S14" s="147"/>
      <c r="T14" s="146"/>
      <c r="U14" s="146"/>
      <c r="V14" s="132"/>
      <c r="W14" s="134"/>
      <c r="X14" s="134"/>
      <c r="Y14" s="134"/>
      <c r="Z14" s="134"/>
      <c r="AA14" s="134"/>
      <c r="AB14" s="134"/>
      <c r="AC14" s="132"/>
    </row>
    <row r="15" spans="1:105" ht="21" customHeight="1">
      <c r="L15" s="133"/>
      <c r="M15" s="132"/>
      <c r="N15" s="147"/>
      <c r="O15" s="146"/>
      <c r="P15" s="146"/>
      <c r="Q15" s="146"/>
      <c r="R15" s="148"/>
      <c r="S15" s="147"/>
      <c r="T15" s="146"/>
      <c r="U15" s="146"/>
      <c r="V15" s="132"/>
      <c r="W15" s="134"/>
      <c r="X15" s="134"/>
      <c r="Y15" s="134"/>
      <c r="Z15" s="134"/>
      <c r="AA15" s="134"/>
      <c r="AB15" s="134"/>
      <c r="AC15" s="132"/>
    </row>
    <row r="16" spans="1:105" ht="21" customHeight="1">
      <c r="L16" s="133"/>
      <c r="M16" s="132"/>
      <c r="N16" s="147"/>
      <c r="O16" s="146"/>
      <c r="P16" s="146"/>
      <c r="Q16" s="146"/>
      <c r="R16" s="148"/>
      <c r="S16" s="147"/>
      <c r="T16" s="146"/>
      <c r="U16" s="146"/>
      <c r="V16" s="132"/>
      <c r="W16" s="134"/>
      <c r="X16" s="134"/>
      <c r="Y16" s="134"/>
      <c r="Z16" s="134"/>
      <c r="AA16" s="134"/>
      <c r="AB16" s="134"/>
      <c r="AC16" s="132"/>
    </row>
    <row r="17" spans="9:29" ht="21" customHeight="1">
      <c r="L17" s="133"/>
      <c r="M17" s="132"/>
      <c r="N17" s="147"/>
      <c r="O17" s="146"/>
      <c r="P17" s="146"/>
      <c r="Q17" s="146"/>
      <c r="R17" s="148"/>
      <c r="S17" s="147"/>
      <c r="T17" s="146"/>
      <c r="U17" s="146"/>
      <c r="V17" s="132"/>
      <c r="W17" s="134"/>
      <c r="X17" s="134"/>
      <c r="Y17" s="134"/>
      <c r="Z17" s="134"/>
      <c r="AA17" s="134"/>
      <c r="AB17" s="134"/>
      <c r="AC17" s="132"/>
    </row>
    <row r="18" spans="9:29" ht="21" customHeight="1">
      <c r="L18" s="133"/>
      <c r="M18" s="132"/>
      <c r="N18" s="147"/>
      <c r="O18" s="146"/>
      <c r="P18" s="146"/>
      <c r="Q18" s="146"/>
      <c r="R18" s="148"/>
      <c r="S18" s="147"/>
      <c r="T18" s="146"/>
      <c r="U18" s="146"/>
      <c r="V18" s="132"/>
      <c r="W18" s="134"/>
      <c r="X18" s="134"/>
      <c r="Y18" s="134"/>
      <c r="Z18" s="134"/>
      <c r="AA18" s="134"/>
      <c r="AB18" s="134"/>
      <c r="AC18" s="132"/>
    </row>
    <row r="19" spans="9:29" ht="21" customHeight="1">
      <c r="L19" s="133"/>
      <c r="M19" s="145"/>
      <c r="N19" s="132"/>
      <c r="O19" s="132"/>
      <c r="P19" s="132"/>
      <c r="Q19" s="132"/>
      <c r="R19" s="133"/>
      <c r="S19" s="132"/>
      <c r="T19" s="132"/>
      <c r="U19" s="132"/>
      <c r="V19" s="132"/>
      <c r="W19" s="134"/>
      <c r="X19" s="134"/>
      <c r="Y19" s="134"/>
      <c r="Z19" s="134"/>
      <c r="AA19" s="134"/>
      <c r="AB19" s="134"/>
      <c r="AC19" s="132"/>
    </row>
    <row r="20" spans="9:29" ht="21" customHeight="1">
      <c r="L20" s="133"/>
      <c r="M20" s="132"/>
      <c r="N20" s="132"/>
      <c r="O20" s="132"/>
      <c r="P20" s="132"/>
      <c r="Q20" s="132"/>
      <c r="R20" s="133"/>
      <c r="S20" s="132"/>
      <c r="T20" s="132"/>
      <c r="U20" s="132"/>
      <c r="V20" s="132"/>
      <c r="W20" s="134"/>
      <c r="X20" s="134"/>
      <c r="Y20" s="134"/>
      <c r="Z20" s="134"/>
      <c r="AA20" s="134"/>
      <c r="AB20" s="134"/>
      <c r="AC20" s="132"/>
    </row>
    <row r="21" spans="9:29" ht="21" customHeight="1">
      <c r="I21" s="93" t="s">
        <v>122</v>
      </c>
      <c r="L21" s="133"/>
      <c r="M21" s="132"/>
      <c r="N21" s="144"/>
      <c r="O21" s="144"/>
      <c r="P21" s="144"/>
      <c r="Q21" s="132"/>
      <c r="R21" s="133"/>
      <c r="S21" s="132"/>
      <c r="T21" s="132"/>
      <c r="U21" s="132"/>
      <c r="V21" s="132"/>
      <c r="W21" s="134"/>
      <c r="X21" s="134"/>
      <c r="Y21" s="134"/>
      <c r="Z21" s="134"/>
      <c r="AA21" s="134"/>
      <c r="AB21" s="134"/>
      <c r="AC21" s="132"/>
    </row>
    <row r="22" spans="9:29" ht="21" customHeight="1">
      <c r="L22" s="133"/>
      <c r="M22" s="132"/>
      <c r="N22" s="141"/>
      <c r="O22" s="141"/>
      <c r="P22" s="141"/>
      <c r="Q22" s="140"/>
      <c r="R22" s="137"/>
      <c r="S22" s="136"/>
      <c r="T22" s="132"/>
      <c r="U22" s="132"/>
      <c r="V22" s="132"/>
      <c r="W22" s="134"/>
      <c r="X22" s="134"/>
      <c r="Y22" s="134"/>
      <c r="Z22" s="134"/>
      <c r="AA22" s="134"/>
      <c r="AB22" s="134"/>
      <c r="AC22" s="132"/>
    </row>
    <row r="23" spans="9:29" ht="21" customHeight="1">
      <c r="L23" s="133"/>
      <c r="M23" s="132"/>
      <c r="N23" s="141"/>
      <c r="O23" s="141"/>
      <c r="P23" s="141"/>
      <c r="Q23" s="140"/>
      <c r="R23" s="137"/>
      <c r="S23" s="136"/>
      <c r="T23" s="132"/>
      <c r="U23" s="132"/>
      <c r="V23" s="132"/>
      <c r="W23" s="134"/>
      <c r="X23" s="134"/>
      <c r="Y23" s="134"/>
      <c r="Z23" s="134"/>
      <c r="AA23" s="134"/>
      <c r="AB23" s="134"/>
      <c r="AC23" s="132"/>
    </row>
    <row r="24" spans="9:29" ht="21" customHeight="1">
      <c r="L24" s="133"/>
      <c r="M24" s="132"/>
      <c r="N24" s="143"/>
      <c r="O24" s="143"/>
      <c r="P24" s="143"/>
      <c r="Q24" s="140"/>
      <c r="R24" s="137"/>
      <c r="S24" s="136"/>
      <c r="T24" s="132"/>
      <c r="U24" s="132"/>
      <c r="V24" s="132"/>
      <c r="W24" s="134"/>
      <c r="X24" s="134"/>
      <c r="Y24" s="134"/>
      <c r="Z24" s="134"/>
      <c r="AA24" s="134"/>
      <c r="AB24" s="134"/>
      <c r="AC24" s="132"/>
    </row>
    <row r="25" spans="9:29" ht="21" customHeight="1">
      <c r="L25" s="133"/>
      <c r="M25" s="132"/>
      <c r="N25" s="141"/>
      <c r="O25" s="141"/>
      <c r="P25" s="141"/>
      <c r="Q25" s="140"/>
      <c r="R25" s="137"/>
      <c r="S25" s="136"/>
      <c r="T25" s="132"/>
      <c r="U25" s="132"/>
      <c r="V25" s="132"/>
      <c r="W25" s="134"/>
      <c r="X25" s="134"/>
      <c r="Y25" s="134"/>
      <c r="Z25" s="134"/>
      <c r="AA25" s="134"/>
      <c r="AB25" s="134"/>
      <c r="AC25" s="132"/>
    </row>
    <row r="26" spans="9:29" ht="21" customHeight="1">
      <c r="L26" s="133"/>
      <c r="M26" s="132"/>
      <c r="N26" s="141"/>
      <c r="O26" s="141"/>
      <c r="P26" s="141"/>
      <c r="Q26" s="140"/>
      <c r="R26" s="137"/>
      <c r="S26" s="136"/>
      <c r="T26" s="132"/>
      <c r="U26" s="132"/>
      <c r="V26" s="132"/>
      <c r="W26" s="134"/>
      <c r="X26" s="134"/>
      <c r="Y26" s="134"/>
      <c r="Z26" s="134"/>
      <c r="AA26" s="134"/>
      <c r="AB26" s="134"/>
      <c r="AC26" s="132"/>
    </row>
    <row r="27" spans="9:29" ht="21" customHeight="1">
      <c r="L27" s="133"/>
      <c r="M27" s="132"/>
      <c r="N27" s="141"/>
      <c r="O27" s="141"/>
      <c r="P27" s="141"/>
      <c r="Q27" s="140"/>
      <c r="R27" s="137"/>
      <c r="S27" s="136"/>
      <c r="T27" s="132"/>
      <c r="U27" s="132"/>
      <c r="V27" s="132"/>
      <c r="W27" s="134"/>
      <c r="X27" s="134"/>
      <c r="Y27" s="134"/>
      <c r="Z27" s="134"/>
      <c r="AA27" s="134"/>
      <c r="AB27" s="134"/>
      <c r="AC27" s="132"/>
    </row>
    <row r="28" spans="9:29" ht="21" customHeight="1">
      <c r="L28" s="133"/>
      <c r="M28" s="132"/>
      <c r="N28" s="141"/>
      <c r="O28" s="141"/>
      <c r="P28" s="141"/>
      <c r="Q28" s="140"/>
      <c r="R28" s="137"/>
      <c r="S28" s="136"/>
      <c r="T28" s="132"/>
      <c r="U28" s="132"/>
      <c r="V28" s="132"/>
      <c r="W28" s="134"/>
      <c r="X28" s="134"/>
      <c r="Y28" s="134"/>
      <c r="Z28" s="134"/>
      <c r="AA28" s="134"/>
      <c r="AB28" s="134"/>
      <c r="AC28" s="132"/>
    </row>
    <row r="29" spans="9:29" ht="21" customHeight="1">
      <c r="L29" s="133"/>
      <c r="M29" s="132"/>
      <c r="N29" s="141"/>
      <c r="O29" s="141"/>
      <c r="P29" s="141"/>
      <c r="Q29" s="140"/>
      <c r="R29" s="137"/>
      <c r="S29" s="136"/>
      <c r="T29" s="132"/>
      <c r="U29" s="132"/>
      <c r="V29" s="132"/>
      <c r="W29" s="134"/>
      <c r="X29" s="134"/>
      <c r="Y29" s="134"/>
      <c r="Z29" s="134"/>
      <c r="AA29" s="134"/>
      <c r="AB29" s="134"/>
      <c r="AC29" s="132"/>
    </row>
    <row r="30" spans="9:29" ht="21" customHeight="1">
      <c r="L30" s="133"/>
      <c r="M30" s="132"/>
      <c r="N30" s="141"/>
      <c r="O30" s="141"/>
      <c r="P30" s="141"/>
      <c r="Q30" s="140"/>
      <c r="R30" s="137"/>
      <c r="S30" s="136"/>
      <c r="T30" s="132"/>
      <c r="U30" s="132"/>
      <c r="V30" s="132"/>
      <c r="W30" s="134"/>
      <c r="X30" s="134"/>
      <c r="Y30" s="134"/>
      <c r="Z30" s="134"/>
      <c r="AA30" s="134"/>
      <c r="AB30" s="134"/>
      <c r="AC30" s="132"/>
    </row>
    <row r="31" spans="9:29" ht="21" customHeight="1">
      <c r="L31" s="133"/>
      <c r="M31" s="132"/>
      <c r="N31" s="141"/>
      <c r="O31" s="141"/>
      <c r="P31" s="141"/>
      <c r="Q31" s="140"/>
      <c r="R31" s="137"/>
      <c r="S31" s="136"/>
      <c r="T31" s="132"/>
      <c r="U31" s="132"/>
      <c r="V31" s="132"/>
      <c r="W31" s="134"/>
      <c r="X31" s="134"/>
      <c r="Y31" s="134"/>
      <c r="Z31" s="134"/>
      <c r="AA31" s="134"/>
      <c r="AB31" s="134"/>
      <c r="AC31" s="132"/>
    </row>
    <row r="32" spans="9:29" ht="21" customHeight="1">
      <c r="L32" s="133"/>
      <c r="M32" s="132"/>
      <c r="N32" s="141"/>
      <c r="O32" s="141"/>
      <c r="P32" s="141"/>
      <c r="Q32" s="140"/>
      <c r="R32" s="137"/>
      <c r="S32" s="136"/>
      <c r="T32" s="132"/>
      <c r="U32" s="132"/>
      <c r="V32" s="132"/>
      <c r="W32" s="134"/>
      <c r="X32" s="134"/>
      <c r="Y32" s="134"/>
      <c r="Z32" s="134"/>
      <c r="AA32" s="134"/>
      <c r="AB32" s="134"/>
      <c r="AC32" s="132"/>
    </row>
    <row r="33" spans="1:45" ht="21" customHeight="1">
      <c r="L33" s="133"/>
      <c r="M33" s="132"/>
      <c r="N33" s="141"/>
      <c r="O33" s="141"/>
      <c r="P33" s="141"/>
      <c r="Q33" s="140"/>
      <c r="R33" s="137"/>
      <c r="S33" s="136"/>
      <c r="T33" s="132"/>
      <c r="U33" s="132"/>
      <c r="V33" s="132"/>
      <c r="W33" s="134"/>
      <c r="X33" s="134"/>
      <c r="Y33" s="134"/>
      <c r="Z33" s="134"/>
      <c r="AA33" s="134"/>
      <c r="AB33" s="134"/>
      <c r="AC33" s="132"/>
    </row>
    <row r="34" spans="1:45" ht="21" customHeight="1">
      <c r="L34" s="133"/>
      <c r="M34" s="142"/>
      <c r="N34" s="141"/>
      <c r="O34" s="141"/>
      <c r="P34" s="141"/>
      <c r="Q34" s="140"/>
      <c r="R34" s="137"/>
      <c r="S34" s="136"/>
      <c r="T34" s="132"/>
      <c r="U34" s="132"/>
      <c r="V34" s="132"/>
      <c r="W34" s="134"/>
      <c r="X34" s="134"/>
      <c r="Y34" s="134"/>
      <c r="Z34" s="134"/>
      <c r="AA34" s="134"/>
      <c r="AB34" s="134"/>
      <c r="AC34" s="132"/>
    </row>
    <row r="35" spans="1:45" ht="21" customHeight="1">
      <c r="L35" s="133"/>
      <c r="M35" s="142"/>
      <c r="N35" s="141"/>
      <c r="O35" s="141"/>
      <c r="P35" s="141"/>
      <c r="Q35" s="140"/>
      <c r="R35" s="137"/>
      <c r="S35" s="136"/>
      <c r="T35" s="132"/>
      <c r="U35" s="132"/>
      <c r="V35" s="132"/>
      <c r="W35" s="134"/>
      <c r="X35" s="134"/>
      <c r="Y35" s="134"/>
      <c r="Z35" s="134"/>
      <c r="AA35" s="134"/>
      <c r="AB35" s="134"/>
      <c r="AC35" s="132"/>
    </row>
    <row r="36" spans="1:45" ht="21" customHeight="1">
      <c r="L36" s="133"/>
      <c r="M36" s="139"/>
      <c r="N36" s="138"/>
      <c r="O36" s="138"/>
      <c r="P36" s="138"/>
      <c r="Q36" s="136"/>
      <c r="R36" s="137"/>
      <c r="S36" s="136"/>
      <c r="T36" s="132"/>
      <c r="U36" s="132"/>
      <c r="V36" s="132"/>
      <c r="W36" s="134"/>
      <c r="X36" s="134"/>
      <c r="Y36" s="134"/>
      <c r="Z36" s="134"/>
      <c r="AA36" s="134"/>
      <c r="AB36" s="134"/>
      <c r="AC36" s="132"/>
    </row>
    <row r="37" spans="1:45" ht="21" customHeight="1">
      <c r="L37" s="133"/>
      <c r="M37" s="135"/>
      <c r="N37" s="135"/>
      <c r="O37" s="135"/>
      <c r="P37" s="135"/>
      <c r="Q37" s="132"/>
      <c r="R37" s="133"/>
      <c r="S37" s="132"/>
      <c r="T37" s="132"/>
      <c r="U37" s="132"/>
      <c r="V37" s="132"/>
      <c r="W37" s="134"/>
      <c r="X37" s="134"/>
      <c r="Y37" s="134"/>
      <c r="Z37" s="134"/>
      <c r="AA37" s="134"/>
      <c r="AB37" s="134"/>
      <c r="AC37" s="132"/>
    </row>
    <row r="38" spans="1:45" ht="21" customHeight="1">
      <c r="L38" s="133"/>
      <c r="M38" s="135"/>
      <c r="N38" s="135"/>
      <c r="O38" s="135"/>
      <c r="P38" s="135"/>
      <c r="Q38" s="132"/>
      <c r="R38" s="133"/>
      <c r="S38" s="132"/>
      <c r="T38" s="132"/>
      <c r="U38" s="132"/>
      <c r="V38" s="132"/>
      <c r="W38" s="134"/>
      <c r="X38" s="134"/>
      <c r="Y38" s="134"/>
      <c r="Z38" s="134"/>
      <c r="AA38" s="134"/>
      <c r="AB38" s="134"/>
      <c r="AC38" s="132"/>
    </row>
    <row r="39" spans="1:45" ht="21" customHeight="1">
      <c r="L39" s="133"/>
      <c r="M39" s="135"/>
      <c r="N39" s="135"/>
      <c r="O39" s="135"/>
      <c r="P39" s="135"/>
      <c r="Q39" s="132"/>
      <c r="R39" s="133"/>
      <c r="S39" s="132"/>
      <c r="T39" s="132"/>
      <c r="U39" s="132"/>
      <c r="V39" s="132"/>
      <c r="W39" s="134"/>
      <c r="X39" s="134"/>
      <c r="Y39" s="134"/>
      <c r="Z39" s="134"/>
      <c r="AA39" s="134"/>
      <c r="AB39" s="134"/>
      <c r="AC39" s="132"/>
    </row>
    <row r="40" spans="1:45" ht="21" customHeight="1">
      <c r="L40" s="133"/>
      <c r="M40" s="132"/>
      <c r="N40" s="132"/>
      <c r="O40" s="132"/>
      <c r="P40" s="132"/>
      <c r="Q40" s="132"/>
      <c r="R40" s="133"/>
      <c r="S40" s="132"/>
      <c r="T40" s="132"/>
      <c r="U40" s="132"/>
      <c r="V40" s="132"/>
      <c r="W40" s="132"/>
      <c r="X40" s="133"/>
      <c r="Y40" s="132"/>
      <c r="Z40" s="132"/>
      <c r="AA40" s="132"/>
      <c r="AB40" s="132"/>
      <c r="AC40" s="132"/>
    </row>
    <row r="41" spans="1:45">
      <c r="B41" s="131"/>
      <c r="C41" s="131"/>
      <c r="D41" s="131"/>
      <c r="E41" s="131"/>
      <c r="F41" s="131"/>
      <c r="G41" s="131"/>
      <c r="H41" s="131"/>
      <c r="I41" s="131"/>
    </row>
    <row r="42" spans="1:45">
      <c r="B42" s="210" t="s">
        <v>121</v>
      </c>
      <c r="C42" s="211"/>
      <c r="D42" s="211"/>
      <c r="E42" s="211"/>
      <c r="F42" s="211"/>
      <c r="G42" s="211"/>
      <c r="H42" s="211"/>
      <c r="I42" s="211"/>
      <c r="J42" s="211"/>
      <c r="K42" s="211"/>
      <c r="L42" s="211"/>
      <c r="M42" s="211"/>
      <c r="N42" s="211"/>
      <c r="O42" s="211"/>
      <c r="P42" s="211"/>
      <c r="Q42" s="211"/>
      <c r="R42" s="211"/>
    </row>
    <row r="43" spans="1:45" ht="21">
      <c r="B43" s="204" t="s">
        <v>120</v>
      </c>
      <c r="C43" s="206"/>
      <c r="D43" s="206"/>
      <c r="E43" s="206"/>
      <c r="F43" s="206"/>
      <c r="G43" s="206"/>
      <c r="H43" s="206"/>
      <c r="I43" s="206"/>
      <c r="J43" s="206"/>
      <c r="L43" s="204" t="s">
        <v>119</v>
      </c>
      <c r="M43" s="205"/>
      <c r="N43" s="205"/>
      <c r="O43" s="205"/>
      <c r="P43" s="205"/>
      <c r="Q43" s="205"/>
      <c r="R43" s="205"/>
      <c r="S43" s="205"/>
      <c r="T43" s="205"/>
    </row>
    <row r="44" spans="1:45" ht="20.100000000000001" customHeight="1">
      <c r="B44" s="200" t="e">
        <f>HLOOKUP($CY$7,[1]Def!$B$2:$AQ$16,3)</f>
        <v>#N/A</v>
      </c>
      <c r="C44" s="201"/>
      <c r="D44" s="201"/>
      <c r="E44" s="201"/>
      <c r="F44" s="201"/>
      <c r="G44" s="201"/>
      <c r="H44" s="201"/>
      <c r="I44" s="201"/>
      <c r="J44" s="201"/>
      <c r="K44" s="122"/>
      <c r="L44" s="200" t="e">
        <f>HLOOKUP($CY$9,[1]Def!$B$2:$AQ$16,3)</f>
        <v>#N/A</v>
      </c>
      <c r="M44" s="201"/>
      <c r="N44" s="201"/>
      <c r="O44" s="201"/>
      <c r="P44" s="201"/>
      <c r="Q44" s="201"/>
      <c r="R44" s="201"/>
      <c r="S44" s="201"/>
      <c r="T44" s="201"/>
    </row>
    <row r="45" spans="1:45" ht="20.100000000000001" customHeight="1">
      <c r="B45" s="200" t="e">
        <f>HLOOKUP($CY$7,[1]Def!$B$2:$AQ$16,4)</f>
        <v>#N/A</v>
      </c>
      <c r="C45" s="201"/>
      <c r="D45" s="201"/>
      <c r="E45" s="201"/>
      <c r="F45" s="201"/>
      <c r="G45" s="201"/>
      <c r="H45" s="201"/>
      <c r="I45" s="201"/>
      <c r="J45" s="201"/>
      <c r="K45" s="111"/>
      <c r="L45" s="200" t="e">
        <f>HLOOKUP($CY$9,[1]Def!$B$2:$AQ$16,4)</f>
        <v>#N/A</v>
      </c>
      <c r="M45" s="201"/>
      <c r="N45" s="201"/>
      <c r="O45" s="201"/>
      <c r="P45" s="201"/>
      <c r="Q45" s="201"/>
      <c r="R45" s="201"/>
      <c r="S45" s="201"/>
      <c r="T45" s="201"/>
    </row>
    <row r="46" spans="1:45" ht="20.100000000000001" customHeight="1">
      <c r="A46" s="129"/>
      <c r="B46" s="200" t="e">
        <f>HLOOKUP($CY$7,[1]Def!$B$2:$AQ$16,5)</f>
        <v>#N/A</v>
      </c>
      <c r="C46" s="201"/>
      <c r="D46" s="201"/>
      <c r="E46" s="201"/>
      <c r="F46" s="201"/>
      <c r="G46" s="201"/>
      <c r="H46" s="201"/>
      <c r="I46" s="201"/>
      <c r="J46" s="201"/>
      <c r="K46" s="111"/>
      <c r="L46" s="200" t="e">
        <f>HLOOKUP($CY$9,[1]Def!$B$2:$AQ$16,5)</f>
        <v>#N/A</v>
      </c>
      <c r="M46" s="201"/>
      <c r="N46" s="201"/>
      <c r="O46" s="201"/>
      <c r="P46" s="201"/>
      <c r="Q46" s="201"/>
      <c r="R46" s="201"/>
      <c r="S46" s="201"/>
      <c r="T46" s="201"/>
      <c r="AD46" s="129"/>
      <c r="AE46" s="129"/>
      <c r="AF46" s="129"/>
      <c r="AG46" s="129"/>
      <c r="AH46" s="129"/>
      <c r="AI46" s="129"/>
      <c r="AJ46" s="129"/>
      <c r="AK46" s="129"/>
      <c r="AL46" s="129"/>
      <c r="AM46" s="129"/>
      <c r="AN46" s="129"/>
      <c r="AO46" s="129"/>
      <c r="AP46" s="129"/>
      <c r="AQ46" s="129"/>
      <c r="AR46" s="129"/>
      <c r="AS46" s="129"/>
    </row>
    <row r="47" spans="1:45" ht="20.100000000000001" customHeight="1">
      <c r="A47" s="129"/>
      <c r="B47" s="200" t="e">
        <f>HLOOKUP($CY$7,[1]Def!$B$2:$AQ$16,6)</f>
        <v>#N/A</v>
      </c>
      <c r="C47" s="201"/>
      <c r="D47" s="201"/>
      <c r="E47" s="201"/>
      <c r="F47" s="201"/>
      <c r="G47" s="201"/>
      <c r="H47" s="201"/>
      <c r="I47" s="201"/>
      <c r="J47" s="201"/>
      <c r="K47" s="111"/>
      <c r="L47" s="200" t="e">
        <f>HLOOKUP($CY$9,[1]Def!$B$2:$AQ$16,6)</f>
        <v>#N/A</v>
      </c>
      <c r="M47" s="201"/>
      <c r="N47" s="201"/>
      <c r="O47" s="201"/>
      <c r="P47" s="201"/>
      <c r="Q47" s="201"/>
      <c r="R47" s="201"/>
      <c r="S47" s="201"/>
      <c r="T47" s="201"/>
      <c r="AD47" s="129"/>
      <c r="AE47" s="129"/>
      <c r="AF47" s="129"/>
      <c r="AG47" s="129"/>
      <c r="AH47" s="129"/>
      <c r="AI47" s="129"/>
      <c r="AJ47" s="129"/>
      <c r="AK47" s="129"/>
      <c r="AL47" s="129"/>
      <c r="AM47" s="129"/>
      <c r="AN47" s="129"/>
      <c r="AO47" s="129"/>
      <c r="AP47" s="129"/>
      <c r="AQ47" s="129"/>
      <c r="AR47" s="129"/>
      <c r="AS47" s="129"/>
    </row>
    <row r="48" spans="1:45" ht="20.100000000000001" customHeight="1">
      <c r="A48" s="129"/>
      <c r="B48" s="200" t="e">
        <f>HLOOKUP($CY$7,[1]Def!$B$2:$AQ$16,7)</f>
        <v>#N/A</v>
      </c>
      <c r="C48" s="201"/>
      <c r="D48" s="201"/>
      <c r="E48" s="201"/>
      <c r="F48" s="201"/>
      <c r="G48" s="201"/>
      <c r="H48" s="201"/>
      <c r="I48" s="201"/>
      <c r="J48" s="201"/>
      <c r="K48" s="111"/>
      <c r="L48" s="200" t="e">
        <f>HLOOKUP($CY$9,[1]Def!$B$2:$AQ$16,7)</f>
        <v>#N/A</v>
      </c>
      <c r="M48" s="201"/>
      <c r="N48" s="201"/>
      <c r="O48" s="201"/>
      <c r="P48" s="201"/>
      <c r="Q48" s="201"/>
      <c r="R48" s="201"/>
      <c r="S48" s="201"/>
      <c r="T48" s="201"/>
      <c r="AD48" s="129"/>
      <c r="AE48" s="129"/>
      <c r="AF48" s="129"/>
      <c r="AG48" s="129"/>
      <c r="AH48" s="129"/>
      <c r="AI48" s="129"/>
      <c r="AJ48" s="129"/>
      <c r="AK48" s="129"/>
      <c r="AL48" s="129"/>
      <c r="AM48" s="129"/>
      <c r="AN48" s="129"/>
      <c r="AO48" s="129"/>
      <c r="AP48" s="129"/>
      <c r="AQ48" s="129"/>
      <c r="AR48" s="129"/>
      <c r="AS48" s="129"/>
    </row>
    <row r="49" spans="1:91" ht="20.100000000000001" customHeight="1">
      <c r="A49" s="129"/>
      <c r="B49" s="200" t="e">
        <f>HLOOKUP($CY$7,[1]Def!$B$2:$AQ$16,8)</f>
        <v>#N/A</v>
      </c>
      <c r="C49" s="201"/>
      <c r="D49" s="201"/>
      <c r="E49" s="201"/>
      <c r="F49" s="201"/>
      <c r="G49" s="201"/>
      <c r="H49" s="201"/>
      <c r="I49" s="201"/>
      <c r="J49" s="201"/>
      <c r="K49" s="111"/>
      <c r="L49" s="200" t="e">
        <f>HLOOKUP($CY$9,[1]Def!$B$2:$AQ$16,8)</f>
        <v>#N/A</v>
      </c>
      <c r="M49" s="201"/>
      <c r="N49" s="201"/>
      <c r="O49" s="201"/>
      <c r="P49" s="201"/>
      <c r="Q49" s="201"/>
      <c r="R49" s="201"/>
      <c r="S49" s="201"/>
      <c r="T49" s="201"/>
      <c r="AD49" s="129"/>
      <c r="AE49" s="129"/>
      <c r="AF49" s="129"/>
      <c r="AG49" s="129"/>
      <c r="AH49" s="129"/>
      <c r="AI49" s="129"/>
      <c r="AJ49" s="129"/>
      <c r="AK49" s="129"/>
      <c r="AL49" s="129"/>
      <c r="AM49" s="129"/>
      <c r="AN49" s="129"/>
      <c r="AO49" s="129"/>
      <c r="AP49" s="129"/>
      <c r="AQ49" s="129"/>
      <c r="AR49" s="129"/>
      <c r="AS49" s="129"/>
    </row>
    <row r="50" spans="1:91" ht="20.100000000000001" customHeight="1">
      <c r="A50" s="129"/>
      <c r="B50" s="200" t="e">
        <f>HLOOKUP($CY$7,[1]Def!$B$2:$AQ$16,9)</f>
        <v>#N/A</v>
      </c>
      <c r="C50" s="201"/>
      <c r="D50" s="201"/>
      <c r="E50" s="201"/>
      <c r="F50" s="201"/>
      <c r="G50" s="201"/>
      <c r="H50" s="201"/>
      <c r="I50" s="201"/>
      <c r="J50" s="201"/>
      <c r="K50" s="111"/>
      <c r="L50" s="200" t="e">
        <f>HLOOKUP($CY$9,[1]Def!$B$2:$AQ$16,9)</f>
        <v>#N/A</v>
      </c>
      <c r="M50" s="201"/>
      <c r="N50" s="201"/>
      <c r="O50" s="201"/>
      <c r="P50" s="201"/>
      <c r="Q50" s="201"/>
      <c r="R50" s="201"/>
      <c r="S50" s="201"/>
      <c r="T50" s="201"/>
      <c r="AD50" s="129"/>
      <c r="AE50" s="129"/>
      <c r="AF50" s="129"/>
      <c r="AG50" s="129"/>
      <c r="AH50" s="129"/>
      <c r="AI50" s="129"/>
      <c r="AJ50" s="129"/>
      <c r="AK50" s="129"/>
      <c r="AL50" s="129"/>
      <c r="AM50" s="129"/>
      <c r="AN50" s="129"/>
      <c r="AO50" s="129"/>
      <c r="AP50" s="129"/>
      <c r="AQ50" s="129"/>
      <c r="AR50" s="129"/>
      <c r="AS50" s="129"/>
    </row>
    <row r="51" spans="1:91" ht="20.100000000000001" customHeight="1">
      <c r="A51" s="129"/>
      <c r="B51" s="200" t="e">
        <f>HLOOKUP($CY$7,[1]Def!$B$2:$AQ$16,10)</f>
        <v>#N/A</v>
      </c>
      <c r="C51" s="201"/>
      <c r="D51" s="201"/>
      <c r="E51" s="201"/>
      <c r="F51" s="201"/>
      <c r="G51" s="201"/>
      <c r="H51" s="201"/>
      <c r="I51" s="201"/>
      <c r="J51" s="201"/>
      <c r="K51" s="111"/>
      <c r="L51" s="200" t="e">
        <f>HLOOKUP($CY$9,[1]Def!$B$2:$AQ$16,10)</f>
        <v>#N/A</v>
      </c>
      <c r="M51" s="201"/>
      <c r="N51" s="201"/>
      <c r="O51" s="201"/>
      <c r="P51" s="201"/>
      <c r="Q51" s="201"/>
      <c r="R51" s="201"/>
      <c r="S51" s="201"/>
      <c r="T51" s="201"/>
      <c r="AD51" s="129"/>
      <c r="AE51" s="129"/>
      <c r="AF51" s="129"/>
      <c r="AG51" s="129"/>
      <c r="AH51" s="129"/>
      <c r="AI51" s="129"/>
      <c r="AJ51" s="129"/>
      <c r="AK51" s="129"/>
      <c r="AL51" s="129"/>
      <c r="AM51" s="129"/>
      <c r="AN51" s="129"/>
      <c r="AO51" s="129"/>
      <c r="AP51" s="129"/>
      <c r="AQ51" s="129"/>
      <c r="AR51" s="129"/>
      <c r="AS51" s="129"/>
    </row>
    <row r="52" spans="1:91" ht="20.100000000000001" customHeight="1">
      <c r="A52" s="129"/>
      <c r="B52" s="200" t="e">
        <f>HLOOKUP($CY$7,[1]Def!$B$2:$AQ$16,11)</f>
        <v>#N/A</v>
      </c>
      <c r="C52" s="201"/>
      <c r="D52" s="201"/>
      <c r="E52" s="201"/>
      <c r="F52" s="201"/>
      <c r="G52" s="201"/>
      <c r="H52" s="201"/>
      <c r="I52" s="201"/>
      <c r="J52" s="201"/>
      <c r="K52" s="110"/>
      <c r="L52" s="200" t="e">
        <f>HLOOKUP($CY$9,[1]Def!$B$2:$AQ$16,11)</f>
        <v>#N/A</v>
      </c>
      <c r="M52" s="201"/>
      <c r="N52" s="201"/>
      <c r="O52" s="201"/>
      <c r="P52" s="201"/>
      <c r="Q52" s="201"/>
      <c r="R52" s="201"/>
      <c r="S52" s="201"/>
      <c r="T52" s="201"/>
      <c r="AD52" s="129"/>
      <c r="AE52" s="129"/>
      <c r="AF52" s="129"/>
      <c r="AG52" s="129"/>
      <c r="AH52" s="129"/>
      <c r="AI52" s="129"/>
      <c r="AJ52" s="129"/>
      <c r="AK52" s="129"/>
      <c r="AL52" s="129"/>
      <c r="AM52" s="129"/>
      <c r="AN52" s="129"/>
      <c r="AO52" s="129"/>
      <c r="AP52" s="129"/>
      <c r="AQ52" s="129"/>
      <c r="AR52" s="129"/>
      <c r="AS52" s="129"/>
    </row>
    <row r="53" spans="1:91" ht="20.100000000000001" customHeight="1">
      <c r="A53" s="129"/>
      <c r="B53" s="200" t="e">
        <f>HLOOKUP($CY$7,[1]Def!$B$2:$AQ$16,12)</f>
        <v>#N/A</v>
      </c>
      <c r="C53" s="201"/>
      <c r="D53" s="201"/>
      <c r="E53" s="201"/>
      <c r="F53" s="201"/>
      <c r="G53" s="201"/>
      <c r="H53" s="201"/>
      <c r="I53" s="201"/>
      <c r="J53" s="201"/>
      <c r="K53" s="110"/>
      <c r="L53" s="200" t="e">
        <f>HLOOKUP($CY$9,[1]Def!$B$2:$AQ$16,12)</f>
        <v>#N/A</v>
      </c>
      <c r="M53" s="201"/>
      <c r="N53" s="201"/>
      <c r="O53" s="201"/>
      <c r="P53" s="201"/>
      <c r="Q53" s="201"/>
      <c r="R53" s="201"/>
      <c r="S53" s="201"/>
      <c r="T53" s="201"/>
      <c r="AD53" s="129"/>
      <c r="AE53" s="129"/>
      <c r="AF53" s="129"/>
      <c r="AG53" s="129"/>
      <c r="AH53" s="129"/>
      <c r="AI53" s="129"/>
      <c r="AJ53" s="129"/>
      <c r="AK53" s="129"/>
      <c r="AL53" s="129"/>
      <c r="AM53" s="129"/>
      <c r="AN53" s="129"/>
      <c r="AO53" s="129"/>
      <c r="AP53" s="129"/>
      <c r="AQ53" s="129"/>
      <c r="AR53" s="129"/>
      <c r="AS53" s="129"/>
    </row>
    <row r="54" spans="1:91" ht="20.100000000000001" customHeight="1">
      <c r="A54" s="129"/>
      <c r="B54" s="200" t="e">
        <f>HLOOKUP($CY$7,[1]Def!$B$2:$AQ$16,13)</f>
        <v>#N/A</v>
      </c>
      <c r="C54" s="201"/>
      <c r="D54" s="201"/>
      <c r="E54" s="201"/>
      <c r="F54" s="201"/>
      <c r="G54" s="201"/>
      <c r="H54" s="201"/>
      <c r="I54" s="201"/>
      <c r="J54" s="201"/>
      <c r="K54" s="110"/>
      <c r="L54" s="200" t="e">
        <f>HLOOKUP($CY$9,[1]Def!$B$2:$AQ$16,13)</f>
        <v>#N/A</v>
      </c>
      <c r="M54" s="201"/>
      <c r="N54" s="201"/>
      <c r="O54" s="201"/>
      <c r="P54" s="201"/>
      <c r="Q54" s="201"/>
      <c r="R54" s="201"/>
      <c r="S54" s="201"/>
      <c r="T54" s="201"/>
      <c r="AD54" s="129"/>
      <c r="AE54" s="129"/>
      <c r="AF54" s="129"/>
      <c r="AG54" s="129"/>
      <c r="AH54" s="129"/>
      <c r="AI54" s="129"/>
      <c r="AJ54" s="129"/>
      <c r="AK54" s="129"/>
      <c r="AL54" s="129"/>
      <c r="AM54" s="129"/>
      <c r="AN54" s="129"/>
      <c r="AO54" s="129"/>
      <c r="AP54" s="129"/>
      <c r="AQ54" s="129"/>
      <c r="AR54" s="129"/>
      <c r="AS54" s="129"/>
    </row>
    <row r="55" spans="1:91" ht="20.100000000000001" customHeight="1">
      <c r="A55" s="129"/>
      <c r="B55" s="200" t="e">
        <f>HLOOKUP($CY$7,[1]Def!$B$2:$AQ$16,14)</f>
        <v>#N/A</v>
      </c>
      <c r="C55" s="201"/>
      <c r="D55" s="201"/>
      <c r="E55" s="201"/>
      <c r="F55" s="201"/>
      <c r="G55" s="201"/>
      <c r="H55" s="201"/>
      <c r="I55" s="201"/>
      <c r="J55" s="201"/>
      <c r="K55" s="110"/>
      <c r="L55" s="200" t="e">
        <f>HLOOKUP($CY$9,[1]Def!$B$2:$AQ$16,14)</f>
        <v>#N/A</v>
      </c>
      <c r="M55" s="201"/>
      <c r="N55" s="201"/>
      <c r="O55" s="201"/>
      <c r="P55" s="201"/>
      <c r="Q55" s="201"/>
      <c r="R55" s="201"/>
      <c r="S55" s="201"/>
      <c r="T55" s="201"/>
      <c r="AD55" s="129"/>
      <c r="AE55" s="129"/>
      <c r="AF55" s="129"/>
      <c r="AG55" s="129"/>
      <c r="AH55" s="129"/>
      <c r="AI55" s="129"/>
      <c r="AJ55" s="129"/>
      <c r="AK55" s="129"/>
      <c r="AL55" s="129"/>
      <c r="AM55" s="129"/>
      <c r="AN55" s="129"/>
      <c r="AO55" s="129"/>
      <c r="AP55" s="129"/>
      <c r="AQ55" s="129"/>
      <c r="AR55" s="129"/>
      <c r="AS55" s="129"/>
    </row>
    <row r="56" spans="1:91" ht="15" customHeight="1">
      <c r="A56" s="129"/>
      <c r="B56" s="200" t="e">
        <f>HLOOKUP($CY$7,[1]Def!$B$2:$AQ$16,15)</f>
        <v>#N/A</v>
      </c>
      <c r="C56" s="201"/>
      <c r="D56" s="201"/>
      <c r="E56" s="201"/>
      <c r="F56" s="201"/>
      <c r="G56" s="201"/>
      <c r="H56" s="201"/>
      <c r="I56" s="201"/>
      <c r="J56" s="201"/>
      <c r="K56" s="129"/>
      <c r="L56" s="200" t="e">
        <f>HLOOKUP($CY$9,[1]Def!$B$2:$AQ$16,15)</f>
        <v>#N/A</v>
      </c>
      <c r="M56" s="201"/>
      <c r="N56" s="201"/>
      <c r="O56" s="201"/>
      <c r="P56" s="201"/>
      <c r="Q56" s="201"/>
      <c r="R56" s="201"/>
      <c r="S56" s="201"/>
      <c r="T56" s="201"/>
      <c r="U56" s="111"/>
      <c r="V56" s="111"/>
      <c r="W56" s="111"/>
      <c r="X56" s="111"/>
      <c r="Y56" s="111"/>
      <c r="Z56" s="111"/>
      <c r="AA56" s="111"/>
      <c r="AB56" s="111"/>
      <c r="AC56" s="111"/>
      <c r="AD56" s="129"/>
      <c r="AE56" s="129"/>
      <c r="AF56" s="129"/>
      <c r="AG56" s="129"/>
      <c r="AH56" s="129"/>
      <c r="AI56" s="129"/>
      <c r="AJ56" s="129"/>
      <c r="AK56" s="129"/>
      <c r="AL56" s="129"/>
      <c r="AM56" s="129"/>
      <c r="AN56" s="129"/>
      <c r="AO56" s="129"/>
      <c r="AP56" s="129"/>
      <c r="AQ56" s="129"/>
      <c r="AR56" s="129"/>
      <c r="AS56" s="129"/>
    </row>
    <row r="57" spans="1:91" ht="15" customHeight="1">
      <c r="A57" s="129"/>
      <c r="B57" s="130"/>
      <c r="C57" s="130"/>
      <c r="D57" s="130"/>
      <c r="E57" s="130"/>
      <c r="F57" s="130"/>
      <c r="G57" s="130"/>
      <c r="H57" s="130"/>
      <c r="I57" s="130"/>
      <c r="J57" s="130"/>
      <c r="K57" s="129"/>
      <c r="L57" s="116"/>
      <c r="M57" s="128"/>
      <c r="N57" s="128"/>
      <c r="O57" s="128"/>
      <c r="P57" s="128"/>
      <c r="Q57" s="116"/>
      <c r="R57" s="128"/>
      <c r="S57" s="128"/>
      <c r="T57" s="128"/>
      <c r="U57" s="128"/>
      <c r="V57" s="128"/>
      <c r="W57" s="128"/>
      <c r="X57" s="110"/>
      <c r="Y57" s="110"/>
      <c r="Z57" s="110"/>
      <c r="AA57" s="110"/>
      <c r="AB57" s="110"/>
      <c r="AC57" s="110"/>
      <c r="AD57" s="127"/>
      <c r="AE57" s="127"/>
      <c r="AF57" s="127"/>
      <c r="AG57" s="127"/>
      <c r="AH57" s="127"/>
      <c r="AI57" s="127"/>
      <c r="AJ57" s="127"/>
      <c r="AK57" s="127"/>
      <c r="AL57" s="127"/>
      <c r="AM57" s="127"/>
      <c r="AN57" s="127"/>
      <c r="AO57" s="127"/>
      <c r="AP57" s="127"/>
      <c r="AQ57" s="127"/>
      <c r="AR57" s="127"/>
      <c r="AS57" s="127"/>
      <c r="AT57" s="97"/>
      <c r="AU57" s="97"/>
      <c r="AV57" s="97"/>
      <c r="AW57" s="97"/>
    </row>
    <row r="58" spans="1:91" s="123" customFormat="1" ht="15.75" customHeight="1">
      <c r="A58" s="126"/>
      <c r="B58" s="109"/>
      <c r="C58" s="109"/>
      <c r="D58" s="109"/>
      <c r="E58" s="109"/>
      <c r="F58" s="109"/>
      <c r="G58" s="109"/>
      <c r="H58" s="109"/>
      <c r="I58" s="109"/>
      <c r="J58" s="109"/>
      <c r="K58" s="126"/>
      <c r="L58" s="124"/>
      <c r="M58" s="124"/>
      <c r="N58" s="124"/>
      <c r="O58" s="124"/>
      <c r="P58" s="124"/>
      <c r="Q58" s="124"/>
      <c r="R58" s="124"/>
      <c r="S58" s="124"/>
      <c r="T58" s="124"/>
      <c r="U58" s="124"/>
      <c r="V58" s="124"/>
      <c r="W58" s="124"/>
      <c r="X58" s="124"/>
      <c r="Y58" s="124"/>
      <c r="Z58" s="124"/>
      <c r="AA58" s="124"/>
      <c r="AB58" s="124"/>
      <c r="AC58" s="124"/>
      <c r="AD58" s="125"/>
      <c r="AE58" s="125"/>
      <c r="AF58" s="125"/>
      <c r="AG58" s="125"/>
      <c r="AH58" s="125"/>
      <c r="AI58" s="125"/>
      <c r="AJ58" s="125"/>
      <c r="AK58" s="125"/>
      <c r="AL58" s="125"/>
      <c r="AM58" s="125"/>
      <c r="AN58" s="125"/>
      <c r="AO58" s="125"/>
      <c r="AP58" s="125"/>
      <c r="AQ58" s="125"/>
      <c r="AR58" s="125"/>
      <c r="AS58" s="125"/>
      <c r="AT58" s="124"/>
      <c r="AU58" s="124"/>
      <c r="AV58" s="124"/>
      <c r="AW58" s="124"/>
    </row>
    <row r="59" spans="1:91" s="119" customFormat="1" ht="15.75" customHeight="1">
      <c r="A59" s="121"/>
      <c r="B59" s="202" t="s">
        <v>118</v>
      </c>
      <c r="C59" s="203"/>
      <c r="D59" s="203"/>
      <c r="E59" s="203"/>
      <c r="F59" s="203"/>
      <c r="G59" s="203"/>
      <c r="H59" s="203"/>
      <c r="I59" s="203"/>
      <c r="J59" s="203"/>
      <c r="K59" s="122"/>
      <c r="L59" s="122"/>
      <c r="M59" s="122"/>
      <c r="N59" s="122"/>
      <c r="O59" s="122"/>
      <c r="P59" s="122"/>
      <c r="Q59" s="122"/>
      <c r="R59" s="122"/>
      <c r="S59" s="122"/>
      <c r="T59" s="122"/>
      <c r="U59" s="122"/>
      <c r="V59" s="122"/>
      <c r="W59" s="122"/>
      <c r="X59" s="122"/>
      <c r="Y59" s="122"/>
      <c r="Z59" s="122"/>
      <c r="AA59" s="122"/>
      <c r="AB59" s="122"/>
      <c r="AC59" s="122"/>
      <c r="AD59" s="122"/>
      <c r="AE59" s="121"/>
      <c r="AF59" s="121"/>
      <c r="AG59" s="121"/>
      <c r="AH59" s="121"/>
      <c r="AI59" s="121"/>
      <c r="AJ59" s="121"/>
      <c r="AK59" s="121"/>
      <c r="AL59" s="121"/>
      <c r="AM59" s="121"/>
      <c r="AN59" s="121"/>
      <c r="AO59" s="121"/>
      <c r="AP59" s="121"/>
      <c r="AQ59" s="121"/>
      <c r="AR59" s="121"/>
      <c r="AS59" s="121"/>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I59" s="120"/>
      <c r="CJ59" s="120"/>
      <c r="CK59" s="120"/>
      <c r="CL59" s="120"/>
    </row>
    <row r="60" spans="1:91" s="117" customFormat="1" ht="18.75">
      <c r="A60" s="110"/>
      <c r="B60" s="200" t="str">
        <f>HLOOKUP($CY$11,[1]Def!$B$2:$AQ$16,3)</f>
        <v>MEDIATOR</v>
      </c>
      <c r="C60" s="201"/>
      <c r="D60" s="201"/>
      <c r="E60" s="201"/>
      <c r="F60" s="201"/>
      <c r="G60" s="201"/>
      <c r="H60" s="201"/>
      <c r="I60" s="201"/>
      <c r="J60" s="201"/>
      <c r="K60" s="111"/>
      <c r="L60" s="111"/>
      <c r="M60" s="111"/>
      <c r="N60" s="111"/>
      <c r="O60" s="111"/>
      <c r="P60" s="111"/>
      <c r="Q60" s="111"/>
      <c r="R60" s="111"/>
      <c r="S60" s="111"/>
      <c r="T60" s="111"/>
      <c r="U60" s="111"/>
      <c r="V60" s="111"/>
      <c r="W60" s="111"/>
      <c r="X60" s="111"/>
      <c r="Y60" s="111"/>
      <c r="Z60" s="111"/>
      <c r="AA60" s="111"/>
      <c r="AB60" s="111"/>
      <c r="AC60" s="111"/>
      <c r="AD60" s="111"/>
      <c r="AE60" s="110"/>
      <c r="AF60" s="110"/>
      <c r="AG60" s="110"/>
      <c r="AH60" s="110"/>
      <c r="AI60" s="110"/>
      <c r="AJ60" s="110"/>
      <c r="AK60" s="110"/>
      <c r="AL60" s="110"/>
      <c r="AM60" s="110"/>
      <c r="AN60" s="110"/>
      <c r="AO60" s="110"/>
      <c r="AP60" s="110"/>
      <c r="AQ60" s="110"/>
      <c r="AR60" s="110"/>
      <c r="AS60" s="110"/>
      <c r="AT60" s="114"/>
      <c r="AU60" s="114"/>
      <c r="AV60" s="114"/>
      <c r="AW60" s="114"/>
      <c r="AX60" s="114"/>
      <c r="AY60" s="114"/>
      <c r="AZ60" s="114"/>
      <c r="BA60" s="114"/>
      <c r="BB60" s="114"/>
      <c r="BC60" s="114"/>
      <c r="BD60" s="114"/>
      <c r="BE60" s="114"/>
      <c r="BF60" s="114"/>
      <c r="BG60" s="114"/>
      <c r="BH60" s="114"/>
      <c r="BI60" s="114"/>
      <c r="BJ60" s="114"/>
      <c r="BK60" s="114"/>
      <c r="BL60" s="114"/>
      <c r="BM60" s="114"/>
      <c r="BN60" s="114"/>
      <c r="BO60" s="114"/>
      <c r="BP60" s="114"/>
      <c r="BQ60" s="114"/>
      <c r="BR60" s="114"/>
      <c r="BS60" s="114"/>
      <c r="BT60" s="114"/>
      <c r="BU60" s="114"/>
      <c r="BV60" s="114"/>
      <c r="BW60" s="114"/>
      <c r="BX60" s="114"/>
      <c r="BY60" s="114"/>
      <c r="BZ60" s="114"/>
      <c r="CA60" s="114"/>
      <c r="CB60" s="114"/>
      <c r="CC60" s="114"/>
      <c r="CD60" s="114"/>
      <c r="CE60" s="114"/>
      <c r="CF60" s="114"/>
      <c r="CG60" s="114"/>
      <c r="CH60" s="114"/>
      <c r="CI60" s="114"/>
      <c r="CJ60" s="114"/>
      <c r="CK60" s="114"/>
      <c r="CL60" s="114"/>
      <c r="CM60" s="118"/>
    </row>
    <row r="61" spans="1:91" s="112" customFormat="1" ht="18.75">
      <c r="A61" s="110"/>
      <c r="B61" s="200" t="str">
        <f>HLOOKUP($CY$11,[1]Def!$B$2:$AQ$16,4)</f>
        <v>Loyal</v>
      </c>
      <c r="C61" s="201"/>
      <c r="D61" s="201"/>
      <c r="E61" s="201"/>
      <c r="F61" s="201"/>
      <c r="G61" s="201"/>
      <c r="H61" s="201"/>
      <c r="I61" s="201"/>
      <c r="J61" s="201"/>
      <c r="K61" s="111"/>
      <c r="L61" s="111"/>
      <c r="M61" s="111"/>
      <c r="N61" s="111"/>
      <c r="O61" s="111"/>
      <c r="P61" s="111"/>
      <c r="Q61" s="111"/>
      <c r="R61" s="111"/>
      <c r="S61" s="111"/>
      <c r="T61" s="111"/>
      <c r="U61" s="111"/>
      <c r="V61" s="111"/>
      <c r="W61" s="111"/>
      <c r="X61" s="111"/>
      <c r="Y61" s="111"/>
      <c r="Z61" s="111"/>
      <c r="AA61" s="111"/>
      <c r="AB61" s="111"/>
      <c r="AC61" s="111"/>
      <c r="AD61" s="111"/>
      <c r="AE61" s="116"/>
      <c r="AF61" s="116"/>
      <c r="AG61" s="116"/>
      <c r="AH61" s="116"/>
      <c r="AI61" s="116"/>
      <c r="AJ61" s="116"/>
      <c r="AK61" s="116"/>
      <c r="AL61" s="116"/>
      <c r="AM61" s="116"/>
      <c r="AN61" s="116"/>
      <c r="AO61" s="116"/>
      <c r="AP61" s="116"/>
      <c r="AQ61" s="116"/>
      <c r="AR61" s="116"/>
      <c r="AS61" s="116"/>
      <c r="AT61" s="115"/>
      <c r="AU61" s="115"/>
      <c r="AV61" s="115"/>
      <c r="AW61" s="115"/>
      <c r="AX61" s="115"/>
      <c r="AY61" s="115"/>
      <c r="AZ61" s="115"/>
      <c r="BA61" s="115"/>
      <c r="BB61" s="115"/>
      <c r="BC61" s="115"/>
      <c r="BD61" s="115"/>
      <c r="BE61" s="114"/>
      <c r="BF61" s="114"/>
      <c r="BG61" s="114"/>
      <c r="BH61" s="114"/>
      <c r="BI61" s="114"/>
      <c r="BJ61" s="114"/>
      <c r="BK61" s="114"/>
      <c r="BL61" s="114"/>
      <c r="BM61" s="114"/>
      <c r="BN61" s="114"/>
      <c r="BO61" s="114"/>
      <c r="BP61" s="114"/>
      <c r="BQ61" s="114"/>
      <c r="BR61" s="114"/>
      <c r="BS61" s="114"/>
      <c r="BT61" s="114"/>
      <c r="BU61" s="114"/>
      <c r="BV61" s="114"/>
      <c r="BW61" s="114"/>
      <c r="BX61" s="114"/>
      <c r="BY61" s="114"/>
      <c r="BZ61" s="114"/>
      <c r="CA61" s="114"/>
      <c r="CB61" s="114"/>
      <c r="CC61" s="114"/>
      <c r="CD61" s="114"/>
      <c r="CE61" s="114"/>
      <c r="CF61" s="114"/>
      <c r="CG61" s="114"/>
      <c r="CH61" s="114"/>
      <c r="CI61" s="114"/>
      <c r="CJ61" s="114"/>
      <c r="CK61" s="114"/>
      <c r="CL61" s="114"/>
      <c r="CM61" s="113"/>
    </row>
    <row r="62" spans="1:91" s="112" customFormat="1" ht="18.75">
      <c r="A62" s="110"/>
      <c r="B62" s="200" t="str">
        <f>HLOOKUP($CY$11,[1]Def!$B$2:$AQ$16,5)</f>
        <v>Tight Scheduled</v>
      </c>
      <c r="C62" s="201"/>
      <c r="D62" s="201"/>
      <c r="E62" s="201"/>
      <c r="F62" s="201"/>
      <c r="G62" s="201"/>
      <c r="H62" s="201"/>
      <c r="I62" s="201"/>
      <c r="J62" s="201"/>
      <c r="K62" s="111"/>
      <c r="L62" s="111"/>
      <c r="M62" s="111"/>
      <c r="N62" s="111"/>
      <c r="O62" s="111"/>
      <c r="P62" s="111"/>
      <c r="Q62" s="111"/>
      <c r="R62" s="111"/>
      <c r="S62" s="111"/>
      <c r="T62" s="111"/>
      <c r="U62" s="111"/>
      <c r="V62" s="111"/>
      <c r="W62" s="111"/>
      <c r="X62" s="111"/>
      <c r="Y62" s="111"/>
      <c r="Z62" s="111"/>
      <c r="AA62" s="111"/>
      <c r="AB62" s="111"/>
      <c r="AC62" s="111"/>
      <c r="AD62" s="111"/>
      <c r="AE62" s="110"/>
      <c r="AF62" s="110"/>
      <c r="AG62" s="110"/>
      <c r="AH62" s="110"/>
      <c r="AI62" s="110"/>
      <c r="AJ62" s="110"/>
      <c r="AK62" s="110"/>
      <c r="AL62" s="110"/>
      <c r="AM62" s="110"/>
      <c r="AN62" s="110"/>
      <c r="AO62" s="110"/>
      <c r="AP62" s="110"/>
      <c r="AQ62" s="110"/>
      <c r="AR62" s="110"/>
      <c r="AS62" s="110"/>
      <c r="AT62" s="114"/>
      <c r="AU62" s="114"/>
      <c r="AV62" s="114"/>
      <c r="AW62" s="114"/>
      <c r="AX62" s="114"/>
      <c r="AY62" s="114"/>
      <c r="AZ62" s="114"/>
      <c r="BA62" s="114"/>
      <c r="BB62" s="114"/>
      <c r="BC62" s="114"/>
      <c r="BD62" s="114"/>
      <c r="BE62" s="114"/>
      <c r="BF62" s="114"/>
      <c r="BG62" s="114"/>
      <c r="BH62" s="114"/>
      <c r="BI62" s="114"/>
      <c r="BJ62" s="114"/>
      <c r="BK62" s="114"/>
      <c r="BL62" s="114"/>
      <c r="BM62" s="114"/>
      <c r="BN62" s="114"/>
      <c r="BO62" s="114"/>
      <c r="BP62" s="114"/>
      <c r="BQ62" s="114"/>
      <c r="BR62" s="114"/>
      <c r="BS62" s="114"/>
      <c r="BT62" s="114"/>
      <c r="BU62" s="114"/>
      <c r="BV62" s="114"/>
      <c r="BW62" s="114"/>
      <c r="BX62" s="114"/>
      <c r="BY62" s="114"/>
      <c r="BZ62" s="114"/>
      <c r="CA62" s="114"/>
      <c r="CB62" s="114"/>
      <c r="CC62" s="114"/>
      <c r="CD62" s="114"/>
      <c r="CE62" s="114"/>
      <c r="CF62" s="114"/>
      <c r="CG62" s="114"/>
      <c r="CH62" s="114"/>
      <c r="CI62" s="114"/>
      <c r="CJ62" s="114"/>
      <c r="CK62" s="114"/>
      <c r="CL62" s="114"/>
      <c r="CM62" s="113"/>
    </row>
    <row r="63" spans="1:91" s="112" customFormat="1" ht="18.75">
      <c r="A63" s="110"/>
      <c r="B63" s="200" t="str">
        <f>HLOOKUP($CY$11,[1]Def!$B$2:$AQ$16,6)</f>
        <v>Curious</v>
      </c>
      <c r="C63" s="201"/>
      <c r="D63" s="201"/>
      <c r="E63" s="201"/>
      <c r="F63" s="201"/>
      <c r="G63" s="201"/>
      <c r="H63" s="201"/>
      <c r="I63" s="201"/>
      <c r="J63" s="201"/>
      <c r="K63" s="111"/>
      <c r="L63" s="111"/>
      <c r="M63" s="111"/>
      <c r="N63" s="111"/>
      <c r="O63" s="111"/>
      <c r="P63" s="111"/>
      <c r="Q63" s="111"/>
      <c r="R63" s="111"/>
      <c r="S63" s="111"/>
      <c r="T63" s="111"/>
      <c r="U63" s="111"/>
      <c r="V63" s="111"/>
      <c r="W63" s="111"/>
      <c r="X63" s="111"/>
      <c r="Y63" s="111"/>
      <c r="Z63" s="111"/>
      <c r="AA63" s="111"/>
      <c r="AB63" s="111"/>
      <c r="AC63" s="111"/>
      <c r="AD63" s="111"/>
      <c r="AE63" s="110"/>
      <c r="AF63" s="110"/>
      <c r="AG63" s="110"/>
      <c r="AH63" s="110"/>
      <c r="AI63" s="110"/>
      <c r="AJ63" s="110"/>
      <c r="AK63" s="110"/>
      <c r="AL63" s="110"/>
      <c r="AM63" s="110"/>
      <c r="AN63" s="110"/>
      <c r="AO63" s="110"/>
      <c r="AP63" s="110"/>
      <c r="AQ63" s="110"/>
      <c r="AR63" s="110"/>
      <c r="AS63" s="110"/>
      <c r="AT63" s="114"/>
      <c r="AU63" s="114"/>
      <c r="AV63" s="114"/>
      <c r="AW63" s="114"/>
      <c r="AX63" s="114"/>
      <c r="AY63" s="114"/>
      <c r="AZ63" s="114"/>
      <c r="BA63" s="114"/>
      <c r="BB63" s="114"/>
      <c r="BC63" s="114"/>
      <c r="BD63" s="114"/>
      <c r="BE63" s="114"/>
      <c r="BF63" s="114"/>
      <c r="BG63" s="114"/>
      <c r="BH63" s="114"/>
      <c r="BI63" s="114"/>
      <c r="BJ63" s="114"/>
      <c r="BK63" s="114"/>
      <c r="BL63" s="114"/>
      <c r="BM63" s="114"/>
      <c r="BN63" s="114"/>
      <c r="BO63" s="114"/>
      <c r="BP63" s="114"/>
      <c r="BQ63" s="114"/>
      <c r="BR63" s="114"/>
      <c r="BS63" s="114"/>
      <c r="BT63" s="114"/>
      <c r="BU63" s="114"/>
      <c r="BV63" s="114"/>
      <c r="BW63" s="114"/>
      <c r="BX63" s="114"/>
      <c r="BY63" s="114"/>
      <c r="BZ63" s="114"/>
      <c r="CA63" s="114"/>
      <c r="CB63" s="114"/>
      <c r="CC63" s="114"/>
      <c r="CD63" s="114"/>
      <c r="CE63" s="114"/>
      <c r="CF63" s="114"/>
      <c r="CG63" s="114"/>
      <c r="CH63" s="114"/>
      <c r="CI63" s="114"/>
      <c r="CJ63" s="114"/>
      <c r="CK63" s="114"/>
      <c r="CL63" s="114"/>
      <c r="CM63" s="113"/>
    </row>
    <row r="64" spans="1:91" s="112" customFormat="1" ht="18.75">
      <c r="A64" s="110"/>
      <c r="B64" s="200" t="str">
        <f>HLOOKUP($CY$11,[1]Def!$B$2:$AQ$16,7)</f>
        <v>Sensitif</v>
      </c>
      <c r="C64" s="201"/>
      <c r="D64" s="201"/>
      <c r="E64" s="201"/>
      <c r="F64" s="201"/>
      <c r="G64" s="201"/>
      <c r="H64" s="201"/>
      <c r="I64" s="201"/>
      <c r="J64" s="201"/>
      <c r="K64" s="111"/>
      <c r="L64" s="111"/>
      <c r="M64" s="111"/>
      <c r="N64" s="111"/>
      <c r="O64" s="111"/>
      <c r="P64" s="111"/>
      <c r="Q64" s="111"/>
      <c r="R64" s="111"/>
      <c r="S64" s="111"/>
      <c r="T64" s="111"/>
      <c r="U64" s="111"/>
      <c r="V64" s="111"/>
      <c r="W64" s="111"/>
      <c r="X64" s="111"/>
      <c r="Y64" s="111"/>
      <c r="Z64" s="111"/>
      <c r="AA64" s="111"/>
      <c r="AB64" s="111"/>
      <c r="AC64" s="111"/>
      <c r="AD64" s="111"/>
      <c r="AE64" s="110"/>
      <c r="AF64" s="110"/>
      <c r="AG64" s="110"/>
      <c r="AH64" s="110"/>
      <c r="AI64" s="110"/>
      <c r="AJ64" s="110"/>
      <c r="AK64" s="110"/>
      <c r="AL64" s="110"/>
      <c r="AM64" s="110"/>
      <c r="AN64" s="110"/>
      <c r="AO64" s="110"/>
      <c r="AP64" s="110"/>
      <c r="AQ64" s="110"/>
      <c r="AR64" s="110"/>
      <c r="AS64" s="110"/>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4"/>
      <c r="CD64" s="114"/>
      <c r="CE64" s="114"/>
      <c r="CF64" s="114"/>
      <c r="CG64" s="114"/>
      <c r="CH64" s="114"/>
      <c r="CI64" s="114"/>
      <c r="CJ64" s="114"/>
      <c r="CK64" s="114"/>
      <c r="CL64" s="114"/>
      <c r="CM64" s="113"/>
    </row>
    <row r="65" spans="1:91" s="112" customFormat="1" ht="18.75">
      <c r="A65" s="110"/>
      <c r="B65" s="200" t="str">
        <f>HLOOKUP($CY$11,[1]Def!$B$2:$AQ$16,8)</f>
        <v>Good Communication Skill</v>
      </c>
      <c r="C65" s="201"/>
      <c r="D65" s="201"/>
      <c r="E65" s="201"/>
      <c r="F65" s="201"/>
      <c r="G65" s="201"/>
      <c r="H65" s="201"/>
      <c r="I65" s="201"/>
      <c r="J65" s="201"/>
      <c r="K65" s="111"/>
      <c r="L65" s="111"/>
      <c r="M65" s="111"/>
      <c r="N65" s="111"/>
      <c r="O65" s="111"/>
      <c r="P65" s="111"/>
      <c r="Q65" s="111"/>
      <c r="R65" s="111"/>
      <c r="S65" s="111"/>
      <c r="T65" s="111"/>
      <c r="U65" s="111"/>
      <c r="V65" s="111"/>
      <c r="W65" s="111"/>
      <c r="X65" s="111"/>
      <c r="Y65" s="111"/>
      <c r="Z65" s="111"/>
      <c r="AA65" s="111"/>
      <c r="AB65" s="111"/>
      <c r="AC65" s="111"/>
      <c r="AD65" s="111"/>
      <c r="AE65" s="110"/>
      <c r="AF65" s="110"/>
      <c r="AG65" s="110"/>
      <c r="AH65" s="110"/>
      <c r="AI65" s="110"/>
      <c r="AJ65" s="110"/>
      <c r="AK65" s="110"/>
      <c r="AL65" s="110"/>
      <c r="AM65" s="110"/>
      <c r="AN65" s="110"/>
      <c r="AO65" s="110"/>
      <c r="AP65" s="110"/>
      <c r="AQ65" s="110"/>
      <c r="AR65" s="110"/>
      <c r="AS65" s="110"/>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3"/>
    </row>
    <row r="66" spans="1:91" s="112" customFormat="1" ht="18.75">
      <c r="A66" s="110"/>
      <c r="B66" s="200" t="str">
        <f>HLOOKUP($CY$11,[1]Def!$B$2:$AQ$16,9)</f>
        <v>Good Analitical Think</v>
      </c>
      <c r="C66" s="201"/>
      <c r="D66" s="201"/>
      <c r="E66" s="201"/>
      <c r="F66" s="201"/>
      <c r="G66" s="201"/>
      <c r="H66" s="201"/>
      <c r="I66" s="201"/>
      <c r="J66" s="201"/>
      <c r="K66" s="111"/>
      <c r="L66" s="111"/>
      <c r="M66" s="111"/>
      <c r="N66" s="111"/>
      <c r="O66" s="111"/>
      <c r="P66" s="111"/>
      <c r="Q66" s="111"/>
      <c r="R66" s="111"/>
      <c r="S66" s="111"/>
      <c r="T66" s="111"/>
      <c r="U66" s="111"/>
      <c r="V66" s="111"/>
      <c r="W66" s="111"/>
      <c r="X66" s="111"/>
      <c r="Y66" s="111"/>
      <c r="Z66" s="111"/>
      <c r="AA66" s="111"/>
      <c r="AB66" s="111"/>
      <c r="AC66" s="111"/>
      <c r="AD66" s="111"/>
      <c r="AE66" s="110"/>
      <c r="AF66" s="110"/>
      <c r="AG66" s="110"/>
      <c r="AH66" s="110"/>
      <c r="AI66" s="110"/>
      <c r="AJ66" s="110"/>
      <c r="AK66" s="110"/>
      <c r="AL66" s="110"/>
      <c r="AM66" s="110"/>
      <c r="AN66" s="110"/>
      <c r="AO66" s="110"/>
      <c r="AP66" s="110"/>
      <c r="AQ66" s="110"/>
      <c r="AR66" s="110"/>
      <c r="AS66" s="110"/>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c r="CG66" s="114"/>
      <c r="CH66" s="114"/>
      <c r="CI66" s="114"/>
      <c r="CJ66" s="114"/>
      <c r="CK66" s="114"/>
      <c r="CL66" s="114"/>
      <c r="CM66" s="113"/>
    </row>
    <row r="67" spans="1:91" s="112" customFormat="1" ht="18.75">
      <c r="A67" s="110"/>
      <c r="B67" s="200" t="str">
        <f>HLOOKUP($CY$11,[1]Def!$B$2:$AQ$16,10)</f>
        <v>Good Interpersonal Skill</v>
      </c>
      <c r="C67" s="201"/>
      <c r="D67" s="201"/>
      <c r="E67" s="201"/>
      <c r="F67" s="201"/>
      <c r="G67" s="201"/>
      <c r="H67" s="201"/>
      <c r="I67" s="201"/>
      <c r="J67" s="201"/>
      <c r="K67" s="110"/>
      <c r="L67" s="111"/>
      <c r="M67" s="111"/>
      <c r="N67" s="111"/>
      <c r="O67" s="111"/>
      <c r="P67" s="111"/>
      <c r="Q67" s="111"/>
      <c r="R67" s="111"/>
      <c r="S67" s="111"/>
      <c r="T67" s="111"/>
      <c r="U67" s="111"/>
      <c r="V67" s="111"/>
      <c r="W67" s="111"/>
      <c r="X67" s="111"/>
      <c r="Y67" s="111"/>
      <c r="Z67" s="111"/>
      <c r="AA67" s="111"/>
      <c r="AB67" s="111"/>
      <c r="AC67" s="111"/>
      <c r="AD67" s="110"/>
      <c r="AE67" s="110"/>
      <c r="AF67" s="110"/>
      <c r="AG67" s="110"/>
      <c r="AH67" s="110"/>
      <c r="AI67" s="110"/>
      <c r="AJ67" s="110"/>
      <c r="AK67" s="110"/>
      <c r="AL67" s="110"/>
      <c r="AM67" s="110"/>
      <c r="AN67" s="110"/>
      <c r="AO67" s="110"/>
      <c r="AP67" s="110"/>
      <c r="AQ67" s="110"/>
      <c r="AR67" s="110"/>
      <c r="AS67" s="110"/>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c r="CG67" s="114"/>
      <c r="CH67" s="114"/>
      <c r="CI67" s="114"/>
      <c r="CJ67" s="114"/>
      <c r="CK67" s="114"/>
      <c r="CL67" s="114"/>
      <c r="CM67" s="113"/>
    </row>
    <row r="68" spans="1:91" s="103" customFormat="1" ht="18.75">
      <c r="A68" s="99"/>
      <c r="B68" s="200" t="str">
        <f>HLOOKUP($CY$11,[1]Def!$B$2:$AQ$16,11)</f>
        <v>Cepat Beradaptasi</v>
      </c>
      <c r="C68" s="201"/>
      <c r="D68" s="201"/>
      <c r="E68" s="201"/>
      <c r="F68" s="201"/>
      <c r="G68" s="201"/>
      <c r="H68" s="201"/>
      <c r="I68" s="201"/>
      <c r="J68" s="201"/>
      <c r="K68" s="110"/>
      <c r="L68" s="111"/>
      <c r="M68" s="111"/>
      <c r="N68" s="111"/>
      <c r="O68" s="111"/>
      <c r="P68" s="111"/>
      <c r="Q68" s="111"/>
      <c r="R68" s="111"/>
      <c r="S68" s="111"/>
      <c r="T68" s="111"/>
      <c r="U68" s="111"/>
      <c r="V68" s="111"/>
      <c r="W68" s="111"/>
      <c r="X68" s="111"/>
      <c r="Y68" s="111"/>
      <c r="Z68" s="111"/>
      <c r="AA68" s="111"/>
      <c r="AB68" s="111"/>
      <c r="AC68" s="111"/>
      <c r="AD68" s="110"/>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c r="CG68" s="99"/>
      <c r="CH68" s="99"/>
      <c r="CI68" s="99"/>
      <c r="CJ68" s="99"/>
      <c r="CK68" s="99"/>
      <c r="CL68" s="99"/>
    </row>
    <row r="69" spans="1:91" s="103" customFormat="1" ht="18.75">
      <c r="A69" s="99"/>
      <c r="B69" s="200" t="str">
        <f>HLOOKUP($CY$11,[1]Def!$B$2:$AQ$16,12)</f>
        <v>Anti Kritik</v>
      </c>
      <c r="C69" s="201"/>
      <c r="D69" s="201"/>
      <c r="E69" s="201"/>
      <c r="F69" s="201"/>
      <c r="G69" s="201"/>
      <c r="H69" s="201"/>
      <c r="I69" s="201"/>
      <c r="J69" s="201"/>
      <c r="K69" s="110"/>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row>
    <row r="70" spans="1:91" s="103" customFormat="1" ht="18.75">
      <c r="A70" s="99"/>
      <c r="B70" s="200" t="str">
        <f>HLOOKUP($CY$11,[1]Def!$B$2:$AQ$16,13)</f>
        <v>Not Leader</v>
      </c>
      <c r="C70" s="201"/>
      <c r="D70" s="201"/>
      <c r="E70" s="201"/>
      <c r="F70" s="201"/>
      <c r="G70" s="201"/>
      <c r="H70" s="201"/>
      <c r="I70" s="201"/>
      <c r="J70" s="201"/>
      <c r="K70" s="110"/>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row>
    <row r="71" spans="1:91" s="103" customFormat="1" ht="18.75">
      <c r="A71" s="99"/>
      <c r="B71" s="200" t="str">
        <f>HLOOKUP($CY$11,[1]Def!$B$2:$AQ$16,14)</f>
        <v>Work/Play Conflict</v>
      </c>
      <c r="C71" s="201"/>
      <c r="D71" s="201"/>
      <c r="E71" s="201"/>
      <c r="F71" s="201"/>
      <c r="G71" s="201"/>
      <c r="H71" s="201"/>
      <c r="I71" s="201"/>
      <c r="J71" s="201"/>
      <c r="K71" s="99"/>
      <c r="L71" s="108"/>
      <c r="M71" s="107"/>
      <c r="N71" s="107"/>
      <c r="O71" s="107"/>
      <c r="P71" s="107"/>
      <c r="Q71" s="107"/>
      <c r="R71" s="108"/>
      <c r="S71" s="107"/>
      <c r="T71" s="107"/>
      <c r="U71" s="107"/>
      <c r="V71" s="107"/>
      <c r="W71" s="107"/>
      <c r="X71" s="107"/>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row>
    <row r="72" spans="1:91" s="103" customFormat="1" ht="18.75">
      <c r="A72" s="99"/>
      <c r="B72" s="200">
        <f>HLOOKUP($CY$11,[1]Def!$B$2:$AQ$16,15)</f>
        <v>0</v>
      </c>
      <c r="C72" s="201"/>
      <c r="D72" s="201"/>
      <c r="E72" s="201"/>
      <c r="F72" s="201"/>
      <c r="G72" s="201"/>
      <c r="H72" s="201"/>
      <c r="I72" s="201"/>
      <c r="J72" s="201"/>
      <c r="K72" s="99"/>
      <c r="L72" s="108"/>
      <c r="M72" s="107"/>
      <c r="N72" s="107"/>
      <c r="O72" s="107"/>
      <c r="P72" s="107"/>
      <c r="Q72" s="107"/>
      <c r="R72" s="108"/>
      <c r="S72" s="107"/>
      <c r="T72" s="107"/>
      <c r="U72" s="107"/>
      <c r="V72" s="107"/>
      <c r="W72" s="107"/>
      <c r="X72" s="107"/>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c r="CC72" s="99"/>
      <c r="CD72" s="99"/>
      <c r="CE72" s="99"/>
      <c r="CF72" s="99"/>
      <c r="CG72" s="99"/>
      <c r="CH72" s="99"/>
      <c r="CI72" s="99"/>
      <c r="CJ72" s="99"/>
      <c r="CK72" s="99"/>
      <c r="CL72" s="99"/>
    </row>
    <row r="73" spans="1:91" s="103" customFormat="1">
      <c r="A73" s="99"/>
      <c r="B73" s="109"/>
      <c r="C73" s="109"/>
      <c r="D73" s="109"/>
      <c r="E73" s="109"/>
      <c r="F73" s="109"/>
      <c r="G73" s="109"/>
      <c r="H73" s="109"/>
      <c r="I73" s="109"/>
      <c r="J73" s="109"/>
      <c r="K73" s="99"/>
      <c r="L73" s="108"/>
      <c r="M73" s="107"/>
      <c r="N73" s="107"/>
      <c r="O73" s="107"/>
      <c r="P73" s="107"/>
      <c r="Q73" s="107"/>
      <c r="R73" s="108"/>
      <c r="S73" s="107"/>
      <c r="T73" s="107"/>
      <c r="U73" s="107"/>
      <c r="V73" s="107"/>
      <c r="W73" s="107"/>
      <c r="X73" s="107"/>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c r="CD73" s="99"/>
      <c r="CE73" s="99"/>
      <c r="CF73" s="99"/>
      <c r="CG73" s="99"/>
      <c r="CH73" s="99"/>
      <c r="CI73" s="99"/>
      <c r="CJ73" s="99"/>
      <c r="CK73" s="99"/>
      <c r="CL73" s="99"/>
    </row>
    <row r="74" spans="1:91" s="103" customFormat="1">
      <c r="A74" s="99"/>
      <c r="B74" s="109"/>
      <c r="C74" s="109"/>
      <c r="D74" s="109"/>
      <c r="E74" s="109"/>
      <c r="F74" s="109"/>
      <c r="G74" s="109"/>
      <c r="H74" s="109"/>
      <c r="I74" s="109"/>
      <c r="J74" s="109"/>
      <c r="K74" s="99"/>
      <c r="L74" s="108"/>
      <c r="M74" s="107"/>
      <c r="N74" s="107"/>
      <c r="O74" s="107"/>
      <c r="P74" s="107"/>
      <c r="Q74" s="107"/>
      <c r="R74" s="108"/>
      <c r="S74" s="107"/>
      <c r="T74" s="107"/>
      <c r="U74" s="107"/>
      <c r="V74" s="107"/>
      <c r="W74" s="107"/>
      <c r="X74" s="107"/>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c r="BO74" s="99"/>
      <c r="BP74" s="99"/>
      <c r="BQ74" s="99"/>
      <c r="BR74" s="99"/>
      <c r="BS74" s="99"/>
      <c r="BT74" s="99"/>
      <c r="BU74" s="99"/>
      <c r="BV74" s="99"/>
      <c r="BW74" s="99"/>
      <c r="BX74" s="99"/>
      <c r="BY74" s="99"/>
      <c r="BZ74" s="99"/>
      <c r="CA74" s="99"/>
      <c r="CB74" s="99"/>
      <c r="CC74" s="99"/>
      <c r="CD74" s="99"/>
      <c r="CE74" s="99"/>
      <c r="CF74" s="99"/>
      <c r="CG74" s="99"/>
      <c r="CH74" s="99"/>
      <c r="CI74" s="99"/>
      <c r="CJ74" s="99"/>
      <c r="CK74" s="99"/>
      <c r="CL74" s="99"/>
    </row>
    <row r="75" spans="1:91" s="103" customFormat="1">
      <c r="A75" s="99"/>
      <c r="K75" s="99"/>
      <c r="L75" s="108"/>
      <c r="M75" s="107"/>
      <c r="N75" s="107"/>
      <c r="O75" s="107"/>
      <c r="P75" s="107"/>
      <c r="Q75" s="107"/>
      <c r="R75" s="108"/>
      <c r="S75" s="107"/>
      <c r="T75" s="107"/>
      <c r="U75" s="107"/>
      <c r="V75" s="107"/>
      <c r="W75" s="107"/>
      <c r="X75" s="107"/>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c r="BO75" s="99"/>
      <c r="BP75" s="99"/>
      <c r="BQ75" s="99"/>
      <c r="BR75" s="99"/>
      <c r="BS75" s="99"/>
      <c r="BT75" s="99"/>
      <c r="BU75" s="99"/>
      <c r="BV75" s="99"/>
      <c r="BW75" s="99"/>
      <c r="BX75" s="99"/>
      <c r="BY75" s="99"/>
      <c r="BZ75" s="99"/>
      <c r="CA75" s="99"/>
      <c r="CB75" s="99"/>
      <c r="CC75" s="99"/>
      <c r="CD75" s="99"/>
      <c r="CE75" s="99"/>
      <c r="CF75" s="99"/>
      <c r="CG75" s="99"/>
      <c r="CH75" s="99"/>
      <c r="CI75" s="99"/>
      <c r="CJ75" s="99"/>
      <c r="CK75" s="99"/>
      <c r="CL75" s="99"/>
    </row>
    <row r="76" spans="1:91" s="103" customFormat="1" ht="21" thickBot="1">
      <c r="A76" s="99"/>
      <c r="B76" s="95"/>
      <c r="C76" s="105" t="s">
        <v>117</v>
      </c>
      <c r="D76" s="94"/>
      <c r="E76" s="94"/>
      <c r="F76" s="94"/>
      <c r="G76" s="94"/>
      <c r="H76" s="95"/>
      <c r="I76" s="94"/>
      <c r="J76" s="94"/>
      <c r="K76" s="99"/>
      <c r="L76" s="108"/>
      <c r="M76" s="107"/>
      <c r="N76" s="107"/>
      <c r="O76" s="107"/>
      <c r="P76" s="107"/>
      <c r="Q76" s="107"/>
      <c r="R76" s="108"/>
      <c r="S76" s="107"/>
      <c r="T76" s="107"/>
      <c r="U76" s="107"/>
      <c r="V76" s="107"/>
      <c r="W76" s="107"/>
      <c r="X76" s="107"/>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c r="BO76" s="99"/>
      <c r="BP76" s="99"/>
      <c r="BQ76" s="99"/>
      <c r="BR76" s="99"/>
      <c r="BS76" s="99"/>
      <c r="BT76" s="99"/>
      <c r="BU76" s="99"/>
      <c r="BV76" s="99"/>
      <c r="BW76" s="99"/>
      <c r="BX76" s="99"/>
      <c r="BY76" s="99"/>
      <c r="BZ76" s="99"/>
      <c r="CA76" s="99"/>
      <c r="CB76" s="99"/>
      <c r="CC76" s="99"/>
      <c r="CD76" s="99"/>
      <c r="CE76" s="99"/>
      <c r="CF76" s="99"/>
      <c r="CG76" s="99"/>
      <c r="CH76" s="99"/>
      <c r="CI76" s="99"/>
      <c r="CJ76" s="99"/>
      <c r="CK76" s="99"/>
      <c r="CL76" s="99"/>
    </row>
    <row r="77" spans="1:91" s="103" customFormat="1" ht="15.75" thickTop="1">
      <c r="A77" s="99"/>
      <c r="B77" s="212" t="str">
        <f>HLOOKUP($CY$11,[1]Def!B20:AO22,3)</f>
        <v>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
      <c r="C77" s="213"/>
      <c r="D77" s="213"/>
      <c r="E77" s="213"/>
      <c r="F77" s="213"/>
      <c r="G77" s="213"/>
      <c r="H77" s="213"/>
      <c r="I77" s="213"/>
      <c r="J77" s="213"/>
      <c r="K77" s="213"/>
      <c r="L77" s="213"/>
      <c r="M77" s="213"/>
      <c r="N77" s="213"/>
      <c r="O77" s="213"/>
      <c r="P77" s="213"/>
      <c r="Q77" s="213"/>
      <c r="R77" s="213"/>
      <c r="S77" s="213"/>
      <c r="T77" s="214"/>
      <c r="U77" s="94"/>
      <c r="V77" s="94"/>
      <c r="W77" s="94"/>
      <c r="X77" s="94"/>
      <c r="Y77" s="93"/>
      <c r="Z77" s="93"/>
      <c r="AA77" s="93"/>
      <c r="AB77" s="93"/>
      <c r="AC77" s="93"/>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c r="BO77" s="99"/>
      <c r="BP77" s="99"/>
      <c r="BQ77" s="99"/>
      <c r="BR77" s="99"/>
      <c r="BS77" s="99"/>
      <c r="BT77" s="99"/>
      <c r="BU77" s="99"/>
      <c r="BV77" s="99"/>
      <c r="BW77" s="99"/>
      <c r="BX77" s="99"/>
      <c r="BY77" s="99"/>
      <c r="BZ77" s="99"/>
      <c r="CA77" s="99"/>
      <c r="CB77" s="99"/>
      <c r="CC77" s="99"/>
      <c r="CD77" s="99"/>
      <c r="CE77" s="99"/>
      <c r="CF77" s="99"/>
      <c r="CG77" s="99"/>
      <c r="CH77" s="99"/>
      <c r="CI77" s="99"/>
      <c r="CJ77" s="99"/>
      <c r="CK77" s="99"/>
      <c r="CL77" s="99"/>
    </row>
    <row r="78" spans="1:91" s="103" customFormat="1">
      <c r="A78" s="99"/>
      <c r="B78" s="215"/>
      <c r="C78" s="216"/>
      <c r="D78" s="216"/>
      <c r="E78" s="216"/>
      <c r="F78" s="216"/>
      <c r="G78" s="216"/>
      <c r="H78" s="216"/>
      <c r="I78" s="216"/>
      <c r="J78" s="216"/>
      <c r="K78" s="216"/>
      <c r="L78" s="216"/>
      <c r="M78" s="216"/>
      <c r="N78" s="216"/>
      <c r="O78" s="216"/>
      <c r="P78" s="216"/>
      <c r="Q78" s="216"/>
      <c r="R78" s="216"/>
      <c r="S78" s="216"/>
      <c r="T78" s="217"/>
      <c r="U78" s="94"/>
      <c r="V78" s="94"/>
      <c r="W78" s="94"/>
      <c r="X78" s="94"/>
      <c r="Y78" s="93"/>
      <c r="Z78" s="93"/>
      <c r="AA78" s="93"/>
      <c r="AB78" s="93"/>
      <c r="AC78" s="93"/>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c r="BO78" s="99"/>
      <c r="BP78" s="99"/>
      <c r="BQ78" s="99"/>
      <c r="BR78" s="99"/>
      <c r="BS78" s="99"/>
      <c r="BT78" s="99"/>
      <c r="BU78" s="99"/>
      <c r="BV78" s="99"/>
      <c r="BW78" s="99"/>
      <c r="BX78" s="99"/>
      <c r="BY78" s="99"/>
      <c r="BZ78" s="99"/>
      <c r="CA78" s="99"/>
      <c r="CB78" s="99"/>
      <c r="CC78" s="99"/>
      <c r="CD78" s="99"/>
      <c r="CE78" s="99"/>
      <c r="CF78" s="99"/>
      <c r="CG78" s="99"/>
      <c r="CH78" s="99"/>
      <c r="CI78" s="99"/>
      <c r="CJ78" s="99"/>
      <c r="CK78" s="99"/>
      <c r="CL78" s="99"/>
    </row>
    <row r="79" spans="1:91" s="103" customFormat="1">
      <c r="A79" s="99"/>
      <c r="B79" s="215"/>
      <c r="C79" s="216"/>
      <c r="D79" s="216"/>
      <c r="E79" s="216"/>
      <c r="F79" s="216"/>
      <c r="G79" s="216"/>
      <c r="H79" s="216"/>
      <c r="I79" s="216"/>
      <c r="J79" s="216"/>
      <c r="K79" s="216"/>
      <c r="L79" s="216"/>
      <c r="M79" s="216"/>
      <c r="N79" s="216"/>
      <c r="O79" s="216"/>
      <c r="P79" s="216"/>
      <c r="Q79" s="216"/>
      <c r="R79" s="216"/>
      <c r="S79" s="216"/>
      <c r="T79" s="217"/>
      <c r="U79" s="94"/>
      <c r="V79" s="94"/>
      <c r="W79" s="94"/>
      <c r="X79" s="94"/>
      <c r="Y79" s="93"/>
      <c r="Z79" s="93"/>
      <c r="AA79" s="93"/>
      <c r="AB79" s="93"/>
      <c r="AC79" s="93"/>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c r="BO79" s="99"/>
      <c r="BP79" s="99"/>
      <c r="BQ79" s="99"/>
      <c r="BR79" s="99"/>
      <c r="BS79" s="99"/>
      <c r="BT79" s="99"/>
      <c r="BU79" s="99"/>
      <c r="BV79" s="99"/>
      <c r="BW79" s="99"/>
      <c r="BX79" s="99"/>
      <c r="BY79" s="99"/>
      <c r="BZ79" s="99"/>
      <c r="CA79" s="99"/>
      <c r="CB79" s="99"/>
      <c r="CC79" s="99"/>
      <c r="CD79" s="99"/>
      <c r="CE79" s="99"/>
      <c r="CF79" s="99"/>
      <c r="CG79" s="99"/>
      <c r="CH79" s="99"/>
      <c r="CI79" s="99"/>
      <c r="CJ79" s="99"/>
      <c r="CK79" s="99"/>
      <c r="CL79" s="99"/>
    </row>
    <row r="80" spans="1:91" s="103" customFormat="1">
      <c r="A80" s="99"/>
      <c r="B80" s="215"/>
      <c r="C80" s="216"/>
      <c r="D80" s="216"/>
      <c r="E80" s="216"/>
      <c r="F80" s="216"/>
      <c r="G80" s="216"/>
      <c r="H80" s="216"/>
      <c r="I80" s="216"/>
      <c r="J80" s="216"/>
      <c r="K80" s="216"/>
      <c r="L80" s="216"/>
      <c r="M80" s="216"/>
      <c r="N80" s="216"/>
      <c r="O80" s="216"/>
      <c r="P80" s="216"/>
      <c r="Q80" s="216"/>
      <c r="R80" s="216"/>
      <c r="S80" s="216"/>
      <c r="T80" s="217"/>
      <c r="U80" s="94"/>
      <c r="V80" s="94"/>
      <c r="W80" s="94"/>
      <c r="X80" s="94"/>
      <c r="Y80" s="93"/>
      <c r="Z80" s="93"/>
      <c r="AA80" s="93"/>
      <c r="AB80" s="93"/>
      <c r="AC80" s="93"/>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c r="BO80" s="99"/>
      <c r="BP80" s="99"/>
      <c r="BQ80" s="99"/>
      <c r="BR80" s="99"/>
      <c r="BS80" s="99"/>
      <c r="BT80" s="99"/>
      <c r="BU80" s="99"/>
      <c r="BV80" s="99"/>
      <c r="BW80" s="99"/>
      <c r="BX80" s="99"/>
      <c r="BY80" s="99"/>
      <c r="BZ80" s="99"/>
      <c r="CA80" s="99"/>
      <c r="CB80" s="99"/>
      <c r="CC80" s="99"/>
      <c r="CD80" s="99"/>
      <c r="CE80" s="99"/>
      <c r="CF80" s="99"/>
      <c r="CG80" s="99"/>
      <c r="CH80" s="99"/>
      <c r="CI80" s="99"/>
      <c r="CJ80" s="99"/>
      <c r="CK80" s="99"/>
      <c r="CL80" s="99"/>
    </row>
    <row r="81" spans="1:90" s="103" customFormat="1">
      <c r="A81" s="99"/>
      <c r="B81" s="215"/>
      <c r="C81" s="216"/>
      <c r="D81" s="216"/>
      <c r="E81" s="216"/>
      <c r="F81" s="216"/>
      <c r="G81" s="216"/>
      <c r="H81" s="216"/>
      <c r="I81" s="216"/>
      <c r="J81" s="216"/>
      <c r="K81" s="216"/>
      <c r="L81" s="216"/>
      <c r="M81" s="216"/>
      <c r="N81" s="216"/>
      <c r="O81" s="216"/>
      <c r="P81" s="216"/>
      <c r="Q81" s="216"/>
      <c r="R81" s="216"/>
      <c r="S81" s="216"/>
      <c r="T81" s="217"/>
      <c r="U81" s="94"/>
      <c r="V81" s="94"/>
      <c r="W81" s="94"/>
      <c r="X81" s="94"/>
      <c r="Y81" s="93"/>
      <c r="Z81" s="93"/>
      <c r="AA81" s="93"/>
      <c r="AB81" s="93"/>
      <c r="AC81" s="93"/>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c r="BO81" s="99"/>
      <c r="BP81" s="99"/>
      <c r="BQ81" s="99"/>
      <c r="BR81" s="99"/>
      <c r="BS81" s="99"/>
      <c r="BT81" s="99"/>
      <c r="BU81" s="99"/>
      <c r="BV81" s="99"/>
      <c r="BW81" s="99"/>
      <c r="BX81" s="99"/>
      <c r="BY81" s="99"/>
      <c r="BZ81" s="99"/>
      <c r="CA81" s="99"/>
      <c r="CB81" s="99"/>
      <c r="CC81" s="99"/>
      <c r="CD81" s="99"/>
      <c r="CE81" s="99"/>
      <c r="CF81" s="99"/>
      <c r="CG81" s="99"/>
      <c r="CH81" s="99"/>
      <c r="CI81" s="99"/>
      <c r="CJ81" s="99"/>
      <c r="CK81" s="99"/>
      <c r="CL81" s="99"/>
    </row>
    <row r="82" spans="1:90" s="103" customFormat="1">
      <c r="A82" s="99"/>
      <c r="B82" s="215"/>
      <c r="C82" s="216"/>
      <c r="D82" s="216"/>
      <c r="E82" s="216"/>
      <c r="F82" s="216"/>
      <c r="G82" s="216"/>
      <c r="H82" s="216"/>
      <c r="I82" s="216"/>
      <c r="J82" s="216"/>
      <c r="K82" s="216"/>
      <c r="L82" s="216"/>
      <c r="M82" s="216"/>
      <c r="N82" s="216"/>
      <c r="O82" s="216"/>
      <c r="P82" s="216"/>
      <c r="Q82" s="216"/>
      <c r="R82" s="216"/>
      <c r="S82" s="216"/>
      <c r="T82" s="217"/>
      <c r="U82" s="94"/>
      <c r="V82" s="94"/>
      <c r="W82" s="94"/>
      <c r="X82" s="94"/>
      <c r="Y82" s="93"/>
      <c r="Z82" s="93"/>
      <c r="AA82" s="93"/>
      <c r="AB82" s="93"/>
      <c r="AC82" s="93"/>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c r="BO82" s="99"/>
      <c r="BP82" s="99"/>
      <c r="BQ82" s="99"/>
      <c r="BR82" s="99"/>
      <c r="BS82" s="99"/>
      <c r="BT82" s="99"/>
      <c r="BU82" s="99"/>
      <c r="BV82" s="99"/>
      <c r="BW82" s="99"/>
      <c r="BX82" s="99"/>
      <c r="BY82" s="99"/>
      <c r="BZ82" s="99"/>
      <c r="CA82" s="99"/>
      <c r="CB82" s="99"/>
      <c r="CC82" s="99"/>
      <c r="CD82" s="99"/>
      <c r="CE82" s="99"/>
      <c r="CF82" s="99"/>
      <c r="CG82" s="99"/>
      <c r="CH82" s="99"/>
      <c r="CI82" s="99"/>
      <c r="CJ82" s="99"/>
      <c r="CK82" s="99"/>
      <c r="CL82" s="99"/>
    </row>
    <row r="83" spans="1:90" s="103" customFormat="1" ht="15.75" thickBot="1">
      <c r="A83" s="99"/>
      <c r="B83" s="218"/>
      <c r="C83" s="219"/>
      <c r="D83" s="219"/>
      <c r="E83" s="219"/>
      <c r="F83" s="219"/>
      <c r="G83" s="219"/>
      <c r="H83" s="219"/>
      <c r="I83" s="219"/>
      <c r="J83" s="219"/>
      <c r="K83" s="219"/>
      <c r="L83" s="219"/>
      <c r="M83" s="219"/>
      <c r="N83" s="219"/>
      <c r="O83" s="219"/>
      <c r="P83" s="219"/>
      <c r="Q83" s="219"/>
      <c r="R83" s="219"/>
      <c r="S83" s="219"/>
      <c r="T83" s="220"/>
      <c r="U83" s="94"/>
      <c r="V83" s="94"/>
      <c r="W83" s="94"/>
      <c r="X83" s="94"/>
      <c r="Y83" s="93"/>
      <c r="Z83" s="93"/>
      <c r="AA83" s="93"/>
      <c r="AB83" s="93"/>
      <c r="AC83" s="93"/>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c r="BO83" s="99"/>
      <c r="BP83" s="99"/>
      <c r="BQ83" s="99"/>
      <c r="BR83" s="99"/>
      <c r="BS83" s="99"/>
      <c r="BT83" s="99"/>
      <c r="BU83" s="99"/>
      <c r="BV83" s="99"/>
      <c r="BW83" s="99"/>
      <c r="BX83" s="99"/>
      <c r="BY83" s="99"/>
      <c r="BZ83" s="99"/>
      <c r="CA83" s="99"/>
      <c r="CB83" s="99"/>
      <c r="CC83" s="99"/>
      <c r="CD83" s="99"/>
      <c r="CE83" s="99"/>
      <c r="CF83" s="99"/>
      <c r="CG83" s="99"/>
      <c r="CH83" s="99"/>
      <c r="CI83" s="99"/>
      <c r="CJ83" s="99"/>
      <c r="CK83" s="99"/>
      <c r="CL83" s="99"/>
    </row>
    <row r="84" spans="1:90" s="103" customFormat="1" ht="15.75" thickTop="1">
      <c r="A84" s="99"/>
      <c r="B84" s="96"/>
      <c r="C84" s="96"/>
      <c r="D84" s="96"/>
      <c r="E84" s="96"/>
      <c r="F84" s="96"/>
      <c r="G84" s="96"/>
      <c r="H84" s="96"/>
      <c r="I84" s="96"/>
      <c r="J84" s="96"/>
      <c r="K84" s="104"/>
      <c r="L84" s="104"/>
      <c r="M84" s="104"/>
      <c r="N84" s="104"/>
      <c r="O84" s="104"/>
      <c r="P84" s="104"/>
      <c r="Q84" s="104"/>
      <c r="R84" s="104"/>
      <c r="S84" s="104"/>
      <c r="T84" s="104"/>
      <c r="U84" s="94"/>
      <c r="V84" s="94"/>
      <c r="W84" s="94"/>
      <c r="X84" s="94"/>
      <c r="Y84" s="93"/>
      <c r="Z84" s="93"/>
      <c r="AA84" s="93"/>
      <c r="AB84" s="93"/>
      <c r="AC84" s="93"/>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c r="BO84" s="99"/>
      <c r="BP84" s="99"/>
      <c r="BQ84" s="99"/>
      <c r="BR84" s="99"/>
      <c r="BS84" s="99"/>
      <c r="BT84" s="99"/>
      <c r="BU84" s="99"/>
      <c r="BV84" s="99"/>
      <c r="BW84" s="99"/>
      <c r="BX84" s="99"/>
      <c r="BY84" s="99"/>
      <c r="BZ84" s="99"/>
      <c r="CA84" s="99"/>
      <c r="CB84" s="99"/>
      <c r="CC84" s="99"/>
      <c r="CD84" s="99"/>
      <c r="CE84" s="99"/>
      <c r="CF84" s="99"/>
      <c r="CG84" s="99"/>
      <c r="CH84" s="99"/>
      <c r="CI84" s="99"/>
      <c r="CJ84" s="99"/>
      <c r="CK84" s="99"/>
      <c r="CL84" s="99"/>
    </row>
    <row r="85" spans="1:90" s="103" customFormat="1" ht="21" thickBot="1">
      <c r="A85" s="99"/>
      <c r="B85" s="106"/>
      <c r="C85" s="105" t="s">
        <v>116</v>
      </c>
      <c r="D85" s="94"/>
      <c r="E85" s="94"/>
      <c r="F85" s="94"/>
      <c r="G85" s="95"/>
      <c r="H85" s="94"/>
      <c r="I85" s="94"/>
      <c r="J85" s="94"/>
      <c r="K85" s="104"/>
      <c r="L85" s="104"/>
      <c r="M85" s="104"/>
      <c r="N85" s="104"/>
      <c r="O85" s="104"/>
      <c r="P85" s="104"/>
      <c r="Q85" s="104"/>
      <c r="R85" s="104"/>
      <c r="S85" s="104"/>
      <c r="T85" s="104"/>
      <c r="U85" s="94"/>
      <c r="V85" s="94"/>
      <c r="W85" s="94"/>
      <c r="X85" s="94"/>
      <c r="Y85" s="93"/>
      <c r="Z85" s="93"/>
      <c r="AA85" s="93"/>
      <c r="AB85" s="93"/>
      <c r="AC85" s="93"/>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c r="BO85" s="99"/>
      <c r="BP85" s="99"/>
      <c r="BQ85" s="99"/>
      <c r="BR85" s="99"/>
      <c r="BS85" s="99"/>
      <c r="BT85" s="99"/>
      <c r="BU85" s="99"/>
      <c r="BV85" s="99"/>
      <c r="BW85" s="99"/>
      <c r="BX85" s="99"/>
      <c r="BY85" s="99"/>
      <c r="BZ85" s="99"/>
      <c r="CA85" s="99"/>
      <c r="CB85" s="99"/>
      <c r="CC85" s="99"/>
      <c r="CD85" s="99"/>
      <c r="CE85" s="99"/>
      <c r="CF85" s="99"/>
      <c r="CG85" s="99"/>
      <c r="CH85" s="99"/>
      <c r="CI85" s="99"/>
      <c r="CJ85" s="99"/>
      <c r="CK85" s="99"/>
      <c r="CL85" s="99"/>
    </row>
    <row r="86" spans="1:90" s="103" customFormat="1" ht="15.75" thickTop="1">
      <c r="A86" s="99"/>
      <c r="B86" s="212" t="str">
        <f>HLOOKUP($CY$11,[1]Def!B2:AQ18,17)</f>
        <v>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v>
      </c>
      <c r="C86" s="213"/>
      <c r="D86" s="213"/>
      <c r="E86" s="213"/>
      <c r="F86" s="213"/>
      <c r="G86" s="213"/>
      <c r="H86" s="213"/>
      <c r="I86" s="213"/>
      <c r="J86" s="213"/>
      <c r="K86" s="213"/>
      <c r="L86" s="213"/>
      <c r="M86" s="213"/>
      <c r="N86" s="213"/>
      <c r="O86" s="213"/>
      <c r="P86" s="213"/>
      <c r="Q86" s="213"/>
      <c r="R86" s="213"/>
      <c r="S86" s="213"/>
      <c r="T86" s="214"/>
      <c r="U86" s="94"/>
      <c r="V86" s="94"/>
      <c r="W86" s="94"/>
      <c r="X86" s="94"/>
      <c r="Y86" s="93"/>
      <c r="Z86" s="93"/>
      <c r="AA86" s="93"/>
      <c r="AB86" s="93"/>
      <c r="AC86" s="93"/>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c r="BO86" s="99"/>
      <c r="BP86" s="99"/>
      <c r="BQ86" s="99"/>
      <c r="BR86" s="99"/>
      <c r="BS86" s="99"/>
      <c r="BT86" s="99"/>
      <c r="BU86" s="99"/>
      <c r="BV86" s="99"/>
      <c r="BW86" s="99"/>
      <c r="BX86" s="99"/>
      <c r="BY86" s="99"/>
      <c r="BZ86" s="99"/>
      <c r="CA86" s="99"/>
      <c r="CB86" s="99"/>
      <c r="CC86" s="99"/>
      <c r="CD86" s="99"/>
      <c r="CE86" s="99"/>
      <c r="CF86" s="99"/>
      <c r="CG86" s="99"/>
      <c r="CH86" s="99"/>
      <c r="CI86" s="99"/>
      <c r="CJ86" s="99"/>
      <c r="CK86" s="99"/>
      <c r="CL86" s="99"/>
    </row>
    <row r="87" spans="1:90">
      <c r="B87" s="215"/>
      <c r="C87" s="216"/>
      <c r="D87" s="216"/>
      <c r="E87" s="216"/>
      <c r="F87" s="216"/>
      <c r="G87" s="216"/>
      <c r="H87" s="216"/>
      <c r="I87" s="216"/>
      <c r="J87" s="216"/>
      <c r="K87" s="216"/>
      <c r="L87" s="216"/>
      <c r="M87" s="216"/>
      <c r="N87" s="216"/>
      <c r="O87" s="216"/>
      <c r="P87" s="216"/>
      <c r="Q87" s="216"/>
      <c r="R87" s="216"/>
      <c r="S87" s="216"/>
      <c r="T87" s="217"/>
    </row>
    <row r="88" spans="1:90">
      <c r="B88" s="215"/>
      <c r="C88" s="216"/>
      <c r="D88" s="216"/>
      <c r="E88" s="216"/>
      <c r="F88" s="216"/>
      <c r="G88" s="216"/>
      <c r="H88" s="216"/>
      <c r="I88" s="216"/>
      <c r="J88" s="216"/>
      <c r="K88" s="216"/>
      <c r="L88" s="216"/>
      <c r="M88" s="216"/>
      <c r="N88" s="216"/>
      <c r="O88" s="216"/>
      <c r="P88" s="216"/>
      <c r="Q88" s="216"/>
      <c r="R88" s="216"/>
      <c r="S88" s="216"/>
      <c r="T88" s="217"/>
    </row>
    <row r="89" spans="1:90" ht="15.75" thickBot="1">
      <c r="B89" s="218"/>
      <c r="C89" s="219"/>
      <c r="D89" s="219"/>
      <c r="E89" s="219"/>
      <c r="F89" s="219"/>
      <c r="G89" s="219"/>
      <c r="H89" s="219"/>
      <c r="I89" s="219"/>
      <c r="J89" s="219"/>
      <c r="K89" s="219"/>
      <c r="L89" s="219"/>
      <c r="M89" s="219"/>
      <c r="N89" s="219"/>
      <c r="O89" s="219"/>
      <c r="P89" s="219"/>
      <c r="Q89" s="219"/>
      <c r="R89" s="219"/>
      <c r="S89" s="219"/>
      <c r="T89" s="220"/>
    </row>
    <row r="90" spans="1:90" ht="15.75" thickTop="1">
      <c r="B90" s="102"/>
      <c r="C90" s="102"/>
      <c r="D90" s="102"/>
      <c r="E90" s="102"/>
      <c r="F90" s="102"/>
      <c r="G90" s="102"/>
      <c r="H90" s="102"/>
      <c r="I90" s="102"/>
      <c r="J90" s="102"/>
      <c r="K90" s="101"/>
    </row>
    <row r="91" spans="1:90">
      <c r="B91" s="102"/>
      <c r="C91" s="102"/>
      <c r="D91" s="102"/>
      <c r="E91" s="102"/>
      <c r="F91" s="102"/>
      <c r="G91" s="102"/>
      <c r="H91" s="102"/>
      <c r="I91" s="102"/>
      <c r="J91" s="102"/>
      <c r="K91" s="101"/>
    </row>
    <row r="92" spans="1:90">
      <c r="B92" s="102"/>
      <c r="C92" s="102"/>
      <c r="D92" s="102"/>
      <c r="E92" s="102"/>
      <c r="F92" s="102"/>
      <c r="G92" s="102"/>
      <c r="H92" s="102"/>
      <c r="I92" s="102"/>
      <c r="J92" s="102"/>
      <c r="K92" s="94"/>
      <c r="L92" s="94"/>
      <c r="O92" s="101"/>
      <c r="P92" s="101"/>
      <c r="Q92" s="101"/>
      <c r="R92" s="101"/>
      <c r="S92" s="101"/>
    </row>
    <row r="93" spans="1:90">
      <c r="K93" s="100"/>
      <c r="L93" s="100"/>
      <c r="M93" s="100"/>
      <c r="N93" s="100"/>
      <c r="O93" s="100"/>
      <c r="P93" s="100"/>
      <c r="Q93" s="100"/>
      <c r="R93" s="100"/>
      <c r="S93" s="100"/>
    </row>
    <row r="94" spans="1:90">
      <c r="K94" s="100"/>
      <c r="L94" s="100"/>
      <c r="M94" s="100"/>
      <c r="N94" s="100"/>
      <c r="O94" s="100"/>
      <c r="P94" s="100"/>
      <c r="Q94" s="100"/>
      <c r="R94" s="100"/>
      <c r="S94" s="100"/>
    </row>
    <row r="95" spans="1:90">
      <c r="K95" s="100"/>
      <c r="L95" s="100"/>
      <c r="M95" s="100"/>
      <c r="N95" s="100"/>
      <c r="O95" s="100"/>
      <c r="P95" s="100"/>
      <c r="Q95" s="100"/>
      <c r="R95" s="100"/>
      <c r="S95" s="100"/>
    </row>
    <row r="96" spans="1:90">
      <c r="K96" s="100"/>
      <c r="L96" s="100"/>
      <c r="M96" s="100"/>
      <c r="N96" s="100"/>
      <c r="O96" s="100"/>
      <c r="P96" s="100"/>
      <c r="Q96" s="100"/>
      <c r="R96" s="100"/>
      <c r="S96" s="100"/>
    </row>
    <row r="97" spans="1:19" s="93" customFormat="1">
      <c r="K97" s="100"/>
      <c r="L97" s="100"/>
      <c r="M97" s="100"/>
      <c r="N97" s="100"/>
      <c r="O97" s="100"/>
      <c r="P97" s="100"/>
      <c r="Q97" s="100"/>
      <c r="R97" s="100"/>
      <c r="S97" s="100"/>
    </row>
    <row r="98" spans="1:19" s="93" customFormat="1">
      <c r="K98" s="100"/>
      <c r="L98" s="100"/>
      <c r="M98" s="100"/>
      <c r="N98" s="100"/>
      <c r="O98" s="100"/>
      <c r="P98" s="100"/>
      <c r="Q98" s="100"/>
      <c r="R98" s="100"/>
      <c r="S98" s="100"/>
    </row>
    <row r="99" spans="1:19" s="93" customFormat="1">
      <c r="K99" s="100"/>
      <c r="L99" s="100"/>
      <c r="M99" s="100"/>
      <c r="N99" s="100"/>
      <c r="O99" s="100"/>
      <c r="P99" s="100"/>
      <c r="Q99" s="100"/>
      <c r="R99" s="100"/>
      <c r="S99" s="100"/>
    </row>
    <row r="100" spans="1:19" s="93" customFormat="1">
      <c r="K100" s="100"/>
      <c r="L100" s="100"/>
      <c r="M100" s="100"/>
      <c r="N100" s="100"/>
      <c r="O100" s="100"/>
      <c r="P100" s="100"/>
      <c r="Q100" s="100"/>
      <c r="R100" s="100"/>
      <c r="S100" s="100"/>
    </row>
    <row r="101" spans="1:19" s="93" customFormat="1">
      <c r="K101" s="100"/>
      <c r="L101" s="100"/>
      <c r="M101" s="100"/>
      <c r="N101" s="100"/>
      <c r="O101" s="100"/>
      <c r="P101" s="100"/>
      <c r="Q101" s="100"/>
      <c r="R101" s="100"/>
      <c r="S101" s="100"/>
    </row>
    <row r="102" spans="1:19" s="93" customFormat="1">
      <c r="K102" s="100"/>
      <c r="L102" s="100"/>
      <c r="M102" s="100"/>
      <c r="N102" s="100"/>
      <c r="O102" s="100"/>
      <c r="P102" s="100"/>
      <c r="Q102" s="100"/>
      <c r="R102" s="100"/>
      <c r="S102" s="100"/>
    </row>
    <row r="103" spans="1:19" s="93" customFormat="1">
      <c r="K103" s="100"/>
      <c r="L103" s="100"/>
      <c r="M103" s="100"/>
      <c r="N103" s="100"/>
      <c r="O103" s="100"/>
      <c r="P103" s="100"/>
      <c r="Q103" s="100"/>
      <c r="R103" s="100"/>
      <c r="S103" s="100"/>
    </row>
    <row r="104" spans="1:19" s="93" customFormat="1">
      <c r="K104" s="100"/>
      <c r="L104" s="100"/>
      <c r="M104" s="100"/>
      <c r="N104" s="100"/>
      <c r="O104" s="100"/>
      <c r="P104" s="100"/>
      <c r="Q104" s="100"/>
      <c r="R104" s="100"/>
      <c r="S104" s="100"/>
    </row>
    <row r="107" spans="1:19" s="93" customFormat="1">
      <c r="K107" s="94"/>
      <c r="L107" s="94"/>
      <c r="M107" s="94"/>
      <c r="S107" s="99"/>
    </row>
    <row r="108" spans="1:19" s="93" customFormat="1" ht="15.75" customHeight="1">
      <c r="A108" s="97"/>
      <c r="B108" s="97"/>
      <c r="C108" s="97"/>
      <c r="D108" s="97"/>
      <c r="E108" s="97"/>
      <c r="F108" s="97"/>
      <c r="G108" s="97"/>
      <c r="H108" s="97"/>
      <c r="I108" s="97"/>
      <c r="J108" s="97"/>
      <c r="K108" s="98"/>
      <c r="L108" s="96"/>
      <c r="M108" s="96"/>
      <c r="N108" s="96"/>
      <c r="O108" s="96"/>
      <c r="P108" s="96"/>
      <c r="Q108" s="96"/>
      <c r="R108" s="96"/>
      <c r="S108" s="96"/>
    </row>
    <row r="109" spans="1:19" s="93" customFormat="1" ht="15" customHeight="1">
      <c r="A109" s="97"/>
      <c r="B109" s="97"/>
      <c r="C109" s="97"/>
      <c r="D109" s="97"/>
      <c r="E109" s="97"/>
      <c r="F109" s="97"/>
      <c r="G109" s="97"/>
      <c r="H109" s="97"/>
      <c r="I109" s="97"/>
      <c r="J109" s="97"/>
      <c r="K109" s="96"/>
      <c r="L109" s="96"/>
      <c r="M109" s="96"/>
      <c r="N109" s="96"/>
      <c r="O109" s="96"/>
      <c r="P109" s="96"/>
      <c r="Q109" s="96"/>
      <c r="R109" s="96"/>
      <c r="S109" s="96"/>
    </row>
    <row r="110" spans="1:19" s="93" customFormat="1" ht="15" customHeight="1">
      <c r="A110" s="97"/>
      <c r="B110" s="97"/>
      <c r="C110" s="97"/>
      <c r="D110" s="97"/>
      <c r="E110" s="97"/>
      <c r="F110" s="97"/>
      <c r="G110" s="97"/>
      <c r="H110" s="97"/>
      <c r="I110" s="97"/>
      <c r="J110" s="97"/>
      <c r="K110" s="96"/>
      <c r="L110" s="96"/>
      <c r="M110" s="96"/>
      <c r="N110" s="96"/>
      <c r="O110" s="96"/>
      <c r="P110" s="96"/>
      <c r="Q110" s="96"/>
      <c r="R110" s="96"/>
      <c r="S110" s="96"/>
    </row>
    <row r="111" spans="1:19" s="93" customFormat="1" ht="15" customHeight="1">
      <c r="A111" s="97"/>
      <c r="B111" s="97"/>
      <c r="C111" s="97"/>
      <c r="D111" s="97"/>
      <c r="E111" s="97"/>
      <c r="F111" s="97"/>
      <c r="G111" s="97"/>
      <c r="H111" s="97"/>
      <c r="I111" s="97"/>
      <c r="J111" s="97"/>
      <c r="K111" s="96"/>
      <c r="L111" s="96"/>
      <c r="M111" s="96"/>
      <c r="N111" s="96"/>
      <c r="O111" s="96"/>
      <c r="P111" s="96"/>
      <c r="Q111" s="96"/>
      <c r="R111" s="96"/>
      <c r="S111" s="96"/>
    </row>
    <row r="112" spans="1:19" s="93" customFormat="1" ht="15" customHeight="1">
      <c r="A112" s="97"/>
      <c r="B112" s="97"/>
      <c r="C112" s="97"/>
      <c r="D112" s="97"/>
      <c r="E112" s="97"/>
      <c r="F112" s="97"/>
      <c r="G112" s="97"/>
      <c r="H112" s="97"/>
      <c r="I112" s="97"/>
      <c r="J112" s="97"/>
      <c r="K112" s="96"/>
      <c r="L112" s="96"/>
      <c r="M112" s="96"/>
      <c r="N112" s="96"/>
      <c r="O112" s="96"/>
      <c r="P112" s="96"/>
      <c r="Q112" s="96"/>
      <c r="R112" s="96"/>
      <c r="S112" s="96"/>
    </row>
    <row r="113" spans="1:19" s="93" customFormat="1" ht="15" customHeight="1">
      <c r="A113" s="97"/>
      <c r="B113" s="97"/>
      <c r="C113" s="97"/>
      <c r="D113" s="97"/>
      <c r="E113" s="97"/>
      <c r="F113" s="97"/>
      <c r="G113" s="97"/>
      <c r="H113" s="97"/>
      <c r="I113" s="97"/>
      <c r="J113" s="97"/>
      <c r="K113" s="96"/>
      <c r="L113" s="96"/>
      <c r="M113" s="96"/>
      <c r="N113" s="96"/>
      <c r="O113" s="96"/>
      <c r="P113" s="96"/>
      <c r="Q113" s="96"/>
      <c r="R113" s="96"/>
      <c r="S113" s="96"/>
    </row>
    <row r="114" spans="1:19" s="93" customFormat="1" ht="15" customHeight="1">
      <c r="A114" s="97"/>
      <c r="B114" s="97"/>
      <c r="C114" s="97"/>
      <c r="D114" s="97"/>
      <c r="E114" s="97"/>
      <c r="F114" s="97"/>
      <c r="G114" s="97"/>
      <c r="H114" s="97"/>
      <c r="I114" s="97"/>
      <c r="J114" s="97"/>
      <c r="K114" s="96"/>
      <c r="L114" s="96"/>
      <c r="M114" s="96"/>
      <c r="N114" s="96"/>
      <c r="O114" s="96"/>
      <c r="P114" s="96"/>
      <c r="Q114" s="96"/>
      <c r="R114" s="96"/>
      <c r="S114" s="96"/>
    </row>
    <row r="115" spans="1:19" s="93" customFormat="1" ht="15" customHeight="1">
      <c r="A115" s="97"/>
      <c r="B115" s="96"/>
      <c r="C115" s="96"/>
      <c r="D115" s="96"/>
      <c r="E115" s="96"/>
      <c r="F115" s="96"/>
      <c r="G115" s="96"/>
      <c r="H115" s="96"/>
      <c r="I115" s="96"/>
      <c r="J115" s="96"/>
      <c r="K115" s="96"/>
      <c r="L115" s="96"/>
      <c r="M115" s="96"/>
      <c r="N115" s="96"/>
      <c r="O115" s="96"/>
      <c r="P115" s="96"/>
      <c r="Q115" s="96"/>
      <c r="R115" s="96"/>
      <c r="S115" s="96"/>
    </row>
    <row r="116" spans="1:19" s="93" customFormat="1" ht="15" customHeight="1">
      <c r="A116" s="97"/>
      <c r="B116" s="96"/>
      <c r="C116" s="96"/>
      <c r="D116" s="96"/>
      <c r="E116" s="96"/>
      <c r="F116" s="96"/>
      <c r="G116" s="96"/>
      <c r="H116" s="96"/>
      <c r="I116" s="96"/>
      <c r="J116" s="96"/>
      <c r="K116" s="96"/>
      <c r="L116" s="96"/>
      <c r="M116" s="96"/>
      <c r="N116" s="96"/>
      <c r="O116" s="96"/>
      <c r="P116" s="96"/>
      <c r="Q116" s="96"/>
      <c r="R116" s="96"/>
      <c r="S116" s="96"/>
    </row>
    <row r="117" spans="1:19" s="93" customFormat="1" ht="15" customHeight="1">
      <c r="A117" s="97"/>
      <c r="B117" s="96"/>
      <c r="C117" s="96"/>
      <c r="D117" s="96"/>
      <c r="E117" s="96"/>
      <c r="F117" s="96"/>
      <c r="G117" s="96"/>
      <c r="H117" s="96"/>
      <c r="I117" s="96"/>
      <c r="J117" s="96"/>
      <c r="K117" s="96"/>
      <c r="L117" s="96"/>
      <c r="M117" s="96"/>
      <c r="N117" s="96"/>
      <c r="O117" s="96"/>
      <c r="P117" s="96"/>
      <c r="Q117" s="96"/>
      <c r="R117" s="96"/>
      <c r="S117" s="96"/>
    </row>
    <row r="118" spans="1:19" s="93" customFormat="1" ht="15" customHeight="1">
      <c r="B118" s="96"/>
      <c r="C118" s="96"/>
      <c r="D118" s="96"/>
      <c r="E118" s="96"/>
      <c r="F118" s="96"/>
      <c r="G118" s="96"/>
      <c r="H118" s="96"/>
      <c r="I118" s="96"/>
      <c r="J118" s="96"/>
      <c r="K118" s="96"/>
      <c r="L118" s="96"/>
      <c r="M118" s="96"/>
      <c r="N118" s="96"/>
      <c r="O118" s="96"/>
      <c r="P118" s="96"/>
      <c r="Q118" s="96"/>
      <c r="R118" s="96"/>
      <c r="S118" s="96"/>
    </row>
    <row r="119" spans="1:19" s="93" customFormat="1" ht="15.75" customHeight="1">
      <c r="B119" s="96"/>
      <c r="C119" s="96"/>
      <c r="D119" s="96"/>
      <c r="E119" s="96"/>
      <c r="F119" s="96"/>
      <c r="G119" s="96"/>
      <c r="H119" s="96"/>
      <c r="I119" s="96"/>
      <c r="J119" s="96"/>
      <c r="K119" s="96"/>
      <c r="L119" s="96"/>
      <c r="M119" s="96"/>
      <c r="N119" s="96"/>
      <c r="O119" s="96"/>
      <c r="P119" s="96"/>
      <c r="Q119" s="96"/>
      <c r="R119" s="96"/>
      <c r="S119" s="96"/>
    </row>
  </sheetData>
  <sheetProtection password="BD0F" sheet="1" objects="1"/>
  <mergeCells count="51">
    <mergeCell ref="B86:T89"/>
    <mergeCell ref="B44:J44"/>
    <mergeCell ref="I4:M4"/>
    <mergeCell ref="I5:M5"/>
    <mergeCell ref="I6:M6"/>
    <mergeCell ref="B50:J50"/>
    <mergeCell ref="B54:J54"/>
    <mergeCell ref="B52:J52"/>
    <mergeCell ref="B47:J47"/>
    <mergeCell ref="B48:J48"/>
    <mergeCell ref="B77:T83"/>
    <mergeCell ref="L50:T50"/>
    <mergeCell ref="I7:M7"/>
    <mergeCell ref="L52:T52"/>
    <mergeCell ref="B55:J55"/>
    <mergeCell ref="B56:J56"/>
    <mergeCell ref="L47:T47"/>
    <mergeCell ref="L48:T48"/>
    <mergeCell ref="A1:U1"/>
    <mergeCell ref="A2:U2"/>
    <mergeCell ref="B42:R42"/>
    <mergeCell ref="B45:J45"/>
    <mergeCell ref="B46:J46"/>
    <mergeCell ref="L44:T44"/>
    <mergeCell ref="L45:T45"/>
    <mergeCell ref="L46:T46"/>
    <mergeCell ref="B53:J53"/>
    <mergeCell ref="B70:J70"/>
    <mergeCell ref="L49:T49"/>
    <mergeCell ref="B60:J60"/>
    <mergeCell ref="B61:J61"/>
    <mergeCell ref="B62:J62"/>
    <mergeCell ref="B68:J68"/>
    <mergeCell ref="L54:T54"/>
    <mergeCell ref="B49:J49"/>
    <mergeCell ref="B71:J71"/>
    <mergeCell ref="B72:J72"/>
    <mergeCell ref="B59:J59"/>
    <mergeCell ref="L43:T43"/>
    <mergeCell ref="B43:J43"/>
    <mergeCell ref="B65:J65"/>
    <mergeCell ref="B66:J66"/>
    <mergeCell ref="B64:J64"/>
    <mergeCell ref="L51:T51"/>
    <mergeCell ref="B67:J67"/>
    <mergeCell ref="L53:T53"/>
    <mergeCell ref="L56:T56"/>
    <mergeCell ref="L55:T55"/>
    <mergeCell ref="B69:J69"/>
    <mergeCell ref="B51:J51"/>
    <mergeCell ref="B63:J63"/>
  </mergeCells>
  <pageMargins left="0.7" right="0.7" top="0.75" bottom="0.75" header="0.3" footer="0.3"/>
  <pageSetup paperSize="9" scale="44" orientation="portrait" r:id="rId1"/>
  <colBreaks count="1" manualBreakCount="1">
    <brk id="11" min="3" max="39"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DISC Test</vt:lpstr>
      <vt:lpstr>Input</vt:lpstr>
      <vt:lpstr>Result</vt:lpstr>
      <vt:lpstr>Result!Print_Area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tegar</cp:lastModifiedBy>
  <cp:lastPrinted>2019-08-21T09:46:25Z</cp:lastPrinted>
  <dcterms:created xsi:type="dcterms:W3CDTF">2015-08-18T01:34:48Z</dcterms:created>
  <dcterms:modified xsi:type="dcterms:W3CDTF">2019-08-21T09:47:19Z</dcterms:modified>
</cp:coreProperties>
</file>