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25"/>
  <workbookPr defaultThemeVersion="124226"/>
  <mc:AlternateContent xmlns:mc="http://schemas.openxmlformats.org/markup-compatibility/2006">
    <mc:Choice Requires="x15">
      <x15ac:absPath xmlns:x15ac="http://schemas.microsoft.com/office/spreadsheetml/2010/11/ac" url="C:\Users\kevin\Documents\Visual Studio 2017\Projects\SummaryGenerator\SummaryGenerator\reports\"/>
    </mc:Choice>
  </mc:AlternateContent>
  <xr:revisionPtr revIDLastSave="0" documentId="13_ncr:1_{297191C7-3603-473B-AB81-493CE730B7E6}" xr6:coauthVersionLast="34" xr6:coauthVersionMax="34" xr10:uidLastSave="{00000000-0000-0000-0000-000000000000}"/>
  <bookViews>
    <workbookView xWindow="0" yWindow="0" windowWidth="21570" windowHeight="7980" tabRatio="901" firstSheet="15" activeTab="30" xr2:uid="{00000000-000D-0000-FFFF-FFFF00000000}"/>
  </bookViews>
  <sheets>
    <sheet name="Basic" sheetId="1" r:id="rId1"/>
    <sheet name="Template4" sheetId="2" r:id="rId2"/>
    <sheet name="Template3" sheetId="3" r:id="rId3"/>
    <sheet name="June 2011" sheetId="4" r:id="rId4"/>
    <sheet name="Sep 2011" sheetId="5" r:id="rId5"/>
    <sheet name="Dec 2011" sheetId="6" r:id="rId6"/>
    <sheet name="Mar 2012" sheetId="7" r:id="rId7"/>
    <sheet name="Jun 2012" sheetId="8" r:id="rId8"/>
    <sheet name="Sep 2012" sheetId="9" r:id="rId9"/>
    <sheet name="Dec 2012" sheetId="10" r:id="rId10"/>
    <sheet name="Mar 2013" sheetId="11" r:id="rId11"/>
    <sheet name="May 2013" sheetId="12" r:id="rId12"/>
    <sheet name="June 2013" sheetId="13" r:id="rId13"/>
    <sheet name="Sep 2013" sheetId="14" r:id="rId14"/>
    <sheet name="Dec 2013" sheetId="15" r:id="rId15"/>
    <sheet name="Mar 2014" sheetId="16" r:id="rId16"/>
    <sheet name="June 2014" sheetId="17" r:id="rId17"/>
    <sheet name="Sep 2014" sheetId="18" r:id="rId18"/>
    <sheet name="Dec 2014" sheetId="19" r:id="rId19"/>
    <sheet name="Mar 2015" sheetId="20" r:id="rId20"/>
    <sheet name="Jun 2015" sheetId="21" r:id="rId21"/>
    <sheet name="Sep 2015" sheetId="22" r:id="rId22"/>
    <sheet name="Dec 2015" sheetId="23" r:id="rId23"/>
    <sheet name="Jun 2016" sheetId="24" r:id="rId24"/>
    <sheet name="Sep 2016" sheetId="25" r:id="rId25"/>
    <sheet name="Sep 2016Rev" sheetId="26" r:id="rId26"/>
    <sheet name="Dec 2016" sheetId="27" r:id="rId27"/>
    <sheet name="Mar 2017" sheetId="28" r:id="rId28"/>
    <sheet name="Jun 2017" sheetId="29" r:id="rId29"/>
    <sheet name="Sep 2017" sheetId="30" r:id="rId30"/>
    <sheet name="Dec 2017" sheetId="31" r:id="rId31"/>
    <sheet name="Sheet1" sheetId="32" r:id="rId32"/>
    <sheet name="Sheet3" sheetId="33" r:id="rId33"/>
    <sheet name="Sheet2" sheetId="34" r:id="rId34"/>
    <sheet name="Sheet4" sheetId="35" r:id="rId35"/>
  </sheets>
  <definedNames>
    <definedName name="array1" localSheetId="22">'Dec 2015'!$W$31,'Dec 2015'!$W$33,'Dec 2015'!$W$36,'Dec 2015'!$W$37</definedName>
    <definedName name="array1" localSheetId="26">'Dec 2016'!$X$25,'Dec 2016'!$X$27,'Dec 2016'!$X$30,'Dec 2016'!$X$31</definedName>
    <definedName name="array1" localSheetId="30">'Dec 2017'!$X$25,'Dec 2017'!$X$27,'Dec 2017'!$X$30,'Dec 2017'!$X$31</definedName>
    <definedName name="array1" localSheetId="23">'Jun 2016'!$W$31,'Jun 2016'!$W$33,'Jun 2016'!$W$36,'Jun 2016'!$W$37</definedName>
    <definedName name="array1" localSheetId="28">'Jun 2017'!$X$25,'Jun 2017'!$X$27,'Jun 2017'!$X$30,'Jun 2017'!$X$31</definedName>
    <definedName name="array1" localSheetId="27">'Mar 2017'!$X$25,'Mar 2017'!$X$27,'Mar 2017'!$X$30,'Mar 2017'!$X$31</definedName>
    <definedName name="array1" localSheetId="24">'Sep 2016'!$W$31,'Sep 2016'!$W$33,'Sep 2016'!$W$36,'Sep 2016'!$W$37</definedName>
    <definedName name="array1" localSheetId="25">'Sep 2016Rev'!$X$25,'Sep 2016Rev'!$X$27,'Sep 2016Rev'!$X$30,'Sep 2016Rev'!$X$31</definedName>
    <definedName name="array1" localSheetId="29">'Sep 2017'!$X$25,'Sep 2017'!$X$27,'Sep 2017'!$X$30,'Sep 2017'!$X$31</definedName>
    <definedName name="array1">'Sep 2015'!$W$31,'Sep 2015'!$W$33,'Sep 2015'!$W$36,'Sep 2015'!$W$37</definedName>
    <definedName name="array2" localSheetId="22">'Dec 2015'!$Y$31,'Dec 2015'!$Y$33,'Dec 2015'!$Y$36,'Dec 2015'!$Y$37</definedName>
    <definedName name="array2" localSheetId="26">'Dec 2016'!$Z$25,'Dec 2016'!$Z$27,'Dec 2016'!$Z$30,'Dec 2016'!$Z$31</definedName>
    <definedName name="array2" localSheetId="30">'Dec 2017'!$Z$25,'Dec 2017'!$Z$27,'Dec 2017'!$Z$30,'Dec 2017'!$Z$31</definedName>
    <definedName name="array2" localSheetId="23">'Jun 2016'!$Y$31,'Jun 2016'!$Y$33,'Jun 2016'!$Y$36,'Jun 2016'!$Y$37</definedName>
    <definedName name="array2" localSheetId="28">'Jun 2017'!$Z$25,'Jun 2017'!$Z$27,'Jun 2017'!$Z$30,'Jun 2017'!$Z$31</definedName>
    <definedName name="array2" localSheetId="27">'Mar 2017'!$Z$25,'Mar 2017'!$Z$27,'Mar 2017'!$Z$30,'Mar 2017'!$Z$31</definedName>
    <definedName name="array2" localSheetId="24">'Sep 2016'!$Y$31,'Sep 2016'!$Y$33,'Sep 2016'!$Y$36,'Sep 2016'!$Y$37</definedName>
    <definedName name="array2" localSheetId="25">'Sep 2016Rev'!$Z$25,'Sep 2016Rev'!$Z$27,'Sep 2016Rev'!$Z$30,'Sep 2016Rev'!$Z$31</definedName>
    <definedName name="array2" localSheetId="29">'Sep 2017'!$Z$25,'Sep 2017'!$Z$27,'Sep 2017'!$Z$30,'Sep 2017'!$Z$31</definedName>
    <definedName name="array2">'Sep 2015'!$Y$31,'Sep 2015'!$Y$33,'Sep 2015'!$Y$36,'Sep 2015'!$Y$37</definedName>
  </definedNames>
  <calcPr calcId="179021"/>
</workbook>
</file>

<file path=xl/calcChain.xml><?xml version="1.0" encoding="utf-8"?>
<calcChain xmlns="http://schemas.openxmlformats.org/spreadsheetml/2006/main">
  <c r="T60" i="31" l="1"/>
  <c r="S60" i="31"/>
  <c r="R60" i="31"/>
  <c r="Q60" i="31"/>
  <c r="P60" i="31"/>
  <c r="O60" i="31"/>
  <c r="G60" i="31"/>
  <c r="F60" i="31"/>
  <c r="T59" i="31"/>
  <c r="T64" i="31" s="1"/>
  <c r="S59" i="31"/>
  <c r="S64" i="31" s="1"/>
  <c r="R59" i="31"/>
  <c r="R64" i="31" s="1"/>
  <c r="Q59" i="31"/>
  <c r="Q64" i="31" s="1"/>
  <c r="P59" i="31"/>
  <c r="P64" i="31" s="1"/>
  <c r="O59" i="31"/>
  <c r="O64" i="31" s="1"/>
  <c r="G59" i="31"/>
  <c r="G64" i="31" s="1"/>
  <c r="F59" i="31"/>
  <c r="O58" i="31"/>
  <c r="O57" i="31"/>
  <c r="O56" i="31"/>
  <c r="N56" i="31"/>
  <c r="G58" i="31" s="1"/>
  <c r="M56" i="31"/>
  <c r="G57" i="31" s="1"/>
  <c r="L56" i="31"/>
  <c r="T56" i="31" s="1"/>
  <c r="G56" i="31"/>
  <c r="G61" i="31" s="1"/>
  <c r="F56" i="31"/>
  <c r="T52" i="31"/>
  <c r="S52" i="31"/>
  <c r="R52" i="31"/>
  <c r="Q52" i="31"/>
  <c r="P52" i="31"/>
  <c r="O52" i="31"/>
  <c r="G52" i="31"/>
  <c r="F52" i="31"/>
  <c r="T48" i="31"/>
  <c r="S48" i="31"/>
  <c r="R48" i="31"/>
  <c r="Q48" i="31"/>
  <c r="P48" i="31"/>
  <c r="O48" i="31"/>
  <c r="G48" i="31"/>
  <c r="F48" i="31"/>
  <c r="T43" i="31"/>
  <c r="S43" i="31"/>
  <c r="R43" i="31"/>
  <c r="Q43" i="31"/>
  <c r="P43" i="31"/>
  <c r="O43" i="31"/>
  <c r="G43" i="31"/>
  <c r="F43" i="31"/>
  <c r="T38" i="31"/>
  <c r="S38" i="31"/>
  <c r="R38" i="31"/>
  <c r="Q38" i="31"/>
  <c r="P38" i="31"/>
  <c r="O38" i="31"/>
  <c r="G38" i="31"/>
  <c r="F38" i="31"/>
  <c r="T31" i="31"/>
  <c r="S31" i="31"/>
  <c r="R31" i="31"/>
  <c r="Q31" i="31"/>
  <c r="P31" i="31"/>
  <c r="O31" i="31"/>
  <c r="G31" i="31"/>
  <c r="F31" i="31"/>
  <c r="R21" i="31"/>
  <c r="N21" i="31"/>
  <c r="M21" i="31"/>
  <c r="Q21" i="31" s="1"/>
  <c r="L21" i="31"/>
  <c r="F21" i="31"/>
  <c r="F65" i="31" s="1"/>
  <c r="N20" i="31"/>
  <c r="M20" i="31"/>
  <c r="T20" i="31" s="1"/>
  <c r="L20" i="31"/>
  <c r="T19" i="31"/>
  <c r="S19" i="31"/>
  <c r="R19" i="31"/>
  <c r="Q19" i="31"/>
  <c r="P19" i="31"/>
  <c r="O19" i="31"/>
  <c r="N19" i="31"/>
  <c r="N61" i="31" s="1"/>
  <c r="M19" i="31"/>
  <c r="M61" i="31" s="1"/>
  <c r="L19" i="31"/>
  <c r="L61" i="31" s="1"/>
  <c r="G19" i="31"/>
  <c r="F19" i="31"/>
  <c r="T60" i="30"/>
  <c r="S60" i="30"/>
  <c r="R60" i="30"/>
  <c r="Q60" i="30"/>
  <c r="P60" i="30"/>
  <c r="O60" i="30"/>
  <c r="G60" i="30"/>
  <c r="F60" i="30"/>
  <c r="T59" i="30"/>
  <c r="T64" i="30" s="1"/>
  <c r="S59" i="30"/>
  <c r="S64" i="30" s="1"/>
  <c r="R59" i="30"/>
  <c r="R64" i="30" s="1"/>
  <c r="Q59" i="30"/>
  <c r="Q64" i="30" s="1"/>
  <c r="P59" i="30"/>
  <c r="P64" i="30" s="1"/>
  <c r="O59" i="30"/>
  <c r="O64" i="30" s="1"/>
  <c r="G59" i="30"/>
  <c r="G64" i="30" s="1"/>
  <c r="F59" i="30"/>
  <c r="F58" i="30"/>
  <c r="N56" i="30"/>
  <c r="T58" i="30" s="1"/>
  <c r="M56" i="30"/>
  <c r="T57" i="30" s="1"/>
  <c r="L56" i="30"/>
  <c r="T56" i="30" s="1"/>
  <c r="F56" i="30"/>
  <c r="T52" i="30"/>
  <c r="S52" i="30"/>
  <c r="R52" i="30"/>
  <c r="Q52" i="30"/>
  <c r="P52" i="30"/>
  <c r="O52" i="30"/>
  <c r="G52" i="30"/>
  <c r="F52" i="30"/>
  <c r="T48" i="30"/>
  <c r="S48" i="30"/>
  <c r="R48" i="30"/>
  <c r="Q48" i="30"/>
  <c r="P48" i="30"/>
  <c r="O48" i="30"/>
  <c r="G48" i="30"/>
  <c r="F48" i="30"/>
  <c r="T43" i="30"/>
  <c r="S43" i="30"/>
  <c r="R43" i="30"/>
  <c r="Q43" i="30"/>
  <c r="P43" i="30"/>
  <c r="O43" i="30"/>
  <c r="G43" i="30"/>
  <c r="F43" i="30"/>
  <c r="T38" i="30"/>
  <c r="S38" i="30"/>
  <c r="R38" i="30"/>
  <c r="Q38" i="30"/>
  <c r="P38" i="30"/>
  <c r="O38" i="30"/>
  <c r="G38" i="30"/>
  <c r="F38" i="30"/>
  <c r="T31" i="30"/>
  <c r="S31" i="30"/>
  <c r="R31" i="30"/>
  <c r="Q31" i="30"/>
  <c r="P31" i="30"/>
  <c r="O31" i="30"/>
  <c r="G31" i="30"/>
  <c r="F31" i="30"/>
  <c r="N21" i="30"/>
  <c r="M21" i="30"/>
  <c r="O21" i="30" s="1"/>
  <c r="L21" i="30"/>
  <c r="P20" i="30"/>
  <c r="N20" i="30"/>
  <c r="M20" i="30"/>
  <c r="O20" i="30" s="1"/>
  <c r="L20" i="30"/>
  <c r="T19" i="30"/>
  <c r="S19" i="30"/>
  <c r="R19" i="30"/>
  <c r="Q19" i="30"/>
  <c r="P19" i="30"/>
  <c r="O19" i="30"/>
  <c r="N19" i="30"/>
  <c r="N61" i="30" s="1"/>
  <c r="M19" i="30"/>
  <c r="F19" i="30" s="1"/>
  <c r="L19" i="30"/>
  <c r="L61" i="30" s="1"/>
  <c r="G19" i="30"/>
  <c r="G64" i="29"/>
  <c r="T60" i="29"/>
  <c r="S60" i="29"/>
  <c r="R60" i="29"/>
  <c r="Q60" i="29"/>
  <c r="P60" i="29"/>
  <c r="O60" i="29"/>
  <c r="G60" i="29"/>
  <c r="F60" i="29"/>
  <c r="T59" i="29"/>
  <c r="T64" i="29" s="1"/>
  <c r="S59" i="29"/>
  <c r="S64" i="29" s="1"/>
  <c r="R59" i="29"/>
  <c r="R64" i="29" s="1"/>
  <c r="Q59" i="29"/>
  <c r="Q64" i="29" s="1"/>
  <c r="P59" i="29"/>
  <c r="P64" i="29" s="1"/>
  <c r="O59" i="29"/>
  <c r="O64" i="29" s="1"/>
  <c r="G59" i="29"/>
  <c r="F59" i="29"/>
  <c r="S58" i="29"/>
  <c r="R56" i="29"/>
  <c r="Q56" i="29"/>
  <c r="P56" i="29"/>
  <c r="P61" i="29" s="1"/>
  <c r="N56" i="29"/>
  <c r="R58" i="29" s="1"/>
  <c r="M56" i="29"/>
  <c r="O57" i="29" s="1"/>
  <c r="O62" i="29" s="1"/>
  <c r="L56" i="29"/>
  <c r="O56" i="29" s="1"/>
  <c r="O61" i="29" s="1"/>
  <c r="G56" i="29"/>
  <c r="G61" i="29" s="1"/>
  <c r="T52" i="29"/>
  <c r="S52" i="29"/>
  <c r="R52" i="29"/>
  <c r="Q52" i="29"/>
  <c r="P52" i="29"/>
  <c r="O52" i="29"/>
  <c r="G52" i="29"/>
  <c r="F52" i="29"/>
  <c r="T48" i="29"/>
  <c r="S48" i="29"/>
  <c r="R48" i="29"/>
  <c r="Q48" i="29"/>
  <c r="P48" i="29"/>
  <c r="O48" i="29"/>
  <c r="G48" i="29"/>
  <c r="F48" i="29"/>
  <c r="T43" i="29"/>
  <c r="S43" i="29"/>
  <c r="R43" i="29"/>
  <c r="Q43" i="29"/>
  <c r="P43" i="29"/>
  <c r="O43" i="29"/>
  <c r="G43" i="29"/>
  <c r="F43" i="29"/>
  <c r="T38" i="29"/>
  <c r="S38" i="29"/>
  <c r="R38" i="29"/>
  <c r="Q38" i="29"/>
  <c r="P38" i="29"/>
  <c r="O38" i="29"/>
  <c r="G38" i="29"/>
  <c r="F38" i="29"/>
  <c r="T31" i="29"/>
  <c r="S31" i="29"/>
  <c r="R31" i="29"/>
  <c r="Q31" i="29"/>
  <c r="P31" i="29"/>
  <c r="O31" i="29"/>
  <c r="G31" i="29"/>
  <c r="F31" i="29"/>
  <c r="N21" i="29"/>
  <c r="M21" i="29"/>
  <c r="T21" i="29" s="1"/>
  <c r="T65" i="29" s="1"/>
  <c r="L21" i="29"/>
  <c r="T20" i="29"/>
  <c r="Q20" i="29"/>
  <c r="N20" i="29"/>
  <c r="M20" i="29"/>
  <c r="R20" i="29" s="1"/>
  <c r="L20" i="29"/>
  <c r="F20" i="29"/>
  <c r="T19" i="29"/>
  <c r="S19" i="29"/>
  <c r="R19" i="29"/>
  <c r="Q19" i="29"/>
  <c r="P19" i="29"/>
  <c r="O19" i="29"/>
  <c r="N19" i="29"/>
  <c r="N61" i="29" s="1"/>
  <c r="M19" i="29"/>
  <c r="M61" i="29" s="1"/>
  <c r="L19" i="29"/>
  <c r="L61" i="29" s="1"/>
  <c r="G19" i="29"/>
  <c r="F19" i="29"/>
  <c r="T64" i="28"/>
  <c r="O64" i="28"/>
  <c r="N61" i="28"/>
  <c r="T60" i="28"/>
  <c r="S60" i="28"/>
  <c r="R60" i="28"/>
  <c r="Q60" i="28"/>
  <c r="P60" i="28"/>
  <c r="O60" i="28"/>
  <c r="G60" i="28"/>
  <c r="F60" i="28"/>
  <c r="T59" i="28"/>
  <c r="S59" i="28"/>
  <c r="S64" i="28" s="1"/>
  <c r="R59" i="28"/>
  <c r="R64" i="28" s="1"/>
  <c r="Q59" i="28"/>
  <c r="Q64" i="28" s="1"/>
  <c r="P59" i="28"/>
  <c r="P64" i="28" s="1"/>
  <c r="O59" i="28"/>
  <c r="G59" i="28"/>
  <c r="G64" i="28" s="1"/>
  <c r="F59" i="28"/>
  <c r="T57" i="28"/>
  <c r="Q57" i="28"/>
  <c r="P57" i="28"/>
  <c r="O57" i="28"/>
  <c r="G57" i="28"/>
  <c r="G62" i="28" s="1"/>
  <c r="P56" i="28"/>
  <c r="P61" i="28" s="1"/>
  <c r="N56" i="28"/>
  <c r="P58" i="28" s="1"/>
  <c r="M56" i="28"/>
  <c r="F57" i="28" s="1"/>
  <c r="L56" i="28"/>
  <c r="T56" i="28" s="1"/>
  <c r="T61" i="28" s="1"/>
  <c r="T52" i="28"/>
  <c r="S52" i="28"/>
  <c r="R52" i="28"/>
  <c r="Q52" i="28"/>
  <c r="P52" i="28"/>
  <c r="O52" i="28"/>
  <c r="G52" i="28"/>
  <c r="F52" i="28"/>
  <c r="T48" i="28"/>
  <c r="S48" i="28"/>
  <c r="R48" i="28"/>
  <c r="Q48" i="28"/>
  <c r="P48" i="28"/>
  <c r="O48" i="28"/>
  <c r="G48" i="28"/>
  <c r="F48" i="28"/>
  <c r="T43" i="28"/>
  <c r="S43" i="28"/>
  <c r="R43" i="28"/>
  <c r="Q43" i="28"/>
  <c r="P43" i="28"/>
  <c r="O43" i="28"/>
  <c r="G43" i="28"/>
  <c r="F43" i="28"/>
  <c r="T38" i="28"/>
  <c r="S38" i="28"/>
  <c r="R38" i="28"/>
  <c r="Q38" i="28"/>
  <c r="P38" i="28"/>
  <c r="O38" i="28"/>
  <c r="G38" i="28"/>
  <c r="F38" i="28"/>
  <c r="T31" i="28"/>
  <c r="S31" i="28"/>
  <c r="R31" i="28"/>
  <c r="Q31" i="28"/>
  <c r="P31" i="28"/>
  <c r="O31" i="28"/>
  <c r="G31" i="28"/>
  <c r="F31" i="28"/>
  <c r="S21" i="28"/>
  <c r="Q21" i="28"/>
  <c r="N21" i="28"/>
  <c r="M21" i="28"/>
  <c r="P21" i="28" s="1"/>
  <c r="L21" i="28"/>
  <c r="F21" i="28"/>
  <c r="F65" i="28" s="1"/>
  <c r="O20" i="28"/>
  <c r="N20" i="28"/>
  <c r="M20" i="28"/>
  <c r="T20" i="28" s="1"/>
  <c r="L20" i="28"/>
  <c r="T19" i="28"/>
  <c r="S19" i="28"/>
  <c r="R19" i="28"/>
  <c r="Q19" i="28"/>
  <c r="P19" i="28"/>
  <c r="O19" i="28"/>
  <c r="N19" i="28"/>
  <c r="M19" i="28"/>
  <c r="M61" i="28" s="1"/>
  <c r="L19" i="28"/>
  <c r="L61" i="28" s="1"/>
  <c r="G19" i="28"/>
  <c r="T64" i="27"/>
  <c r="R64" i="27"/>
  <c r="T60" i="27"/>
  <c r="S60" i="27"/>
  <c r="R60" i="27"/>
  <c r="Q60" i="27"/>
  <c r="P60" i="27"/>
  <c r="O60" i="27"/>
  <c r="G60" i="27"/>
  <c r="F60" i="27"/>
  <c r="T59" i="27"/>
  <c r="S59" i="27"/>
  <c r="S64" i="27" s="1"/>
  <c r="R59" i="27"/>
  <c r="Q59" i="27"/>
  <c r="Q64" i="27" s="1"/>
  <c r="P59" i="27"/>
  <c r="P64" i="27" s="1"/>
  <c r="O59" i="27"/>
  <c r="O64" i="27" s="1"/>
  <c r="G59" i="27"/>
  <c r="G64" i="27" s="1"/>
  <c r="F59" i="27"/>
  <c r="O57" i="27"/>
  <c r="O62" i="27" s="1"/>
  <c r="N56" i="27"/>
  <c r="G58" i="27" s="1"/>
  <c r="G63" i="27" s="1"/>
  <c r="M56" i="27"/>
  <c r="G57" i="27" s="1"/>
  <c r="G62" i="27" s="1"/>
  <c r="L56" i="27"/>
  <c r="T56" i="27" s="1"/>
  <c r="T61" i="27" s="1"/>
  <c r="T52" i="27"/>
  <c r="S52" i="27"/>
  <c r="R52" i="27"/>
  <c r="Q52" i="27"/>
  <c r="P52" i="27"/>
  <c r="O52" i="27"/>
  <c r="G52" i="27"/>
  <c r="F52" i="27"/>
  <c r="T48" i="27"/>
  <c r="S48" i="27"/>
  <c r="R48" i="27"/>
  <c r="Q48" i="27"/>
  <c r="P48" i="27"/>
  <c r="O48" i="27"/>
  <c r="G48" i="27"/>
  <c r="F48" i="27"/>
  <c r="T43" i="27"/>
  <c r="S43" i="27"/>
  <c r="R43" i="27"/>
  <c r="Q43" i="27"/>
  <c r="P43" i="27"/>
  <c r="O43" i="27"/>
  <c r="G43" i="27"/>
  <c r="F43" i="27"/>
  <c r="T38" i="27"/>
  <c r="S38" i="27"/>
  <c r="R38" i="27"/>
  <c r="Q38" i="27"/>
  <c r="P38" i="27"/>
  <c r="O38" i="27"/>
  <c r="G38" i="27"/>
  <c r="F38" i="27"/>
  <c r="T31" i="27"/>
  <c r="S31" i="27"/>
  <c r="R31" i="27"/>
  <c r="Q31" i="27"/>
  <c r="P31" i="27"/>
  <c r="O31" i="27"/>
  <c r="G31" i="27"/>
  <c r="F31" i="27"/>
  <c r="N21" i="27"/>
  <c r="M21" i="27"/>
  <c r="T21" i="27" s="1"/>
  <c r="T65" i="27" s="1"/>
  <c r="L21" i="27"/>
  <c r="N20" i="27"/>
  <c r="M20" i="27"/>
  <c r="L20" i="27"/>
  <c r="T19" i="27"/>
  <c r="S19" i="27"/>
  <c r="R19" i="27"/>
  <c r="Q19" i="27"/>
  <c r="P19" i="27"/>
  <c r="O19" i="27"/>
  <c r="N19" i="27"/>
  <c r="N61" i="27" s="1"/>
  <c r="M19" i="27"/>
  <c r="F19" i="27" s="1"/>
  <c r="L19" i="27"/>
  <c r="L61" i="27" s="1"/>
  <c r="G19" i="27"/>
  <c r="S64" i="26"/>
  <c r="R64" i="26"/>
  <c r="T60" i="26"/>
  <c r="S60" i="26"/>
  <c r="R60" i="26"/>
  <c r="Q60" i="26"/>
  <c r="P60" i="26"/>
  <c r="O60" i="26"/>
  <c r="G60" i="26"/>
  <c r="F60" i="26"/>
  <c r="T59" i="26"/>
  <c r="T64" i="26" s="1"/>
  <c r="S59" i="26"/>
  <c r="R59" i="26"/>
  <c r="Q59" i="26"/>
  <c r="Q64" i="26" s="1"/>
  <c r="P59" i="26"/>
  <c r="P64" i="26" s="1"/>
  <c r="O59" i="26"/>
  <c r="O64" i="26" s="1"/>
  <c r="G59" i="26"/>
  <c r="G64" i="26" s="1"/>
  <c r="F59" i="26"/>
  <c r="T58" i="26"/>
  <c r="T63" i="26" s="1"/>
  <c r="S58" i="26"/>
  <c r="R58" i="26"/>
  <c r="R63" i="26" s="1"/>
  <c r="P58" i="26"/>
  <c r="F58" i="26"/>
  <c r="N56" i="26"/>
  <c r="Q58" i="26" s="1"/>
  <c r="M56" i="26"/>
  <c r="L56" i="26"/>
  <c r="T56" i="26" s="1"/>
  <c r="T52" i="26"/>
  <c r="S52" i="26"/>
  <c r="R52" i="26"/>
  <c r="Q52" i="26"/>
  <c r="P52" i="26"/>
  <c r="O52" i="26"/>
  <c r="G52" i="26"/>
  <c r="F52" i="26"/>
  <c r="T48" i="26"/>
  <c r="S48" i="26"/>
  <c r="R48" i="26"/>
  <c r="Q48" i="26"/>
  <c r="P48" i="26"/>
  <c r="O48" i="26"/>
  <c r="G48" i="26"/>
  <c r="F48" i="26"/>
  <c r="T43" i="26"/>
  <c r="S43" i="26"/>
  <c r="R43" i="26"/>
  <c r="Q43" i="26"/>
  <c r="P43" i="26"/>
  <c r="O43" i="26"/>
  <c r="G43" i="26"/>
  <c r="F43" i="26"/>
  <c r="T38" i="26"/>
  <c r="S38" i="26"/>
  <c r="R38" i="26"/>
  <c r="Q38" i="26"/>
  <c r="P38" i="26"/>
  <c r="O38" i="26"/>
  <c r="G38" i="26"/>
  <c r="F38" i="26"/>
  <c r="T31" i="26"/>
  <c r="S31" i="26"/>
  <c r="R31" i="26"/>
  <c r="Q31" i="26"/>
  <c r="P31" i="26"/>
  <c r="O31" i="26"/>
  <c r="G31" i="26"/>
  <c r="F31" i="26"/>
  <c r="S21" i="26"/>
  <c r="S65" i="26" s="1"/>
  <c r="P21" i="26"/>
  <c r="O21" i="26"/>
  <c r="N21" i="26"/>
  <c r="M21" i="26"/>
  <c r="L21" i="26"/>
  <c r="T21" i="26" s="1"/>
  <c r="G21" i="26"/>
  <c r="G65" i="26" s="1"/>
  <c r="F21" i="26"/>
  <c r="N20" i="26"/>
  <c r="M20" i="26"/>
  <c r="L20" i="26"/>
  <c r="R20" i="26" s="1"/>
  <c r="T19" i="26"/>
  <c r="S19" i="26"/>
  <c r="R19" i="26"/>
  <c r="Q19" i="26"/>
  <c r="P19" i="26"/>
  <c r="O19" i="26"/>
  <c r="N19" i="26"/>
  <c r="N61" i="26" s="1"/>
  <c r="M19" i="26"/>
  <c r="M61" i="26" s="1"/>
  <c r="L19" i="26"/>
  <c r="F19" i="26" s="1"/>
  <c r="G19" i="26"/>
  <c r="N67" i="25"/>
  <c r="S66" i="25"/>
  <c r="R66" i="25"/>
  <c r="Q66" i="25"/>
  <c r="P66" i="25"/>
  <c r="O66" i="25"/>
  <c r="N66" i="25"/>
  <c r="G66" i="25"/>
  <c r="F66" i="25"/>
  <c r="S65" i="25"/>
  <c r="S69" i="25" s="1"/>
  <c r="R65" i="25"/>
  <c r="R69" i="25" s="1"/>
  <c r="Q65" i="25"/>
  <c r="Q69" i="25" s="1"/>
  <c r="P65" i="25"/>
  <c r="P69" i="25" s="1"/>
  <c r="O65" i="25"/>
  <c r="O69" i="25" s="1"/>
  <c r="N65" i="25"/>
  <c r="N69" i="25" s="1"/>
  <c r="G65" i="25"/>
  <c r="F65" i="25"/>
  <c r="S64" i="25"/>
  <c r="R64" i="25"/>
  <c r="Q64" i="25"/>
  <c r="Q68" i="25" s="1"/>
  <c r="P64" i="25"/>
  <c r="O64" i="25"/>
  <c r="N64" i="25"/>
  <c r="G64" i="25"/>
  <c r="F64" i="25"/>
  <c r="F68" i="25" s="1"/>
  <c r="S63" i="25"/>
  <c r="R63" i="25"/>
  <c r="Q63" i="25"/>
  <c r="P63" i="25"/>
  <c r="O63" i="25"/>
  <c r="N63" i="25"/>
  <c r="M63" i="25"/>
  <c r="L63" i="25"/>
  <c r="G63" i="25"/>
  <c r="F63" i="25"/>
  <c r="F67" i="25" s="1"/>
  <c r="S59" i="25"/>
  <c r="R59" i="25"/>
  <c r="Q59" i="25"/>
  <c r="P59" i="25"/>
  <c r="O59" i="25"/>
  <c r="N59" i="25"/>
  <c r="G59" i="25"/>
  <c r="F59" i="25"/>
  <c r="S54" i="25"/>
  <c r="R54" i="25"/>
  <c r="Q54" i="25"/>
  <c r="P54" i="25"/>
  <c r="O54" i="25"/>
  <c r="N54" i="25"/>
  <c r="G54" i="25"/>
  <c r="F54" i="25"/>
  <c r="S49" i="25"/>
  <c r="R49" i="25"/>
  <c r="Q49" i="25"/>
  <c r="P49" i="25"/>
  <c r="O49" i="25"/>
  <c r="N49" i="25"/>
  <c r="G49" i="25"/>
  <c r="F49" i="25"/>
  <c r="S44" i="25"/>
  <c r="R44" i="25"/>
  <c r="Q44" i="25"/>
  <c r="P44" i="25"/>
  <c r="O44" i="25"/>
  <c r="N44" i="25"/>
  <c r="G44" i="25"/>
  <c r="F44" i="25"/>
  <c r="S37" i="25"/>
  <c r="R37" i="25"/>
  <c r="Q37" i="25"/>
  <c r="P37" i="25"/>
  <c r="O37" i="25"/>
  <c r="N37" i="25"/>
  <c r="G37" i="25"/>
  <c r="F37" i="25"/>
  <c r="S27" i="25"/>
  <c r="R27" i="25"/>
  <c r="Q27" i="25"/>
  <c r="P27" i="25"/>
  <c r="O27" i="25"/>
  <c r="N27" i="25"/>
  <c r="M27" i="25"/>
  <c r="L27" i="25"/>
  <c r="G27" i="25"/>
  <c r="F27" i="25"/>
  <c r="S26" i="25"/>
  <c r="R26" i="25"/>
  <c r="Q26" i="25"/>
  <c r="P26" i="25"/>
  <c r="O26" i="25"/>
  <c r="N26" i="25"/>
  <c r="M26" i="25"/>
  <c r="L26" i="25"/>
  <c r="G26" i="25"/>
  <c r="F26" i="25"/>
  <c r="S25" i="25"/>
  <c r="R25" i="25"/>
  <c r="Q25" i="25"/>
  <c r="P25" i="25"/>
  <c r="O25" i="25"/>
  <c r="O68" i="25" s="1"/>
  <c r="N25" i="25"/>
  <c r="M25" i="25"/>
  <c r="M67" i="25" s="1"/>
  <c r="L25" i="25"/>
  <c r="L67" i="25" s="1"/>
  <c r="G25" i="25"/>
  <c r="F25" i="25"/>
  <c r="S65" i="24"/>
  <c r="R65" i="24"/>
  <c r="Q65" i="24"/>
  <c r="P65" i="24"/>
  <c r="P69" i="24" s="1"/>
  <c r="O65" i="24"/>
  <c r="N65" i="24"/>
  <c r="G65" i="24"/>
  <c r="F65" i="24"/>
  <c r="S64" i="24"/>
  <c r="S68" i="24" s="1"/>
  <c r="R64" i="24"/>
  <c r="R68" i="24" s="1"/>
  <c r="Q64" i="24"/>
  <c r="Q68" i="24" s="1"/>
  <c r="P64" i="24"/>
  <c r="P68" i="24" s="1"/>
  <c r="O64" i="24"/>
  <c r="O68" i="24" s="1"/>
  <c r="N64" i="24"/>
  <c r="N68" i="24" s="1"/>
  <c r="G64" i="24"/>
  <c r="F64" i="24"/>
  <c r="S63" i="24"/>
  <c r="R63" i="24"/>
  <c r="Q63" i="24"/>
  <c r="P63" i="24"/>
  <c r="O63" i="24"/>
  <c r="N63" i="24"/>
  <c r="G63" i="24"/>
  <c r="F63" i="24"/>
  <c r="S62" i="24"/>
  <c r="R62" i="24"/>
  <c r="R66" i="24" s="1"/>
  <c r="Q62" i="24"/>
  <c r="P62" i="24"/>
  <c r="O62" i="24"/>
  <c r="N62" i="24"/>
  <c r="M62" i="24"/>
  <c r="L62" i="24"/>
  <c r="G62" i="24"/>
  <c r="F62" i="24"/>
  <c r="S58" i="24"/>
  <c r="R58" i="24"/>
  <c r="Q58" i="24"/>
  <c r="P58" i="24"/>
  <c r="O58" i="24"/>
  <c r="N58" i="24"/>
  <c r="G58" i="24"/>
  <c r="F58" i="24"/>
  <c r="S53" i="24"/>
  <c r="R53" i="24"/>
  <c r="Q53" i="24"/>
  <c r="P53" i="24"/>
  <c r="O53" i="24"/>
  <c r="N53" i="24"/>
  <c r="G53" i="24"/>
  <c r="F53" i="24"/>
  <c r="S48" i="24"/>
  <c r="R48" i="24"/>
  <c r="Q48" i="24"/>
  <c r="P48" i="24"/>
  <c r="O48" i="24"/>
  <c r="N48" i="24"/>
  <c r="G48" i="24"/>
  <c r="F48" i="24"/>
  <c r="S43" i="24"/>
  <c r="R43" i="24"/>
  <c r="Q43" i="24"/>
  <c r="P43" i="24"/>
  <c r="O43" i="24"/>
  <c r="N43" i="24"/>
  <c r="G43" i="24"/>
  <c r="F43" i="24"/>
  <c r="S37" i="24"/>
  <c r="R37" i="24"/>
  <c r="Q37" i="24"/>
  <c r="P37" i="24"/>
  <c r="O37" i="24"/>
  <c r="N37" i="24"/>
  <c r="G37" i="24"/>
  <c r="F37" i="24"/>
  <c r="S27" i="24"/>
  <c r="R27" i="24"/>
  <c r="Q27" i="24"/>
  <c r="P27" i="24"/>
  <c r="O27" i="24"/>
  <c r="N27" i="24"/>
  <c r="M27" i="24"/>
  <c r="L27" i="24"/>
  <c r="G27" i="24"/>
  <c r="F27" i="24"/>
  <c r="S26" i="24"/>
  <c r="R26" i="24"/>
  <c r="Q26" i="24"/>
  <c r="P26" i="24"/>
  <c r="O26" i="24"/>
  <c r="N26" i="24"/>
  <c r="M26" i="24"/>
  <c r="L26" i="24"/>
  <c r="G26" i="24"/>
  <c r="F26" i="24"/>
  <c r="S25" i="24"/>
  <c r="R25" i="24"/>
  <c r="Q25" i="24"/>
  <c r="P25" i="24"/>
  <c r="O25" i="24"/>
  <c r="O67" i="24" s="1"/>
  <c r="N25" i="24"/>
  <c r="N67" i="24" s="1"/>
  <c r="M25" i="24"/>
  <c r="M66" i="24" s="1"/>
  <c r="L25" i="24"/>
  <c r="L66" i="24" s="1"/>
  <c r="G25" i="24"/>
  <c r="F25" i="24"/>
  <c r="S65" i="23"/>
  <c r="R65" i="23"/>
  <c r="Q65" i="23"/>
  <c r="P65" i="23"/>
  <c r="O65" i="23"/>
  <c r="O69" i="23" s="1"/>
  <c r="N65" i="23"/>
  <c r="G65" i="23"/>
  <c r="G69" i="23" s="1"/>
  <c r="F65" i="23"/>
  <c r="S64" i="23"/>
  <c r="S68" i="23" s="1"/>
  <c r="R64" i="23"/>
  <c r="R68" i="23" s="1"/>
  <c r="Q64" i="23"/>
  <c r="Q68" i="23" s="1"/>
  <c r="P64" i="23"/>
  <c r="P68" i="23" s="1"/>
  <c r="O64" i="23"/>
  <c r="O68" i="23" s="1"/>
  <c r="N64" i="23"/>
  <c r="N68" i="23" s="1"/>
  <c r="G64" i="23"/>
  <c r="F64" i="23"/>
  <c r="S63" i="23"/>
  <c r="S67" i="23" s="1"/>
  <c r="R63" i="23"/>
  <c r="Q63" i="23"/>
  <c r="P63" i="23"/>
  <c r="O63" i="23"/>
  <c r="N63" i="23"/>
  <c r="G63" i="23"/>
  <c r="F63" i="23"/>
  <c r="S62" i="23"/>
  <c r="R62" i="23"/>
  <c r="Q62" i="23"/>
  <c r="P62" i="23"/>
  <c r="O62" i="23"/>
  <c r="O66" i="23" s="1"/>
  <c r="N62" i="23"/>
  <c r="N66" i="23" s="1"/>
  <c r="M62" i="23"/>
  <c r="L62" i="23"/>
  <c r="G62" i="23"/>
  <c r="F62" i="23"/>
  <c r="S58" i="23"/>
  <c r="R58" i="23"/>
  <c r="Q58" i="23"/>
  <c r="P58" i="23"/>
  <c r="O58" i="23"/>
  <c r="N58" i="23"/>
  <c r="G58" i="23"/>
  <c r="F58" i="23"/>
  <c r="S53" i="23"/>
  <c r="R53" i="23"/>
  <c r="Q53" i="23"/>
  <c r="P53" i="23"/>
  <c r="O53" i="23"/>
  <c r="N53" i="23"/>
  <c r="G53" i="23"/>
  <c r="F53" i="23"/>
  <c r="S48" i="23"/>
  <c r="R48" i="23"/>
  <c r="Q48" i="23"/>
  <c r="P48" i="23"/>
  <c r="O48" i="23"/>
  <c r="N48" i="23"/>
  <c r="G48" i="23"/>
  <c r="F48" i="23"/>
  <c r="S43" i="23"/>
  <c r="R43" i="23"/>
  <c r="Q43" i="23"/>
  <c r="P43" i="23"/>
  <c r="O43" i="23"/>
  <c r="N43" i="23"/>
  <c r="G43" i="23"/>
  <c r="F43" i="23"/>
  <c r="S37" i="23"/>
  <c r="R37" i="23"/>
  <c r="Q37" i="23"/>
  <c r="P37" i="23"/>
  <c r="O37" i="23"/>
  <c r="N37" i="23"/>
  <c r="G37" i="23"/>
  <c r="F37" i="23"/>
  <c r="S27" i="23"/>
  <c r="R27" i="23"/>
  <c r="Q27" i="23"/>
  <c r="P27" i="23"/>
  <c r="O27" i="23"/>
  <c r="N27" i="23"/>
  <c r="M27" i="23"/>
  <c r="L27" i="23"/>
  <c r="G27" i="23"/>
  <c r="F27" i="23"/>
  <c r="M26" i="23"/>
  <c r="L26" i="23"/>
  <c r="S25" i="23"/>
  <c r="R25" i="23"/>
  <c r="Q25" i="23"/>
  <c r="P25" i="23"/>
  <c r="O25" i="23"/>
  <c r="O67" i="23" s="1"/>
  <c r="N25" i="23"/>
  <c r="N67" i="23" s="1"/>
  <c r="M25" i="23"/>
  <c r="M66" i="23" s="1"/>
  <c r="L25" i="23"/>
  <c r="L66" i="23" s="1"/>
  <c r="G25" i="23"/>
  <c r="F25" i="23"/>
  <c r="S16" i="23"/>
  <c r="R16" i="23"/>
  <c r="Q16" i="23"/>
  <c r="P16" i="23"/>
  <c r="O16" i="23"/>
  <c r="N16" i="23"/>
  <c r="G16" i="23"/>
  <c r="F16" i="23"/>
  <c r="S15" i="23"/>
  <c r="R15" i="23"/>
  <c r="Q15" i="23"/>
  <c r="P15" i="23"/>
  <c r="O15" i="23"/>
  <c r="N15" i="23"/>
  <c r="G15" i="23"/>
  <c r="F15" i="23"/>
  <c r="S14" i="23"/>
  <c r="R14" i="23"/>
  <c r="Q14" i="23"/>
  <c r="P14" i="23"/>
  <c r="O14" i="23"/>
  <c r="N14" i="23"/>
  <c r="G14" i="23"/>
  <c r="F14" i="23"/>
  <c r="S13" i="23"/>
  <c r="R13" i="23"/>
  <c r="Q13" i="23"/>
  <c r="P13" i="23"/>
  <c r="O13" i="23"/>
  <c r="N13" i="23"/>
  <c r="G13" i="23"/>
  <c r="F13" i="23"/>
  <c r="S12" i="23"/>
  <c r="R12" i="23"/>
  <c r="Q12" i="23"/>
  <c r="P12" i="23"/>
  <c r="O12" i="23"/>
  <c r="N12" i="23"/>
  <c r="G12" i="23"/>
  <c r="F12" i="23"/>
  <c r="S11" i="23"/>
  <c r="S26" i="23" s="1"/>
  <c r="R11" i="23"/>
  <c r="R26" i="23" s="1"/>
  <c r="Q11" i="23"/>
  <c r="Q26" i="23" s="1"/>
  <c r="P11" i="23"/>
  <c r="O11" i="23"/>
  <c r="N11" i="23"/>
  <c r="N26" i="23" s="1"/>
  <c r="G11" i="23"/>
  <c r="F11" i="23"/>
  <c r="F26" i="23" s="1"/>
  <c r="S65" i="22"/>
  <c r="R65" i="22"/>
  <c r="Q65" i="22"/>
  <c r="Q69" i="22" s="1"/>
  <c r="P65" i="22"/>
  <c r="P69" i="22" s="1"/>
  <c r="O65" i="22"/>
  <c r="O69" i="22" s="1"/>
  <c r="N65" i="22"/>
  <c r="G65" i="22"/>
  <c r="F65" i="22"/>
  <c r="S64" i="22"/>
  <c r="S68" i="22" s="1"/>
  <c r="R64" i="22"/>
  <c r="R68" i="22" s="1"/>
  <c r="Q64" i="22"/>
  <c r="Q68" i="22" s="1"/>
  <c r="P64" i="22"/>
  <c r="P68" i="22" s="1"/>
  <c r="O64" i="22"/>
  <c r="O68" i="22" s="1"/>
  <c r="N64" i="22"/>
  <c r="N68" i="22" s="1"/>
  <c r="G64" i="22"/>
  <c r="F64" i="22"/>
  <c r="S63" i="22"/>
  <c r="S67" i="22" s="1"/>
  <c r="R63" i="22"/>
  <c r="Q63" i="22"/>
  <c r="Q67" i="22" s="1"/>
  <c r="P63" i="22"/>
  <c r="O63" i="22"/>
  <c r="O67" i="22" s="1"/>
  <c r="N63" i="22"/>
  <c r="G63" i="22"/>
  <c r="F63" i="22"/>
  <c r="S62" i="22"/>
  <c r="R62" i="22"/>
  <c r="Q62" i="22"/>
  <c r="P62" i="22"/>
  <c r="P66" i="22" s="1"/>
  <c r="O62" i="22"/>
  <c r="O66" i="22" s="1"/>
  <c r="N62" i="22"/>
  <c r="N66" i="22" s="1"/>
  <c r="M62" i="22"/>
  <c r="L62" i="22"/>
  <c r="G62" i="22"/>
  <c r="G66" i="22" s="1"/>
  <c r="F62" i="22"/>
  <c r="F66" i="22" s="1"/>
  <c r="S58" i="22"/>
  <c r="R58" i="22"/>
  <c r="Q58" i="22"/>
  <c r="P58" i="22"/>
  <c r="O58" i="22"/>
  <c r="N58" i="22"/>
  <c r="G58" i="22"/>
  <c r="F58" i="22"/>
  <c r="S53" i="22"/>
  <c r="R53" i="22"/>
  <c r="Q53" i="22"/>
  <c r="P53" i="22"/>
  <c r="O53" i="22"/>
  <c r="N53" i="22"/>
  <c r="G53" i="22"/>
  <c r="F53" i="22"/>
  <c r="S48" i="22"/>
  <c r="R48" i="22"/>
  <c r="Q48" i="22"/>
  <c r="P48" i="22"/>
  <c r="O48" i="22"/>
  <c r="N48" i="22"/>
  <c r="G48" i="22"/>
  <c r="F48" i="22"/>
  <c r="S43" i="22"/>
  <c r="R43" i="22"/>
  <c r="Q43" i="22"/>
  <c r="P43" i="22"/>
  <c r="O43" i="22"/>
  <c r="N43" i="22"/>
  <c r="G43" i="22"/>
  <c r="F43" i="22"/>
  <c r="S37" i="22"/>
  <c r="R37" i="22"/>
  <c r="Q37" i="22"/>
  <c r="P37" i="22"/>
  <c r="O37" i="22"/>
  <c r="N37" i="22"/>
  <c r="G37" i="22"/>
  <c r="F37" i="22"/>
  <c r="S27" i="22"/>
  <c r="R27" i="22"/>
  <c r="Q27" i="22"/>
  <c r="P27" i="22"/>
  <c r="O27" i="22"/>
  <c r="N27" i="22"/>
  <c r="M27" i="22"/>
  <c r="L27" i="22"/>
  <c r="G27" i="22"/>
  <c r="F27" i="22"/>
  <c r="M26" i="22"/>
  <c r="L26" i="22"/>
  <c r="S25" i="22"/>
  <c r="R25" i="22"/>
  <c r="Q25" i="22"/>
  <c r="P25" i="22"/>
  <c r="O25" i="22"/>
  <c r="N25" i="22"/>
  <c r="N67" i="22" s="1"/>
  <c r="M25" i="22"/>
  <c r="M66" i="22" s="1"/>
  <c r="L25" i="22"/>
  <c r="L66" i="22" s="1"/>
  <c r="G25" i="22"/>
  <c r="F25" i="22"/>
  <c r="S16" i="22"/>
  <c r="R16" i="22"/>
  <c r="Q16" i="22"/>
  <c r="P16" i="22"/>
  <c r="O16" i="22"/>
  <c r="N16" i="22"/>
  <c r="G16" i="22"/>
  <c r="F16" i="22"/>
  <c r="S15" i="22"/>
  <c r="R15" i="22"/>
  <c r="Q15" i="22"/>
  <c r="P15" i="22"/>
  <c r="O15" i="22"/>
  <c r="N15" i="22"/>
  <c r="G15" i="22"/>
  <c r="F15" i="22"/>
  <c r="S14" i="22"/>
  <c r="R14" i="22"/>
  <c r="Q14" i="22"/>
  <c r="P14" i="22"/>
  <c r="O14" i="22"/>
  <c r="N14" i="22"/>
  <c r="G14" i="22"/>
  <c r="F14" i="22"/>
  <c r="S13" i="22"/>
  <c r="R13" i="22"/>
  <c r="Q13" i="22"/>
  <c r="P13" i="22"/>
  <c r="O13" i="22"/>
  <c r="N13" i="22"/>
  <c r="G13" i="22"/>
  <c r="F13" i="22"/>
  <c r="S12" i="22"/>
  <c r="R12" i="22"/>
  <c r="Q12" i="22"/>
  <c r="P12" i="22"/>
  <c r="O12" i="22"/>
  <c r="N12" i="22"/>
  <c r="G12" i="22"/>
  <c r="F12" i="22"/>
  <c r="S11" i="22"/>
  <c r="R11" i="22"/>
  <c r="Q11" i="22"/>
  <c r="P11" i="22"/>
  <c r="O11" i="22"/>
  <c r="O26" i="22" s="1"/>
  <c r="N11" i="22"/>
  <c r="G11" i="22"/>
  <c r="F11" i="22"/>
  <c r="R66" i="21"/>
  <c r="O66" i="21"/>
  <c r="F66" i="21"/>
  <c r="H66" i="21" s="1"/>
  <c r="R64" i="21"/>
  <c r="Q64" i="21"/>
  <c r="Q67" i="21" s="1"/>
  <c r="P64" i="21"/>
  <c r="O64" i="21"/>
  <c r="O67" i="21" s="1"/>
  <c r="N64" i="21"/>
  <c r="M64" i="21"/>
  <c r="G64" i="21"/>
  <c r="F64" i="21"/>
  <c r="R63" i="21"/>
  <c r="Q63" i="21"/>
  <c r="Q66" i="21" s="1"/>
  <c r="P63" i="21"/>
  <c r="P66" i="21" s="1"/>
  <c r="O63" i="21"/>
  <c r="N63" i="21"/>
  <c r="N66" i="21" s="1"/>
  <c r="M63" i="21"/>
  <c r="M66" i="21" s="1"/>
  <c r="G63" i="21"/>
  <c r="G66" i="21" s="1"/>
  <c r="F63" i="21"/>
  <c r="R62" i="21"/>
  <c r="Q62" i="21"/>
  <c r="P62" i="21"/>
  <c r="O62" i="21"/>
  <c r="O65" i="21" s="1"/>
  <c r="N62" i="21"/>
  <c r="N65" i="21" s="1"/>
  <c r="M62" i="21"/>
  <c r="M65" i="21" s="1"/>
  <c r="L62" i="21"/>
  <c r="G62" i="21"/>
  <c r="G65" i="21" s="1"/>
  <c r="F62" i="21"/>
  <c r="R58" i="21"/>
  <c r="Q58" i="21"/>
  <c r="P58" i="21"/>
  <c r="O58" i="21"/>
  <c r="N58" i="21"/>
  <c r="M58" i="21"/>
  <c r="G58" i="21"/>
  <c r="F58" i="21"/>
  <c r="R53" i="21"/>
  <c r="Q53" i="21"/>
  <c r="P53" i="21"/>
  <c r="O53" i="21"/>
  <c r="N53" i="21"/>
  <c r="M53" i="21"/>
  <c r="G53" i="21"/>
  <c r="F53" i="21"/>
  <c r="R48" i="21"/>
  <c r="Q48" i="21"/>
  <c r="P48" i="21"/>
  <c r="O48" i="21"/>
  <c r="N48" i="21"/>
  <c r="M48" i="21"/>
  <c r="G48" i="21"/>
  <c r="F48" i="21"/>
  <c r="R43" i="21"/>
  <c r="Q43" i="21"/>
  <c r="P43" i="21"/>
  <c r="O43" i="21"/>
  <c r="N43" i="21"/>
  <c r="M43" i="21"/>
  <c r="G43" i="21"/>
  <c r="F43" i="21"/>
  <c r="R37" i="21"/>
  <c r="Q37" i="21"/>
  <c r="P37" i="21"/>
  <c r="O37" i="21"/>
  <c r="N37" i="21"/>
  <c r="M37" i="21"/>
  <c r="G37" i="21"/>
  <c r="F37" i="21"/>
  <c r="R27" i="21"/>
  <c r="R67" i="21" s="1"/>
  <c r="Q27" i="21"/>
  <c r="P27" i="21"/>
  <c r="O27" i="21"/>
  <c r="N27" i="21"/>
  <c r="M27" i="21"/>
  <c r="L27" i="21"/>
  <c r="G27" i="21"/>
  <c r="F27" i="21"/>
  <c r="R26" i="21"/>
  <c r="Q26" i="21"/>
  <c r="P26" i="21"/>
  <c r="O26" i="21"/>
  <c r="N26" i="21"/>
  <c r="M26" i="21"/>
  <c r="L26" i="21"/>
  <c r="G26" i="21"/>
  <c r="F26" i="21"/>
  <c r="R25" i="21"/>
  <c r="Q25" i="21"/>
  <c r="P25" i="21"/>
  <c r="P65" i="21" s="1"/>
  <c r="O25" i="21"/>
  <c r="N25" i="21"/>
  <c r="M25" i="21"/>
  <c r="L25" i="21"/>
  <c r="L65" i="21" s="1"/>
  <c r="G25" i="21"/>
  <c r="F25" i="21"/>
  <c r="G58" i="20"/>
  <c r="R57" i="20"/>
  <c r="M57" i="20"/>
  <c r="R55" i="20"/>
  <c r="Q55" i="20"/>
  <c r="P55" i="20"/>
  <c r="O55" i="20"/>
  <c r="N55" i="20"/>
  <c r="M55" i="20"/>
  <c r="M58" i="20" s="1"/>
  <c r="G55" i="20"/>
  <c r="F55" i="20"/>
  <c r="F58" i="20" s="1"/>
  <c r="R54" i="20"/>
  <c r="Q54" i="20"/>
  <c r="Q57" i="20" s="1"/>
  <c r="P54" i="20"/>
  <c r="P57" i="20" s="1"/>
  <c r="O54" i="20"/>
  <c r="O57" i="20" s="1"/>
  <c r="N54" i="20"/>
  <c r="N57" i="20" s="1"/>
  <c r="M54" i="20"/>
  <c r="G54" i="20"/>
  <c r="G57" i="20" s="1"/>
  <c r="F54" i="20"/>
  <c r="F57" i="20" s="1"/>
  <c r="R53" i="20"/>
  <c r="Q53" i="20"/>
  <c r="P53" i="20"/>
  <c r="P56" i="20" s="1"/>
  <c r="O53" i="20"/>
  <c r="O56" i="20" s="1"/>
  <c r="N53" i="20"/>
  <c r="M53" i="20"/>
  <c r="L53" i="20"/>
  <c r="G53" i="20"/>
  <c r="G56" i="20" s="1"/>
  <c r="F53" i="20"/>
  <c r="R49" i="20"/>
  <c r="Q49" i="20"/>
  <c r="P49" i="20"/>
  <c r="O49" i="20"/>
  <c r="N49" i="20"/>
  <c r="M49" i="20"/>
  <c r="G49" i="20"/>
  <c r="F49" i="20"/>
  <c r="R44" i="20"/>
  <c r="Q44" i="20"/>
  <c r="P44" i="20"/>
  <c r="O44" i="20"/>
  <c r="N44" i="20"/>
  <c r="M44" i="20"/>
  <c r="G44" i="20"/>
  <c r="F44" i="20"/>
  <c r="R39" i="20"/>
  <c r="Q39" i="20"/>
  <c r="P39" i="20"/>
  <c r="O39" i="20"/>
  <c r="N39" i="20"/>
  <c r="M39" i="20"/>
  <c r="G39" i="20"/>
  <c r="F39" i="20"/>
  <c r="R34" i="20"/>
  <c r="Q34" i="20"/>
  <c r="P34" i="20"/>
  <c r="O34" i="20"/>
  <c r="N34" i="20"/>
  <c r="M34" i="20"/>
  <c r="G34" i="20"/>
  <c r="F34" i="20"/>
  <c r="R28" i="20"/>
  <c r="Q28" i="20"/>
  <c r="P28" i="20"/>
  <c r="O28" i="20"/>
  <c r="N28" i="20"/>
  <c r="M28" i="20"/>
  <c r="G28" i="20"/>
  <c r="F28" i="20"/>
  <c r="R19" i="20"/>
  <c r="R58" i="20" s="1"/>
  <c r="Q19" i="20"/>
  <c r="P19" i="20"/>
  <c r="O19" i="20"/>
  <c r="N19" i="20"/>
  <c r="M19" i="20"/>
  <c r="G19" i="20"/>
  <c r="F19" i="20"/>
  <c r="R18" i="20"/>
  <c r="Q18" i="20"/>
  <c r="P18" i="20"/>
  <c r="O18" i="20"/>
  <c r="N18" i="20"/>
  <c r="M18" i="20"/>
  <c r="M56" i="20" s="1"/>
  <c r="L18" i="20"/>
  <c r="L56" i="20" s="1"/>
  <c r="G18" i="20"/>
  <c r="F18" i="20"/>
  <c r="G57" i="19"/>
  <c r="Q56" i="19"/>
  <c r="R55" i="19"/>
  <c r="R58" i="19" s="1"/>
  <c r="Q55" i="19"/>
  <c r="Q58" i="19" s="1"/>
  <c r="P55" i="19"/>
  <c r="O55" i="19"/>
  <c r="N55" i="19"/>
  <c r="M55" i="19"/>
  <c r="G55" i="19"/>
  <c r="F55" i="19"/>
  <c r="F58" i="19" s="1"/>
  <c r="R54" i="19"/>
  <c r="R57" i="19" s="1"/>
  <c r="Q54" i="19"/>
  <c r="Q57" i="19" s="1"/>
  <c r="P54" i="19"/>
  <c r="P57" i="19" s="1"/>
  <c r="O54" i="19"/>
  <c r="O57" i="19" s="1"/>
  <c r="N54" i="19"/>
  <c r="N57" i="19" s="1"/>
  <c r="M54" i="19"/>
  <c r="M57" i="19" s="1"/>
  <c r="G54" i="19"/>
  <c r="F54" i="19"/>
  <c r="F57" i="19" s="1"/>
  <c r="R53" i="19"/>
  <c r="Q53" i="19"/>
  <c r="P53" i="19"/>
  <c r="O53" i="19"/>
  <c r="O56" i="19" s="1"/>
  <c r="N53" i="19"/>
  <c r="N56" i="19" s="1"/>
  <c r="M53" i="19"/>
  <c r="M56" i="19" s="1"/>
  <c r="L53" i="19"/>
  <c r="G53" i="19"/>
  <c r="F53" i="19"/>
  <c r="R49" i="19"/>
  <c r="Q49" i="19"/>
  <c r="P49" i="19"/>
  <c r="O49" i="19"/>
  <c r="N49" i="19"/>
  <c r="M49" i="19"/>
  <c r="G49" i="19"/>
  <c r="F49" i="19"/>
  <c r="R44" i="19"/>
  <c r="Q44" i="19"/>
  <c r="P44" i="19"/>
  <c r="O44" i="19"/>
  <c r="N44" i="19"/>
  <c r="M44" i="19"/>
  <c r="G44" i="19"/>
  <c r="F44" i="19"/>
  <c r="R39" i="19"/>
  <c r="Q39" i="19"/>
  <c r="P39" i="19"/>
  <c r="O39" i="19"/>
  <c r="N39" i="19"/>
  <c r="M39" i="19"/>
  <c r="G39" i="19"/>
  <c r="F39" i="19"/>
  <c r="R34" i="19"/>
  <c r="Q34" i="19"/>
  <c r="P34" i="19"/>
  <c r="O34" i="19"/>
  <c r="N34" i="19"/>
  <c r="M34" i="19"/>
  <c r="G34" i="19"/>
  <c r="F34" i="19"/>
  <c r="R28" i="19"/>
  <c r="Q28" i="19"/>
  <c r="P28" i="19"/>
  <c r="O28" i="19"/>
  <c r="N28" i="19"/>
  <c r="M28" i="19"/>
  <c r="G28" i="19"/>
  <c r="F28" i="19"/>
  <c r="R19" i="19"/>
  <c r="Q19" i="19"/>
  <c r="P19" i="19"/>
  <c r="P58" i="19" s="1"/>
  <c r="O19" i="19"/>
  <c r="N19" i="19"/>
  <c r="N58" i="19" s="1"/>
  <c r="M19" i="19"/>
  <c r="G19" i="19"/>
  <c r="G58" i="19" s="1"/>
  <c r="F19" i="19"/>
  <c r="R18" i="19"/>
  <c r="R56" i="19" s="1"/>
  <c r="Q18" i="19"/>
  <c r="P18" i="19"/>
  <c r="P56" i="19" s="1"/>
  <c r="O18" i="19"/>
  <c r="N18" i="19"/>
  <c r="M18" i="19"/>
  <c r="L18" i="19"/>
  <c r="L56" i="19" s="1"/>
  <c r="G18" i="19"/>
  <c r="F18" i="19"/>
  <c r="F56" i="19" s="1"/>
  <c r="Q55" i="18"/>
  <c r="M54" i="18"/>
  <c r="L54" i="18"/>
  <c r="R53" i="18"/>
  <c r="R56" i="18" s="1"/>
  <c r="Q53" i="18"/>
  <c r="Q56" i="18" s="1"/>
  <c r="P53" i="18"/>
  <c r="P56" i="18" s="1"/>
  <c r="O53" i="18"/>
  <c r="N53" i="18"/>
  <c r="N56" i="18" s="1"/>
  <c r="M53" i="18"/>
  <c r="G53" i="18"/>
  <c r="G56" i="18" s="1"/>
  <c r="F53" i="18"/>
  <c r="R52" i="18"/>
  <c r="R55" i="18" s="1"/>
  <c r="Q52" i="18"/>
  <c r="P52" i="18"/>
  <c r="P55" i="18" s="1"/>
  <c r="O52" i="18"/>
  <c r="O55" i="18" s="1"/>
  <c r="N52" i="18"/>
  <c r="N55" i="18" s="1"/>
  <c r="M52" i="18"/>
  <c r="M55" i="18" s="1"/>
  <c r="G52" i="18"/>
  <c r="G55" i="18" s="1"/>
  <c r="F52" i="18"/>
  <c r="F55" i="18" s="1"/>
  <c r="R51" i="18"/>
  <c r="R54" i="18" s="1"/>
  <c r="Q51" i="18"/>
  <c r="Q54" i="18" s="1"/>
  <c r="P51" i="18"/>
  <c r="O51" i="18"/>
  <c r="N51" i="18"/>
  <c r="M51" i="18"/>
  <c r="L51" i="18"/>
  <c r="G51" i="18"/>
  <c r="F51" i="18"/>
  <c r="F54" i="18" s="1"/>
  <c r="R47" i="18"/>
  <c r="Q47" i="18"/>
  <c r="P47" i="18"/>
  <c r="O47" i="18"/>
  <c r="N47" i="18"/>
  <c r="M47" i="18"/>
  <c r="G47" i="18"/>
  <c r="F47" i="18"/>
  <c r="R42" i="18"/>
  <c r="Q42" i="18"/>
  <c r="P42" i="18"/>
  <c r="O42" i="18"/>
  <c r="N42" i="18"/>
  <c r="M42" i="18"/>
  <c r="G42" i="18"/>
  <c r="F42" i="18"/>
  <c r="R37" i="18"/>
  <c r="Q37" i="18"/>
  <c r="P37" i="18"/>
  <c r="O37" i="18"/>
  <c r="N37" i="18"/>
  <c r="M37" i="18"/>
  <c r="G37" i="18"/>
  <c r="F37" i="18"/>
  <c r="R32" i="18"/>
  <c r="Q32" i="18"/>
  <c r="P32" i="18"/>
  <c r="O32" i="18"/>
  <c r="N32" i="18"/>
  <c r="M32" i="18"/>
  <c r="G32" i="18"/>
  <c r="F32" i="18"/>
  <c r="R26" i="18"/>
  <c r="Q26" i="18"/>
  <c r="P26" i="18"/>
  <c r="O26" i="18"/>
  <c r="N26" i="18"/>
  <c r="M26" i="18"/>
  <c r="G26" i="18"/>
  <c r="F26" i="18"/>
  <c r="R17" i="18"/>
  <c r="Q17" i="18"/>
  <c r="P17" i="18"/>
  <c r="O17" i="18"/>
  <c r="O56" i="18" s="1"/>
  <c r="N17" i="18"/>
  <c r="M17" i="18"/>
  <c r="M56" i="18" s="1"/>
  <c r="G17" i="18"/>
  <c r="F17" i="18"/>
  <c r="F56" i="18" s="1"/>
  <c r="R16" i="18"/>
  <c r="Q16" i="18"/>
  <c r="P16" i="18"/>
  <c r="O16" i="18"/>
  <c r="N16" i="18"/>
  <c r="M16" i="18"/>
  <c r="L16" i="18"/>
  <c r="G16" i="18"/>
  <c r="F16" i="18"/>
  <c r="G56" i="17"/>
  <c r="O55" i="17"/>
  <c r="R53" i="17"/>
  <c r="Q53" i="17"/>
  <c r="P53" i="17"/>
  <c r="P56" i="17" s="1"/>
  <c r="O53" i="17"/>
  <c r="O56" i="17" s="1"/>
  <c r="N53" i="17"/>
  <c r="M53" i="17"/>
  <c r="G53" i="17"/>
  <c r="F53" i="17"/>
  <c r="R52" i="17"/>
  <c r="R55" i="17" s="1"/>
  <c r="Q52" i="17"/>
  <c r="Q55" i="17" s="1"/>
  <c r="P52" i="17"/>
  <c r="P55" i="17" s="1"/>
  <c r="O52" i="17"/>
  <c r="N52" i="17"/>
  <c r="N55" i="17" s="1"/>
  <c r="M52" i="17"/>
  <c r="M55" i="17" s="1"/>
  <c r="G52" i="17"/>
  <c r="G55" i="17" s="1"/>
  <c r="F52" i="17"/>
  <c r="F55" i="17" s="1"/>
  <c r="R51" i="17"/>
  <c r="R54" i="17" s="1"/>
  <c r="Q51" i="17"/>
  <c r="P51" i="17"/>
  <c r="P54" i="17" s="1"/>
  <c r="O51" i="17"/>
  <c r="O54" i="17" s="1"/>
  <c r="N51" i="17"/>
  <c r="N54" i="17" s="1"/>
  <c r="M51" i="17"/>
  <c r="L51" i="17"/>
  <c r="G51" i="17"/>
  <c r="F51" i="17"/>
  <c r="R47" i="17"/>
  <c r="Q47" i="17"/>
  <c r="P47" i="17"/>
  <c r="O47" i="17"/>
  <c r="N47" i="17"/>
  <c r="M47" i="17"/>
  <c r="G47" i="17"/>
  <c r="F47" i="17"/>
  <c r="R42" i="17"/>
  <c r="Q42" i="17"/>
  <c r="P42" i="17"/>
  <c r="O42" i="17"/>
  <c r="N42" i="17"/>
  <c r="M42" i="17"/>
  <c r="G42" i="17"/>
  <c r="F42" i="17"/>
  <c r="R37" i="17"/>
  <c r="Q37" i="17"/>
  <c r="P37" i="17"/>
  <c r="O37" i="17"/>
  <c r="N37" i="17"/>
  <c r="M37" i="17"/>
  <c r="G37" i="17"/>
  <c r="F37" i="17"/>
  <c r="R32" i="17"/>
  <c r="Q32" i="17"/>
  <c r="P32" i="17"/>
  <c r="O32" i="17"/>
  <c r="N32" i="17"/>
  <c r="M32" i="17"/>
  <c r="G32" i="17"/>
  <c r="F32" i="17"/>
  <c r="R26" i="17"/>
  <c r="Q26" i="17"/>
  <c r="P26" i="17"/>
  <c r="O26" i="17"/>
  <c r="N26" i="17"/>
  <c r="M26" i="17"/>
  <c r="G26" i="17"/>
  <c r="F26" i="17"/>
  <c r="R17" i="17"/>
  <c r="R56" i="17" s="1"/>
  <c r="Q17" i="17"/>
  <c r="P17" i="17"/>
  <c r="O17" i="17"/>
  <c r="N17" i="17"/>
  <c r="M17" i="17"/>
  <c r="G17" i="17"/>
  <c r="F17" i="17"/>
  <c r="F56" i="17" s="1"/>
  <c r="R16" i="17"/>
  <c r="Q16" i="17"/>
  <c r="P16" i="17"/>
  <c r="O16" i="17"/>
  <c r="N16" i="17"/>
  <c r="M16" i="17"/>
  <c r="L16" i="17"/>
  <c r="L54" i="17" s="1"/>
  <c r="G16" i="17"/>
  <c r="F16" i="17"/>
  <c r="O55" i="16"/>
  <c r="F55" i="16"/>
  <c r="R54" i="16"/>
  <c r="R53" i="16"/>
  <c r="R56" i="16" s="1"/>
  <c r="Q53" i="16"/>
  <c r="P53" i="16"/>
  <c r="O53" i="16"/>
  <c r="O56" i="16" s="1"/>
  <c r="N53" i="16"/>
  <c r="M53" i="16"/>
  <c r="G53" i="16"/>
  <c r="G56" i="16" s="1"/>
  <c r="F53" i="16"/>
  <c r="F56" i="16" s="1"/>
  <c r="R52" i="16"/>
  <c r="R55" i="16" s="1"/>
  <c r="Q52" i="16"/>
  <c r="Q55" i="16" s="1"/>
  <c r="P52" i="16"/>
  <c r="P55" i="16" s="1"/>
  <c r="O52" i="16"/>
  <c r="N52" i="16"/>
  <c r="N55" i="16" s="1"/>
  <c r="M52" i="16"/>
  <c r="M55" i="16" s="1"/>
  <c r="G52" i="16"/>
  <c r="G55" i="16" s="1"/>
  <c r="F52" i="16"/>
  <c r="R51" i="16"/>
  <c r="Q51" i="16"/>
  <c r="P51" i="16"/>
  <c r="P54" i="16" s="1"/>
  <c r="O51" i="16"/>
  <c r="O54" i="16" s="1"/>
  <c r="N51" i="16"/>
  <c r="N54" i="16" s="1"/>
  <c r="M51" i="16"/>
  <c r="L51" i="16"/>
  <c r="G51" i="16"/>
  <c r="F51" i="16"/>
  <c r="F54" i="16" s="1"/>
  <c r="R47" i="16"/>
  <c r="Q47" i="16"/>
  <c r="P47" i="16"/>
  <c r="O47" i="16"/>
  <c r="N47" i="16"/>
  <c r="M47" i="16"/>
  <c r="G47" i="16"/>
  <c r="F47" i="16"/>
  <c r="R42" i="16"/>
  <c r="Q42" i="16"/>
  <c r="P42" i="16"/>
  <c r="O42" i="16"/>
  <c r="N42" i="16"/>
  <c r="M42" i="16"/>
  <c r="G42" i="16"/>
  <c r="F42" i="16"/>
  <c r="R37" i="16"/>
  <c r="Q37" i="16"/>
  <c r="P37" i="16"/>
  <c r="O37" i="16"/>
  <c r="N37" i="16"/>
  <c r="M37" i="16"/>
  <c r="G37" i="16"/>
  <c r="F37" i="16"/>
  <c r="R32" i="16"/>
  <c r="Q32" i="16"/>
  <c r="P32" i="16"/>
  <c r="O32" i="16"/>
  <c r="N32" i="16"/>
  <c r="M32" i="16"/>
  <c r="G32" i="16"/>
  <c r="F32" i="16"/>
  <c r="R26" i="16"/>
  <c r="Q26" i="16"/>
  <c r="P26" i="16"/>
  <c r="O26" i="16"/>
  <c r="N26" i="16"/>
  <c r="M26" i="16"/>
  <c r="G26" i="16"/>
  <c r="F26" i="16"/>
  <c r="R17" i="16"/>
  <c r="Q17" i="16"/>
  <c r="P17" i="16"/>
  <c r="O17" i="16"/>
  <c r="N17" i="16"/>
  <c r="M17" i="16"/>
  <c r="G17" i="16"/>
  <c r="F17" i="16"/>
  <c r="R16" i="16"/>
  <c r="Q16" i="16"/>
  <c r="P16" i="16"/>
  <c r="O16" i="16"/>
  <c r="N16" i="16"/>
  <c r="M16" i="16"/>
  <c r="L16" i="16"/>
  <c r="L54" i="16" s="1"/>
  <c r="G16" i="16"/>
  <c r="G54" i="16" s="1"/>
  <c r="F16" i="16"/>
  <c r="R55" i="15"/>
  <c r="F54" i="15"/>
  <c r="R53" i="15"/>
  <c r="R56" i="15" s="1"/>
  <c r="Q53" i="15"/>
  <c r="Q56" i="15" s="1"/>
  <c r="P53" i="15"/>
  <c r="O53" i="15"/>
  <c r="O56" i="15" s="1"/>
  <c r="N53" i="15"/>
  <c r="N56" i="15" s="1"/>
  <c r="M53" i="15"/>
  <c r="M56" i="15" s="1"/>
  <c r="G53" i="15"/>
  <c r="F53" i="15"/>
  <c r="R52" i="15"/>
  <c r="Q52" i="15"/>
  <c r="Q55" i="15" s="1"/>
  <c r="P52" i="15"/>
  <c r="P55" i="15" s="1"/>
  <c r="O52" i="15"/>
  <c r="O55" i="15" s="1"/>
  <c r="N52" i="15"/>
  <c r="N55" i="15" s="1"/>
  <c r="M52" i="15"/>
  <c r="M55" i="15" s="1"/>
  <c r="G52" i="15"/>
  <c r="G55" i="15" s="1"/>
  <c r="F52" i="15"/>
  <c r="F55" i="15" s="1"/>
  <c r="R51" i="15"/>
  <c r="R54" i="15" s="1"/>
  <c r="Q51" i="15"/>
  <c r="Q54" i="15" s="1"/>
  <c r="P51" i="15"/>
  <c r="O51" i="15"/>
  <c r="N51" i="15"/>
  <c r="N54" i="15" s="1"/>
  <c r="M51" i="15"/>
  <c r="L51" i="15"/>
  <c r="G51" i="15"/>
  <c r="G54" i="15" s="1"/>
  <c r="F51" i="15"/>
  <c r="R47" i="15"/>
  <c r="Q47" i="15"/>
  <c r="P47" i="15"/>
  <c r="O47" i="15"/>
  <c r="N47" i="15"/>
  <c r="M47" i="15"/>
  <c r="G47" i="15"/>
  <c r="F47" i="15"/>
  <c r="R42" i="15"/>
  <c r="Q42" i="15"/>
  <c r="P42" i="15"/>
  <c r="O42" i="15"/>
  <c r="N42" i="15"/>
  <c r="M42" i="15"/>
  <c r="G42" i="15"/>
  <c r="F42" i="15"/>
  <c r="R37" i="15"/>
  <c r="Q37" i="15"/>
  <c r="P37" i="15"/>
  <c r="O37" i="15"/>
  <c r="N37" i="15"/>
  <c r="M37" i="15"/>
  <c r="G37" i="15"/>
  <c r="F37" i="15"/>
  <c r="R32" i="15"/>
  <c r="Q32" i="15"/>
  <c r="P32" i="15"/>
  <c r="O32" i="15"/>
  <c r="N32" i="15"/>
  <c r="M32" i="15"/>
  <c r="G32" i="15"/>
  <c r="F32" i="15"/>
  <c r="R26" i="15"/>
  <c r="Q26" i="15"/>
  <c r="P26" i="15"/>
  <c r="O26" i="15"/>
  <c r="N26" i="15"/>
  <c r="M26" i="15"/>
  <c r="G26" i="15"/>
  <c r="F26" i="15"/>
  <c r="R17" i="15"/>
  <c r="Q17" i="15"/>
  <c r="P17" i="15"/>
  <c r="O17" i="15"/>
  <c r="N17" i="15"/>
  <c r="M17" i="15"/>
  <c r="G17" i="15"/>
  <c r="F17" i="15"/>
  <c r="R16" i="15"/>
  <c r="Q16" i="15"/>
  <c r="P16" i="15"/>
  <c r="O16" i="15"/>
  <c r="N16" i="15"/>
  <c r="M16" i="15"/>
  <c r="M54" i="15" s="1"/>
  <c r="L16" i="15"/>
  <c r="L54" i="15" s="1"/>
  <c r="G16" i="15"/>
  <c r="F16" i="15"/>
  <c r="M56" i="14"/>
  <c r="Q55" i="14"/>
  <c r="P55" i="14"/>
  <c r="Q54" i="14"/>
  <c r="R53" i="14"/>
  <c r="R56" i="14" s="1"/>
  <c r="Q53" i="14"/>
  <c r="Q56" i="14" s="1"/>
  <c r="P53" i="14"/>
  <c r="O53" i="14"/>
  <c r="N53" i="14"/>
  <c r="M53" i="14"/>
  <c r="G53" i="14"/>
  <c r="G56" i="14" s="1"/>
  <c r="F53" i="14"/>
  <c r="R52" i="14"/>
  <c r="R55" i="14" s="1"/>
  <c r="Q52" i="14"/>
  <c r="P52" i="14"/>
  <c r="O52" i="14"/>
  <c r="O55" i="14" s="1"/>
  <c r="N52" i="14"/>
  <c r="N55" i="14" s="1"/>
  <c r="M52" i="14"/>
  <c r="M55" i="14" s="1"/>
  <c r="G52" i="14"/>
  <c r="G55" i="14" s="1"/>
  <c r="F52" i="14"/>
  <c r="F55" i="14" s="1"/>
  <c r="R51" i="14"/>
  <c r="Q51" i="14"/>
  <c r="P51" i="14"/>
  <c r="O51" i="14"/>
  <c r="O54" i="14" s="1"/>
  <c r="N51" i="14"/>
  <c r="N54" i="14" s="1"/>
  <c r="M51" i="14"/>
  <c r="M54" i="14" s="1"/>
  <c r="L51" i="14"/>
  <c r="G51" i="14"/>
  <c r="F51" i="14"/>
  <c r="F54" i="14" s="1"/>
  <c r="R47" i="14"/>
  <c r="Q47" i="14"/>
  <c r="P47" i="14"/>
  <c r="O47" i="14"/>
  <c r="N47" i="14"/>
  <c r="M47" i="14"/>
  <c r="G47" i="14"/>
  <c r="F47" i="14"/>
  <c r="R42" i="14"/>
  <c r="Q42" i="14"/>
  <c r="P42" i="14"/>
  <c r="O42" i="14"/>
  <c r="N42" i="14"/>
  <c r="M42" i="14"/>
  <c r="G42" i="14"/>
  <c r="F42" i="14"/>
  <c r="R37" i="14"/>
  <c r="Q37" i="14"/>
  <c r="P37" i="14"/>
  <c r="O37" i="14"/>
  <c r="N37" i="14"/>
  <c r="M37" i="14"/>
  <c r="G37" i="14"/>
  <c r="F37" i="14"/>
  <c r="R32" i="14"/>
  <c r="Q32" i="14"/>
  <c r="P32" i="14"/>
  <c r="O32" i="14"/>
  <c r="N32" i="14"/>
  <c r="M32" i="14"/>
  <c r="G32" i="14"/>
  <c r="F32" i="14"/>
  <c r="R26" i="14"/>
  <c r="Q26" i="14"/>
  <c r="P26" i="14"/>
  <c r="O26" i="14"/>
  <c r="N26" i="14"/>
  <c r="M26" i="14"/>
  <c r="G26" i="14"/>
  <c r="F26" i="14"/>
  <c r="R17" i="14"/>
  <c r="Q17" i="14"/>
  <c r="P17" i="14"/>
  <c r="P56" i="14" s="1"/>
  <c r="O17" i="14"/>
  <c r="N17" i="14"/>
  <c r="M17" i="14"/>
  <c r="G17" i="14"/>
  <c r="F17" i="14"/>
  <c r="F56" i="14" s="1"/>
  <c r="R16" i="14"/>
  <c r="Q16" i="14"/>
  <c r="P16" i="14"/>
  <c r="O16" i="14"/>
  <c r="N16" i="14"/>
  <c r="M16" i="14"/>
  <c r="L16" i="14"/>
  <c r="L54" i="14" s="1"/>
  <c r="G16" i="14"/>
  <c r="F16" i="14"/>
  <c r="P58" i="13"/>
  <c r="R56" i="13"/>
  <c r="Q56" i="13"/>
  <c r="Q59" i="13" s="1"/>
  <c r="P56" i="13"/>
  <c r="P59" i="13" s="1"/>
  <c r="O56" i="13"/>
  <c r="O59" i="13" s="1"/>
  <c r="N56" i="13"/>
  <c r="M56" i="13"/>
  <c r="M59" i="13" s="1"/>
  <c r="G56" i="13"/>
  <c r="G59" i="13" s="1"/>
  <c r="F56" i="13"/>
  <c r="R55" i="13"/>
  <c r="R58" i="13" s="1"/>
  <c r="Q55" i="13"/>
  <c r="Q58" i="13" s="1"/>
  <c r="P55" i="13"/>
  <c r="O55" i="13"/>
  <c r="O58" i="13" s="1"/>
  <c r="N55" i="13"/>
  <c r="N58" i="13" s="1"/>
  <c r="M55" i="13"/>
  <c r="M58" i="13" s="1"/>
  <c r="G55" i="13"/>
  <c r="G58" i="13" s="1"/>
  <c r="F55" i="13"/>
  <c r="F58" i="13" s="1"/>
  <c r="R54" i="13"/>
  <c r="Q54" i="13"/>
  <c r="P54" i="13"/>
  <c r="P57" i="13" s="1"/>
  <c r="O54" i="13"/>
  <c r="O57" i="13" s="1"/>
  <c r="N54" i="13"/>
  <c r="M54" i="13"/>
  <c r="L54" i="13"/>
  <c r="G54" i="13"/>
  <c r="F54" i="13"/>
  <c r="R50" i="13"/>
  <c r="Q50" i="13"/>
  <c r="P50" i="13"/>
  <c r="O50" i="13"/>
  <c r="N50" i="13"/>
  <c r="M50" i="13"/>
  <c r="G50" i="13"/>
  <c r="F50" i="13"/>
  <c r="R45" i="13"/>
  <c r="Q45" i="13"/>
  <c r="P45" i="13"/>
  <c r="O45" i="13"/>
  <c r="N45" i="13"/>
  <c r="M45" i="13"/>
  <c r="G45" i="13"/>
  <c r="F45" i="13"/>
  <c r="R40" i="13"/>
  <c r="Q40" i="13"/>
  <c r="P40" i="13"/>
  <c r="O40" i="13"/>
  <c r="N40" i="13"/>
  <c r="M40" i="13"/>
  <c r="G40" i="13"/>
  <c r="F40" i="13"/>
  <c r="R35" i="13"/>
  <c r="Q35" i="13"/>
  <c r="P35" i="13"/>
  <c r="O35" i="13"/>
  <c r="N35" i="13"/>
  <c r="M35" i="13"/>
  <c r="G35" i="13"/>
  <c r="F35" i="13"/>
  <c r="R29" i="13"/>
  <c r="Q29" i="13"/>
  <c r="P29" i="13"/>
  <c r="O29" i="13"/>
  <c r="N29" i="13"/>
  <c r="M29" i="13"/>
  <c r="G29" i="13"/>
  <c r="F29" i="13"/>
  <c r="R19" i="13"/>
  <c r="Q19" i="13"/>
  <c r="P19" i="13"/>
  <c r="O19" i="13"/>
  <c r="N19" i="13"/>
  <c r="M19" i="13"/>
  <c r="G19" i="13"/>
  <c r="F19" i="13"/>
  <c r="R18" i="13"/>
  <c r="Q18" i="13"/>
  <c r="P18" i="13"/>
  <c r="O18" i="13"/>
  <c r="N18" i="13"/>
  <c r="M18" i="13"/>
  <c r="L18" i="13"/>
  <c r="L57" i="13" s="1"/>
  <c r="G18" i="13"/>
  <c r="G57" i="13" s="1"/>
  <c r="F18" i="13"/>
  <c r="N58" i="12"/>
  <c r="F58" i="12"/>
  <c r="O57" i="12"/>
  <c r="R56" i="12"/>
  <c r="R59" i="12" s="1"/>
  <c r="Q56" i="12"/>
  <c r="P56" i="12"/>
  <c r="P59" i="12" s="1"/>
  <c r="O56" i="12"/>
  <c r="O59" i="12" s="1"/>
  <c r="N56" i="12"/>
  <c r="M56" i="12"/>
  <c r="G56" i="12"/>
  <c r="F56" i="12"/>
  <c r="F59" i="12" s="1"/>
  <c r="R55" i="12"/>
  <c r="R58" i="12" s="1"/>
  <c r="Q55" i="12"/>
  <c r="Q58" i="12" s="1"/>
  <c r="P55" i="12"/>
  <c r="P58" i="12" s="1"/>
  <c r="O55" i="12"/>
  <c r="O58" i="12" s="1"/>
  <c r="N55" i="12"/>
  <c r="M55" i="12"/>
  <c r="M58" i="12" s="1"/>
  <c r="G55" i="12"/>
  <c r="G58" i="12" s="1"/>
  <c r="F55" i="12"/>
  <c r="R54" i="12"/>
  <c r="Q54" i="12"/>
  <c r="P54" i="12"/>
  <c r="O54" i="12"/>
  <c r="N54" i="12"/>
  <c r="M54" i="12"/>
  <c r="M57" i="12" s="1"/>
  <c r="L54" i="12"/>
  <c r="G54" i="12"/>
  <c r="G57" i="12" s="1"/>
  <c r="F54" i="12"/>
  <c r="R50" i="12"/>
  <c r="Q50" i="12"/>
  <c r="P50" i="12"/>
  <c r="O50" i="12"/>
  <c r="N50" i="12"/>
  <c r="M50" i="12"/>
  <c r="G50" i="12"/>
  <c r="F50" i="12"/>
  <c r="R45" i="12"/>
  <c r="Q45" i="12"/>
  <c r="P45" i="12"/>
  <c r="O45" i="12"/>
  <c r="N45" i="12"/>
  <c r="M45" i="12"/>
  <c r="G45" i="12"/>
  <c r="F45" i="12"/>
  <c r="R40" i="12"/>
  <c r="Q40" i="12"/>
  <c r="P40" i="12"/>
  <c r="O40" i="12"/>
  <c r="N40" i="12"/>
  <c r="M40" i="12"/>
  <c r="G40" i="12"/>
  <c r="F40" i="12"/>
  <c r="R35" i="12"/>
  <c r="Q35" i="12"/>
  <c r="P35" i="12"/>
  <c r="O35" i="12"/>
  <c r="N35" i="12"/>
  <c r="M35" i="12"/>
  <c r="G35" i="12"/>
  <c r="F35" i="12"/>
  <c r="R29" i="12"/>
  <c r="Q29" i="12"/>
  <c r="P29" i="12"/>
  <c r="O29" i="12"/>
  <c r="N29" i="12"/>
  <c r="M29" i="12"/>
  <c r="G29" i="12"/>
  <c r="F29" i="12"/>
  <c r="R19" i="12"/>
  <c r="Q19" i="12"/>
  <c r="P19" i="12"/>
  <c r="O19" i="12"/>
  <c r="N19" i="12"/>
  <c r="N59" i="12" s="1"/>
  <c r="M19" i="12"/>
  <c r="G19" i="12"/>
  <c r="F19" i="12"/>
  <c r="R18" i="12"/>
  <c r="Q18" i="12"/>
  <c r="P18" i="12"/>
  <c r="O18" i="12"/>
  <c r="N18" i="12"/>
  <c r="M18" i="12"/>
  <c r="L18" i="12"/>
  <c r="L57" i="12" s="1"/>
  <c r="G18" i="12"/>
  <c r="F18" i="12"/>
  <c r="R55" i="11"/>
  <c r="R54" i="11"/>
  <c r="N54" i="11"/>
  <c r="R52" i="11"/>
  <c r="Q52" i="11"/>
  <c r="P52" i="11"/>
  <c r="O52" i="11"/>
  <c r="O55" i="11" s="1"/>
  <c r="N52" i="11"/>
  <c r="N55" i="11" s="1"/>
  <c r="M52" i="11"/>
  <c r="M55" i="11" s="1"/>
  <c r="G52" i="11"/>
  <c r="F52" i="11"/>
  <c r="F55" i="11" s="1"/>
  <c r="R51" i="11"/>
  <c r="Q51" i="11"/>
  <c r="Q54" i="11" s="1"/>
  <c r="P51" i="11"/>
  <c r="P54" i="11" s="1"/>
  <c r="O51" i="11"/>
  <c r="O54" i="11" s="1"/>
  <c r="N51" i="11"/>
  <c r="M51" i="11"/>
  <c r="M54" i="11" s="1"/>
  <c r="G51" i="11"/>
  <c r="G54" i="11" s="1"/>
  <c r="F51" i="11"/>
  <c r="F54" i="11" s="1"/>
  <c r="Q50" i="11"/>
  <c r="P50" i="11"/>
  <c r="P53" i="11" s="1"/>
  <c r="O50" i="11"/>
  <c r="N50" i="11"/>
  <c r="N53" i="11" s="1"/>
  <c r="M50" i="11"/>
  <c r="L50" i="11"/>
  <c r="G50" i="11"/>
  <c r="F50" i="11"/>
  <c r="F53" i="11" s="1"/>
  <c r="R46" i="11"/>
  <c r="Q46" i="11"/>
  <c r="P46" i="11"/>
  <c r="O46" i="11"/>
  <c r="N46" i="11"/>
  <c r="M46" i="11"/>
  <c r="G46" i="11"/>
  <c r="F46" i="11"/>
  <c r="R41" i="11"/>
  <c r="Q41" i="11"/>
  <c r="P41" i="11"/>
  <c r="O41" i="11"/>
  <c r="N41" i="11"/>
  <c r="M41" i="11"/>
  <c r="G41" i="11"/>
  <c r="F41" i="11"/>
  <c r="R36" i="11"/>
  <c r="Q36" i="11"/>
  <c r="P36" i="11"/>
  <c r="O36" i="11"/>
  <c r="N36" i="11"/>
  <c r="M36" i="11"/>
  <c r="G36" i="11"/>
  <c r="F36" i="11"/>
  <c r="R31" i="11"/>
  <c r="Q31" i="11"/>
  <c r="P31" i="11"/>
  <c r="O31" i="11"/>
  <c r="N31" i="11"/>
  <c r="M31" i="11"/>
  <c r="G31" i="11"/>
  <c r="F31" i="11"/>
  <c r="R25" i="11"/>
  <c r="Q25" i="11"/>
  <c r="P25" i="11"/>
  <c r="O25" i="11"/>
  <c r="N25" i="11"/>
  <c r="M25" i="11"/>
  <c r="G25" i="11"/>
  <c r="F25" i="11"/>
  <c r="R15" i="11"/>
  <c r="Q15" i="11"/>
  <c r="Q55" i="11" s="1"/>
  <c r="P15" i="11"/>
  <c r="O15" i="11"/>
  <c r="N15" i="11"/>
  <c r="M15" i="11"/>
  <c r="G15" i="11"/>
  <c r="G55" i="11" s="1"/>
  <c r="F15" i="11"/>
  <c r="R14" i="11"/>
  <c r="Q14" i="11"/>
  <c r="P14" i="11"/>
  <c r="O14" i="11"/>
  <c r="N14" i="11"/>
  <c r="M14" i="11"/>
  <c r="L14" i="11"/>
  <c r="L53" i="11" s="1"/>
  <c r="G14" i="11"/>
  <c r="F14" i="11"/>
  <c r="Q44" i="10"/>
  <c r="M44" i="10"/>
  <c r="R42" i="10"/>
  <c r="R44" i="10" s="1"/>
  <c r="Q42" i="10"/>
  <c r="P42" i="10"/>
  <c r="P44" i="10" s="1"/>
  <c r="O42" i="10"/>
  <c r="O44" i="10" s="1"/>
  <c r="N42" i="10"/>
  <c r="N44" i="10" s="1"/>
  <c r="M42" i="10"/>
  <c r="G42" i="10"/>
  <c r="G44" i="10" s="1"/>
  <c r="F42" i="10"/>
  <c r="F44" i="10" s="1"/>
  <c r="R41" i="10"/>
  <c r="Q41" i="10"/>
  <c r="Q43" i="10" s="1"/>
  <c r="P41" i="10"/>
  <c r="O41" i="10"/>
  <c r="N41" i="10"/>
  <c r="N43" i="10" s="1"/>
  <c r="M41" i="10"/>
  <c r="M43" i="10" s="1"/>
  <c r="L41" i="10"/>
  <c r="G41" i="10"/>
  <c r="F41" i="10"/>
  <c r="F43" i="10" s="1"/>
  <c r="R37" i="10"/>
  <c r="Q37" i="10"/>
  <c r="P37" i="10"/>
  <c r="O37" i="10"/>
  <c r="N37" i="10"/>
  <c r="M37" i="10"/>
  <c r="G37" i="10"/>
  <c r="F37" i="10"/>
  <c r="R32" i="10"/>
  <c r="Q32" i="10"/>
  <c r="P32" i="10"/>
  <c r="O32" i="10"/>
  <c r="N32" i="10"/>
  <c r="M32" i="10"/>
  <c r="G32" i="10"/>
  <c r="F32" i="10"/>
  <c r="R27" i="10"/>
  <c r="Q27" i="10"/>
  <c r="P27" i="10"/>
  <c r="O27" i="10"/>
  <c r="N27" i="10"/>
  <c r="M27" i="10"/>
  <c r="G27" i="10"/>
  <c r="F27" i="10"/>
  <c r="R22" i="10"/>
  <c r="Q22" i="10"/>
  <c r="P22" i="10"/>
  <c r="O22" i="10"/>
  <c r="N22" i="10"/>
  <c r="M22" i="10"/>
  <c r="G22" i="10"/>
  <c r="F22" i="10"/>
  <c r="R17" i="10"/>
  <c r="Q17" i="10"/>
  <c r="P17" i="10"/>
  <c r="O17" i="10"/>
  <c r="N17" i="10"/>
  <c r="M17" i="10"/>
  <c r="G17" i="10"/>
  <c r="F17" i="10"/>
  <c r="R8" i="10"/>
  <c r="Q8" i="10"/>
  <c r="P8" i="10"/>
  <c r="O8" i="10"/>
  <c r="N8" i="10"/>
  <c r="M8" i="10"/>
  <c r="L8" i="10"/>
  <c r="L43" i="10" s="1"/>
  <c r="G8" i="10"/>
  <c r="F8" i="10"/>
  <c r="R41" i="9"/>
  <c r="R43" i="9" s="1"/>
  <c r="Q41" i="9"/>
  <c r="Q43" i="9" s="1"/>
  <c r="P41" i="9"/>
  <c r="P43" i="9" s="1"/>
  <c r="O41" i="9"/>
  <c r="O43" i="9" s="1"/>
  <c r="N41" i="9"/>
  <c r="N43" i="9" s="1"/>
  <c r="M41" i="9"/>
  <c r="M43" i="9" s="1"/>
  <c r="G41" i="9"/>
  <c r="G43" i="9" s="1"/>
  <c r="F41" i="9"/>
  <c r="F43" i="9" s="1"/>
  <c r="R40" i="9"/>
  <c r="R42" i="9" s="1"/>
  <c r="Q40" i="9"/>
  <c r="P40" i="9"/>
  <c r="P42" i="9" s="1"/>
  <c r="O40" i="9"/>
  <c r="N40" i="9"/>
  <c r="M40" i="9"/>
  <c r="M42" i="9" s="1"/>
  <c r="L40" i="9"/>
  <c r="G40" i="9"/>
  <c r="G42" i="9" s="1"/>
  <c r="F40" i="9"/>
  <c r="R36" i="9"/>
  <c r="Q36" i="9"/>
  <c r="P36" i="9"/>
  <c r="O36" i="9"/>
  <c r="N36" i="9"/>
  <c r="M36" i="9"/>
  <c r="G36" i="9"/>
  <c r="F36" i="9"/>
  <c r="R31" i="9"/>
  <c r="Q31" i="9"/>
  <c r="P31" i="9"/>
  <c r="O31" i="9"/>
  <c r="N31" i="9"/>
  <c r="M31" i="9"/>
  <c r="G31" i="9"/>
  <c r="F31" i="9"/>
  <c r="R26" i="9"/>
  <c r="Q26" i="9"/>
  <c r="P26" i="9"/>
  <c r="O26" i="9"/>
  <c r="N26" i="9"/>
  <c r="M26" i="9"/>
  <c r="G26" i="9"/>
  <c r="F26" i="9"/>
  <c r="R21" i="9"/>
  <c r="Q21" i="9"/>
  <c r="P21" i="9"/>
  <c r="O21" i="9"/>
  <c r="N21" i="9"/>
  <c r="M21" i="9"/>
  <c r="G21" i="9"/>
  <c r="F21" i="9"/>
  <c r="R16" i="9"/>
  <c r="Q16" i="9"/>
  <c r="P16" i="9"/>
  <c r="O16" i="9"/>
  <c r="N16" i="9"/>
  <c r="M16" i="9"/>
  <c r="G16" i="9"/>
  <c r="F16" i="9"/>
  <c r="R8" i="9"/>
  <c r="Q8" i="9"/>
  <c r="P8" i="9"/>
  <c r="O8" i="9"/>
  <c r="O42" i="9" s="1"/>
  <c r="N8" i="9"/>
  <c r="M8" i="9"/>
  <c r="L8" i="9"/>
  <c r="L42" i="9" s="1"/>
  <c r="G8" i="9"/>
  <c r="F8" i="9"/>
  <c r="F43" i="8"/>
  <c r="R41" i="8"/>
  <c r="R43" i="8" s="1"/>
  <c r="Q41" i="8"/>
  <c r="Q43" i="8" s="1"/>
  <c r="P41" i="8"/>
  <c r="P43" i="8" s="1"/>
  <c r="O41" i="8"/>
  <c r="O43" i="8" s="1"/>
  <c r="N41" i="8"/>
  <c r="N43" i="8" s="1"/>
  <c r="M41" i="8"/>
  <c r="M43" i="8" s="1"/>
  <c r="G41" i="8"/>
  <c r="G43" i="8" s="1"/>
  <c r="F41" i="8"/>
  <c r="R40" i="8"/>
  <c r="Q40" i="8"/>
  <c r="Q42" i="8" s="1"/>
  <c r="P40" i="8"/>
  <c r="O40" i="8"/>
  <c r="O42" i="8" s="1"/>
  <c r="N40" i="8"/>
  <c r="M40" i="8"/>
  <c r="L40" i="8"/>
  <c r="G40" i="8"/>
  <c r="G42" i="8" s="1"/>
  <c r="F40" i="8"/>
  <c r="R36" i="8"/>
  <c r="Q36" i="8"/>
  <c r="P36" i="8"/>
  <c r="O36" i="8"/>
  <c r="N36" i="8"/>
  <c r="M36" i="8"/>
  <c r="G36" i="8"/>
  <c r="F36" i="8"/>
  <c r="R31" i="8"/>
  <c r="Q31" i="8"/>
  <c r="P31" i="8"/>
  <c r="O31" i="8"/>
  <c r="N31" i="8"/>
  <c r="M31" i="8"/>
  <c r="G31" i="8"/>
  <c r="F31" i="8"/>
  <c r="R26" i="8"/>
  <c r="Q26" i="8"/>
  <c r="P26" i="8"/>
  <c r="O26" i="8"/>
  <c r="N26" i="8"/>
  <c r="M26" i="8"/>
  <c r="G26" i="8"/>
  <c r="F26" i="8"/>
  <c r="R21" i="8"/>
  <c r="Q21" i="8"/>
  <c r="P21" i="8"/>
  <c r="O21" i="8"/>
  <c r="N21" i="8"/>
  <c r="M21" i="8"/>
  <c r="G21" i="8"/>
  <c r="F21" i="8"/>
  <c r="R16" i="8"/>
  <c r="Q16" i="8"/>
  <c r="P16" i="8"/>
  <c r="O16" i="8"/>
  <c r="N16" i="8"/>
  <c r="M16" i="8"/>
  <c r="G16" i="8"/>
  <c r="F16" i="8"/>
  <c r="R8" i="8"/>
  <c r="Q8" i="8"/>
  <c r="P8" i="8"/>
  <c r="O8" i="8"/>
  <c r="N8" i="8"/>
  <c r="M8" i="8"/>
  <c r="L8" i="8"/>
  <c r="L42" i="8" s="1"/>
  <c r="G8" i="8"/>
  <c r="F8" i="8"/>
  <c r="R43" i="7"/>
  <c r="M43" i="7"/>
  <c r="R41" i="7"/>
  <c r="Q41" i="7"/>
  <c r="Q43" i="7" s="1"/>
  <c r="P41" i="7"/>
  <c r="P43" i="7" s="1"/>
  <c r="O41" i="7"/>
  <c r="O43" i="7" s="1"/>
  <c r="N41" i="7"/>
  <c r="N43" i="7" s="1"/>
  <c r="M41" i="7"/>
  <c r="G41" i="7"/>
  <c r="G43" i="7" s="1"/>
  <c r="F41" i="7"/>
  <c r="F43" i="7" s="1"/>
  <c r="R40" i="7"/>
  <c r="R42" i="7" s="1"/>
  <c r="Q40" i="7"/>
  <c r="Q42" i="7" s="1"/>
  <c r="P40" i="7"/>
  <c r="O40" i="7"/>
  <c r="N40" i="7"/>
  <c r="N42" i="7" s="1"/>
  <c r="M40" i="7"/>
  <c r="L40" i="7"/>
  <c r="G40" i="7"/>
  <c r="F40" i="7"/>
  <c r="F42" i="7" s="1"/>
  <c r="R36" i="7"/>
  <c r="Q36" i="7"/>
  <c r="P36" i="7"/>
  <c r="O36" i="7"/>
  <c r="N36" i="7"/>
  <c r="M36" i="7"/>
  <c r="G36" i="7"/>
  <c r="F36" i="7"/>
  <c r="R31" i="7"/>
  <c r="Q31" i="7"/>
  <c r="P31" i="7"/>
  <c r="O31" i="7"/>
  <c r="N31" i="7"/>
  <c r="M31" i="7"/>
  <c r="G31" i="7"/>
  <c r="F31" i="7"/>
  <c r="R26" i="7"/>
  <c r="Q26" i="7"/>
  <c r="P26" i="7"/>
  <c r="O26" i="7"/>
  <c r="N26" i="7"/>
  <c r="M26" i="7"/>
  <c r="G26" i="7"/>
  <c r="F26" i="7"/>
  <c r="R21" i="7"/>
  <c r="Q21" i="7"/>
  <c r="P21" i="7"/>
  <c r="O21" i="7"/>
  <c r="N21" i="7"/>
  <c r="M21" i="7"/>
  <c r="G21" i="7"/>
  <c r="F21" i="7"/>
  <c r="R16" i="7"/>
  <c r="Q16" i="7"/>
  <c r="P16" i="7"/>
  <c r="O16" i="7"/>
  <c r="N16" i="7"/>
  <c r="M16" i="7"/>
  <c r="G16" i="7"/>
  <c r="F16" i="7"/>
  <c r="R8" i="7"/>
  <c r="Q8" i="7"/>
  <c r="P8" i="7"/>
  <c r="O8" i="7"/>
  <c r="N8" i="7"/>
  <c r="M8" i="7"/>
  <c r="M42" i="7" s="1"/>
  <c r="L8" i="7"/>
  <c r="L42" i="7" s="1"/>
  <c r="G8" i="7"/>
  <c r="F8" i="7"/>
  <c r="P43" i="6"/>
  <c r="Q41" i="6"/>
  <c r="Q43" i="6" s="1"/>
  <c r="P41" i="6"/>
  <c r="O41" i="6"/>
  <c r="O43" i="6" s="1"/>
  <c r="N41" i="6"/>
  <c r="N43" i="6" s="1"/>
  <c r="M41" i="6"/>
  <c r="M43" i="6" s="1"/>
  <c r="L41" i="6"/>
  <c r="L43" i="6" s="1"/>
  <c r="G41" i="6"/>
  <c r="G43" i="6" s="1"/>
  <c r="F41" i="6"/>
  <c r="F43" i="6" s="1"/>
  <c r="Q40" i="6"/>
  <c r="P40" i="6"/>
  <c r="P42" i="6" s="1"/>
  <c r="O40" i="6"/>
  <c r="O42" i="6" s="1"/>
  <c r="N40" i="6"/>
  <c r="M40" i="6"/>
  <c r="L40" i="6"/>
  <c r="L42" i="6" s="1"/>
  <c r="K40" i="6"/>
  <c r="G40" i="6"/>
  <c r="G42" i="6" s="1"/>
  <c r="F40" i="6"/>
  <c r="Q36" i="6"/>
  <c r="P36" i="6"/>
  <c r="O36" i="6"/>
  <c r="N36" i="6"/>
  <c r="M36" i="6"/>
  <c r="L36" i="6"/>
  <c r="G36" i="6"/>
  <c r="F36" i="6"/>
  <c r="Q31" i="6"/>
  <c r="P31" i="6"/>
  <c r="O31" i="6"/>
  <c r="N31" i="6"/>
  <c r="M31" i="6"/>
  <c r="L31" i="6"/>
  <c r="G31" i="6"/>
  <c r="F31" i="6"/>
  <c r="Q26" i="6"/>
  <c r="P26" i="6"/>
  <c r="O26" i="6"/>
  <c r="N26" i="6"/>
  <c r="M26" i="6"/>
  <c r="L26" i="6"/>
  <c r="G26" i="6"/>
  <c r="F26" i="6"/>
  <c r="Q21" i="6"/>
  <c r="P21" i="6"/>
  <c r="O21" i="6"/>
  <c r="N21" i="6"/>
  <c r="M21" i="6"/>
  <c r="L21" i="6"/>
  <c r="G21" i="6"/>
  <c r="F21" i="6"/>
  <c r="Q16" i="6"/>
  <c r="P16" i="6"/>
  <c r="O16" i="6"/>
  <c r="N16" i="6"/>
  <c r="M16" i="6"/>
  <c r="L16" i="6"/>
  <c r="G16" i="6"/>
  <c r="F16" i="6"/>
  <c r="Q8" i="6"/>
  <c r="P8" i="6"/>
  <c r="O8" i="6"/>
  <c r="N8" i="6"/>
  <c r="M8" i="6"/>
  <c r="L8" i="6"/>
  <c r="K8" i="6"/>
  <c r="K42" i="6" s="1"/>
  <c r="G8" i="6"/>
  <c r="F8" i="6"/>
  <c r="I42" i="5"/>
  <c r="O41" i="5"/>
  <c r="O43" i="5" s="1"/>
  <c r="N41" i="5"/>
  <c r="N43" i="5" s="1"/>
  <c r="M41" i="5"/>
  <c r="M43" i="5" s="1"/>
  <c r="L41" i="5"/>
  <c r="L43" i="5" s="1"/>
  <c r="K41" i="5"/>
  <c r="K43" i="5" s="1"/>
  <c r="J41" i="5"/>
  <c r="J43" i="5" s="1"/>
  <c r="O40" i="5"/>
  <c r="O42" i="5" s="1"/>
  <c r="N40" i="5"/>
  <c r="M40" i="5"/>
  <c r="L40" i="5"/>
  <c r="K40" i="5"/>
  <c r="K42" i="5" s="1"/>
  <c r="J40" i="5"/>
  <c r="O36" i="5"/>
  <c r="N36" i="5"/>
  <c r="M36" i="5"/>
  <c r="L36" i="5"/>
  <c r="K36" i="5"/>
  <c r="J36" i="5"/>
  <c r="O31" i="5"/>
  <c r="N31" i="5"/>
  <c r="M31" i="5"/>
  <c r="L31" i="5"/>
  <c r="K31" i="5"/>
  <c r="J31" i="5"/>
  <c r="O26" i="5"/>
  <c r="N26" i="5"/>
  <c r="M26" i="5"/>
  <c r="L26" i="5"/>
  <c r="K26" i="5"/>
  <c r="J26" i="5"/>
  <c r="O21" i="5"/>
  <c r="N21" i="5"/>
  <c r="M21" i="5"/>
  <c r="L21" i="5"/>
  <c r="K21" i="5"/>
  <c r="J21" i="5"/>
  <c r="O16" i="5"/>
  <c r="N16" i="5"/>
  <c r="M16" i="5"/>
  <c r="L16" i="5"/>
  <c r="K16" i="5"/>
  <c r="J16" i="5"/>
  <c r="O8" i="5"/>
  <c r="N8" i="5"/>
  <c r="M8" i="5"/>
  <c r="L8" i="5"/>
  <c r="K8" i="5"/>
  <c r="J8" i="5"/>
  <c r="I42" i="4"/>
  <c r="N41" i="4"/>
  <c r="M41" i="4"/>
  <c r="M43" i="4" s="1"/>
  <c r="L41" i="4"/>
  <c r="K41" i="4"/>
  <c r="K43" i="4" s="1"/>
  <c r="J41" i="4"/>
  <c r="N40" i="4"/>
  <c r="N42" i="4" s="1"/>
  <c r="M40" i="4"/>
  <c r="L40" i="4"/>
  <c r="K40" i="4"/>
  <c r="J40" i="4"/>
  <c r="J42" i="4" s="1"/>
  <c r="N36" i="4"/>
  <c r="M36" i="4"/>
  <c r="L36" i="4"/>
  <c r="K36" i="4"/>
  <c r="J36" i="4"/>
  <c r="N31" i="4"/>
  <c r="M31" i="4"/>
  <c r="L31" i="4"/>
  <c r="K31" i="4"/>
  <c r="J31" i="4"/>
  <c r="N26" i="4"/>
  <c r="M26" i="4"/>
  <c r="L26" i="4"/>
  <c r="K26" i="4"/>
  <c r="J26" i="4"/>
  <c r="N21" i="4"/>
  <c r="M21" i="4"/>
  <c r="L21" i="4"/>
  <c r="K21" i="4"/>
  <c r="J21" i="4"/>
  <c r="N16" i="4"/>
  <c r="M16" i="4"/>
  <c r="L16" i="4"/>
  <c r="K16" i="4"/>
  <c r="J16" i="4"/>
  <c r="N8" i="4"/>
  <c r="M8" i="4"/>
  <c r="L8" i="4"/>
  <c r="K8" i="4"/>
  <c r="J8" i="4"/>
  <c r="L43" i="3"/>
  <c r="I42" i="3"/>
  <c r="O41" i="3"/>
  <c r="O43" i="3" s="1"/>
  <c r="N41" i="3"/>
  <c r="N43" i="3" s="1"/>
  <c r="M41" i="3"/>
  <c r="M43" i="3" s="1"/>
  <c r="K41" i="3"/>
  <c r="K43" i="3" s="1"/>
  <c r="J41" i="3"/>
  <c r="J43" i="3" s="1"/>
  <c r="O40" i="3"/>
  <c r="N40" i="3"/>
  <c r="N42" i="3" s="1"/>
  <c r="M40" i="3"/>
  <c r="L40" i="3"/>
  <c r="K40" i="3"/>
  <c r="J40" i="3"/>
  <c r="O36" i="3"/>
  <c r="N36" i="3"/>
  <c r="M36" i="3"/>
  <c r="L36" i="3"/>
  <c r="K36" i="3"/>
  <c r="J36" i="3"/>
  <c r="O31" i="3"/>
  <c r="N31" i="3"/>
  <c r="M31" i="3"/>
  <c r="L31" i="3"/>
  <c r="K31" i="3"/>
  <c r="J31" i="3"/>
  <c r="O26" i="3"/>
  <c r="N26" i="3"/>
  <c r="M26" i="3"/>
  <c r="L26" i="3"/>
  <c r="K26" i="3"/>
  <c r="J26" i="3"/>
  <c r="O21" i="3"/>
  <c r="N21" i="3"/>
  <c r="M21" i="3"/>
  <c r="L21" i="3"/>
  <c r="K21" i="3"/>
  <c r="J21" i="3"/>
  <c r="O16" i="3"/>
  <c r="N16" i="3"/>
  <c r="M16" i="3"/>
  <c r="L16" i="3"/>
  <c r="K16" i="3"/>
  <c r="J16" i="3"/>
  <c r="O8" i="3"/>
  <c r="O42" i="3" s="1"/>
  <c r="N8" i="3"/>
  <c r="M8" i="3"/>
  <c r="L8" i="3"/>
  <c r="K8" i="3"/>
  <c r="J8" i="3"/>
  <c r="R41" i="2"/>
  <c r="R43" i="2" s="1"/>
  <c r="Q41" i="2"/>
  <c r="Q43" i="2" s="1"/>
  <c r="P41" i="2"/>
  <c r="P43" i="2" s="1"/>
  <c r="O41" i="2"/>
  <c r="O43" i="2" s="1"/>
  <c r="N41" i="2"/>
  <c r="N43" i="2" s="1"/>
  <c r="M41" i="2"/>
  <c r="M43" i="2" s="1"/>
  <c r="G41" i="2"/>
  <c r="G43" i="2" s="1"/>
  <c r="F41" i="2"/>
  <c r="F43" i="2" s="1"/>
  <c r="R40" i="2"/>
  <c r="R42" i="2" s="1"/>
  <c r="Q40" i="2"/>
  <c r="P40" i="2"/>
  <c r="P42" i="2" s="1"/>
  <c r="O40" i="2"/>
  <c r="N40" i="2"/>
  <c r="M40" i="2"/>
  <c r="L40" i="2"/>
  <c r="G40" i="2"/>
  <c r="F40" i="2"/>
  <c r="F42" i="2" s="1"/>
  <c r="R36" i="2"/>
  <c r="Q36" i="2"/>
  <c r="P36" i="2"/>
  <c r="O36" i="2"/>
  <c r="N36" i="2"/>
  <c r="M36" i="2"/>
  <c r="G36" i="2"/>
  <c r="F36" i="2"/>
  <c r="R31" i="2"/>
  <c r="Q31" i="2"/>
  <c r="P31" i="2"/>
  <c r="O31" i="2"/>
  <c r="N31" i="2"/>
  <c r="M31" i="2"/>
  <c r="G31" i="2"/>
  <c r="F31" i="2"/>
  <c r="R26" i="2"/>
  <c r="Q26" i="2"/>
  <c r="P26" i="2"/>
  <c r="O26" i="2"/>
  <c r="N26" i="2"/>
  <c r="M26" i="2"/>
  <c r="G26" i="2"/>
  <c r="F26" i="2"/>
  <c r="R21" i="2"/>
  <c r="Q21" i="2"/>
  <c r="P21" i="2"/>
  <c r="O21" i="2"/>
  <c r="N21" i="2"/>
  <c r="M21" i="2"/>
  <c r="G21" i="2"/>
  <c r="F21" i="2"/>
  <c r="R16" i="2"/>
  <c r="Q16" i="2"/>
  <c r="P16" i="2"/>
  <c r="O16" i="2"/>
  <c r="N16" i="2"/>
  <c r="M16" i="2"/>
  <c r="G16" i="2"/>
  <c r="F16" i="2"/>
  <c r="R8" i="2"/>
  <c r="Q8" i="2"/>
  <c r="P8" i="2"/>
  <c r="O8" i="2"/>
  <c r="N8" i="2"/>
  <c r="M8" i="2"/>
  <c r="L8" i="2"/>
  <c r="L42" i="2" s="1"/>
  <c r="G8" i="2"/>
  <c r="F8" i="2"/>
  <c r="F26" i="1"/>
  <c r="R50" i="11"/>
  <c r="M42" i="2" l="1"/>
  <c r="N43" i="4"/>
  <c r="M42" i="8"/>
  <c r="N42" i="9"/>
  <c r="O43" i="10"/>
  <c r="P55" i="11"/>
  <c r="F59" i="13"/>
  <c r="F57" i="13"/>
  <c r="R59" i="13"/>
  <c r="Q54" i="16"/>
  <c r="M56" i="16"/>
  <c r="Q56" i="17"/>
  <c r="R56" i="20"/>
  <c r="G67" i="21"/>
  <c r="R66" i="22"/>
  <c r="P66" i="23"/>
  <c r="P69" i="23"/>
  <c r="S66" i="24"/>
  <c r="S69" i="24"/>
  <c r="G67" i="25"/>
  <c r="S20" i="26"/>
  <c r="O56" i="27"/>
  <c r="O61" i="27" s="1"/>
  <c r="F19" i="28"/>
  <c r="F62" i="28" s="1"/>
  <c r="T21" i="28"/>
  <c r="T65" i="28" s="1"/>
  <c r="O62" i="28"/>
  <c r="G21" i="29"/>
  <c r="G65" i="29" s="1"/>
  <c r="R63" i="29"/>
  <c r="Q20" i="30"/>
  <c r="G56" i="30"/>
  <c r="G61" i="30" s="1"/>
  <c r="N42" i="2"/>
  <c r="N42" i="8"/>
  <c r="P43" i="10"/>
  <c r="Q53" i="11"/>
  <c r="P57" i="12"/>
  <c r="G59" i="12"/>
  <c r="R54" i="14"/>
  <c r="N56" i="14"/>
  <c r="N56" i="16"/>
  <c r="F54" i="17"/>
  <c r="G54" i="18"/>
  <c r="N54" i="18"/>
  <c r="M58" i="19"/>
  <c r="O58" i="20"/>
  <c r="Q65" i="21"/>
  <c r="M67" i="21"/>
  <c r="F26" i="22"/>
  <c r="S66" i="22"/>
  <c r="S69" i="22"/>
  <c r="Q69" i="23"/>
  <c r="F67" i="24"/>
  <c r="P68" i="25"/>
  <c r="F70" i="25"/>
  <c r="O21" i="27"/>
  <c r="O65" i="27" s="1"/>
  <c r="P62" i="28"/>
  <c r="R20" i="30"/>
  <c r="T61" i="30"/>
  <c r="G62" i="31"/>
  <c r="O42" i="2"/>
  <c r="M42" i="6"/>
  <c r="O42" i="7"/>
  <c r="N57" i="12"/>
  <c r="Q57" i="12"/>
  <c r="M59" i="12"/>
  <c r="P54" i="14"/>
  <c r="O56" i="14"/>
  <c r="G54" i="17"/>
  <c r="O54" i="18"/>
  <c r="Q56" i="20"/>
  <c r="P58" i="20"/>
  <c r="R65" i="21"/>
  <c r="N67" i="21"/>
  <c r="G26" i="22"/>
  <c r="F67" i="22"/>
  <c r="R66" i="23"/>
  <c r="G67" i="24"/>
  <c r="G70" i="25"/>
  <c r="T61" i="26"/>
  <c r="P21" i="27"/>
  <c r="P65" i="27" s="1"/>
  <c r="O58" i="27"/>
  <c r="O63" i="27" s="1"/>
  <c r="Q62" i="28"/>
  <c r="Q61" i="29"/>
  <c r="S20" i="30"/>
  <c r="T62" i="30"/>
  <c r="G63" i="31"/>
  <c r="N42" i="6"/>
  <c r="P42" i="7"/>
  <c r="P42" i="8"/>
  <c r="Q42" i="9"/>
  <c r="R43" i="10"/>
  <c r="R57" i="12"/>
  <c r="M57" i="13"/>
  <c r="O54" i="15"/>
  <c r="F56" i="15"/>
  <c r="P56" i="16"/>
  <c r="P54" i="18"/>
  <c r="O58" i="19"/>
  <c r="N26" i="22"/>
  <c r="G67" i="22"/>
  <c r="S66" i="23"/>
  <c r="S69" i="23"/>
  <c r="F66" i="24"/>
  <c r="R68" i="25"/>
  <c r="N70" i="25"/>
  <c r="Q21" i="27"/>
  <c r="Q65" i="27"/>
  <c r="T62" i="28"/>
  <c r="G20" i="29"/>
  <c r="R61" i="29"/>
  <c r="T63" i="30"/>
  <c r="O61" i="31"/>
  <c r="Q42" i="2"/>
  <c r="K42" i="4"/>
  <c r="R42" i="8"/>
  <c r="G53" i="11"/>
  <c r="N57" i="13"/>
  <c r="P54" i="15"/>
  <c r="G56" i="15"/>
  <c r="Q56" i="16"/>
  <c r="N56" i="17"/>
  <c r="M54" i="17"/>
  <c r="F56" i="20"/>
  <c r="P67" i="21"/>
  <c r="F67" i="23"/>
  <c r="G66" i="24"/>
  <c r="S68" i="25"/>
  <c r="O70" i="25"/>
  <c r="Q63" i="26"/>
  <c r="R21" i="27"/>
  <c r="R65" i="27" s="1"/>
  <c r="G21" i="28"/>
  <c r="G65" i="28" s="1"/>
  <c r="Q58" i="28"/>
  <c r="Q63" i="28" s="1"/>
  <c r="S56" i="29"/>
  <c r="S61" i="29" s="1"/>
  <c r="P56" i="30"/>
  <c r="P61" i="30" s="1"/>
  <c r="O62" i="31"/>
  <c r="L42" i="4"/>
  <c r="J42" i="5"/>
  <c r="F67" i="21"/>
  <c r="P26" i="22"/>
  <c r="G26" i="23"/>
  <c r="G67" i="23"/>
  <c r="P67" i="24"/>
  <c r="N68" i="25"/>
  <c r="P67" i="25"/>
  <c r="P70" i="25"/>
  <c r="F63" i="26"/>
  <c r="Q65" i="28"/>
  <c r="G57" i="29"/>
  <c r="G62" i="29" s="1"/>
  <c r="O63" i="31"/>
  <c r="M42" i="4"/>
  <c r="Q42" i="6"/>
  <c r="M53" i="11"/>
  <c r="Q59" i="12"/>
  <c r="G54" i="14"/>
  <c r="F65" i="21"/>
  <c r="Q26" i="22"/>
  <c r="P67" i="22"/>
  <c r="F69" i="22"/>
  <c r="F66" i="23"/>
  <c r="Q67" i="24"/>
  <c r="G69" i="24"/>
  <c r="Q67" i="25"/>
  <c r="Q70" i="25"/>
  <c r="P63" i="26"/>
  <c r="F65" i="26"/>
  <c r="P57" i="29"/>
  <c r="P62" i="29" s="1"/>
  <c r="F20" i="30"/>
  <c r="P21" i="30"/>
  <c r="J42" i="3"/>
  <c r="L42" i="5"/>
  <c r="F57" i="12"/>
  <c r="Q57" i="13"/>
  <c r="G56" i="19"/>
  <c r="R26" i="22"/>
  <c r="G69" i="22"/>
  <c r="O26" i="23"/>
  <c r="G66" i="23"/>
  <c r="R67" i="24"/>
  <c r="N69" i="24"/>
  <c r="R67" i="25"/>
  <c r="P65" i="26"/>
  <c r="P63" i="28"/>
  <c r="S65" i="28"/>
  <c r="O20" i="29"/>
  <c r="Q57" i="29"/>
  <c r="Q62" i="29" s="1"/>
  <c r="G20" i="30"/>
  <c r="R65" i="31"/>
  <c r="K42" i="3"/>
  <c r="J43" i="4"/>
  <c r="M42" i="5"/>
  <c r="F42" i="8"/>
  <c r="F42" i="9"/>
  <c r="G43" i="10"/>
  <c r="O53" i="11"/>
  <c r="R57" i="13"/>
  <c r="N59" i="13"/>
  <c r="P56" i="15"/>
  <c r="M54" i="16"/>
  <c r="Q54" i="17"/>
  <c r="M56" i="17"/>
  <c r="S26" i="22"/>
  <c r="Q66" i="22"/>
  <c r="R67" i="22"/>
  <c r="N69" i="22"/>
  <c r="P26" i="23"/>
  <c r="P67" i="23"/>
  <c r="F69" i="23"/>
  <c r="O66" i="24"/>
  <c r="S67" i="24"/>
  <c r="O69" i="24"/>
  <c r="S67" i="25"/>
  <c r="S70" i="25"/>
  <c r="G20" i="26"/>
  <c r="Q21" i="26"/>
  <c r="Q65" i="26" s="1"/>
  <c r="S63" i="26"/>
  <c r="O65" i="26"/>
  <c r="O21" i="28"/>
  <c r="O65" i="28" s="1"/>
  <c r="O56" i="28"/>
  <c r="O61" i="28" s="1"/>
  <c r="P20" i="29"/>
  <c r="F56" i="29"/>
  <c r="F61" i="29" s="1"/>
  <c r="R57" i="29"/>
  <c r="R62" i="29" s="1"/>
  <c r="L42" i="3"/>
  <c r="N42" i="5"/>
  <c r="P66" i="24"/>
  <c r="F21" i="27"/>
  <c r="F65" i="27" s="1"/>
  <c r="S57" i="29"/>
  <c r="S62" i="29" s="1"/>
  <c r="G42" i="2"/>
  <c r="M42" i="3"/>
  <c r="L43" i="4"/>
  <c r="F42" i="6"/>
  <c r="G42" i="7"/>
  <c r="R67" i="23"/>
  <c r="N69" i="23"/>
  <c r="Q66" i="24"/>
  <c r="Q69" i="24"/>
  <c r="G68" i="25"/>
  <c r="R21" i="28"/>
  <c r="R65" i="28" s="1"/>
  <c r="Q56" i="28"/>
  <c r="Q61" i="28" s="1"/>
  <c r="S20" i="29"/>
  <c r="S63" i="29"/>
  <c r="F61" i="30"/>
  <c r="F61" i="31"/>
  <c r="T61" i="31"/>
  <c r="R53" i="11"/>
  <c r="Q58" i="20"/>
  <c r="T20" i="27"/>
  <c r="S20" i="27"/>
  <c r="G20" i="27"/>
  <c r="R20" i="27"/>
  <c r="F20" i="27"/>
  <c r="Q20" i="27"/>
  <c r="P20" i="27"/>
  <c r="O20" i="27"/>
  <c r="R69" i="24"/>
  <c r="P65" i="28"/>
  <c r="F63" i="30"/>
  <c r="Q65" i="31"/>
  <c r="F69" i="24"/>
  <c r="N66" i="24"/>
  <c r="T65" i="26"/>
  <c r="Q66" i="23"/>
  <c r="Q67" i="23"/>
  <c r="T57" i="26"/>
  <c r="T62" i="26" s="1"/>
  <c r="S57" i="26"/>
  <c r="S62" i="26" s="1"/>
  <c r="R57" i="26"/>
  <c r="R62" i="26" s="1"/>
  <c r="Q57" i="26"/>
  <c r="Q62" i="26" s="1"/>
  <c r="P57" i="26"/>
  <c r="P62" i="26" s="1"/>
  <c r="O57" i="26"/>
  <c r="O62" i="26" s="1"/>
  <c r="G57" i="26"/>
  <c r="G62" i="26" s="1"/>
  <c r="O65" i="30"/>
  <c r="N56" i="20"/>
  <c r="N58" i="20"/>
  <c r="R69" i="22"/>
  <c r="R69" i="23"/>
  <c r="R70" i="25"/>
  <c r="P65" i="30"/>
  <c r="F57" i="26"/>
  <c r="F62" i="26" s="1"/>
  <c r="F57" i="30"/>
  <c r="F62" i="30" s="1"/>
  <c r="O67" i="25"/>
  <c r="T20" i="26"/>
  <c r="G58" i="26"/>
  <c r="G63" i="26" s="1"/>
  <c r="G21" i="27"/>
  <c r="G65" i="27" s="1"/>
  <c r="S21" i="27"/>
  <c r="S65" i="27" s="1"/>
  <c r="P56" i="27"/>
  <c r="P61" i="27" s="1"/>
  <c r="P57" i="27"/>
  <c r="P62" i="27" s="1"/>
  <c r="P58" i="27"/>
  <c r="P63" i="27" s="1"/>
  <c r="M61" i="27"/>
  <c r="P20" i="28"/>
  <c r="F56" i="28"/>
  <c r="R56" i="28"/>
  <c r="R61" i="28" s="1"/>
  <c r="R57" i="28"/>
  <c r="R62" i="28" s="1"/>
  <c r="R58" i="28"/>
  <c r="R63" i="28" s="1"/>
  <c r="O21" i="29"/>
  <c r="O65" i="29" s="1"/>
  <c r="T56" i="29"/>
  <c r="T61" i="29" s="1"/>
  <c r="T57" i="29"/>
  <c r="T62" i="29" s="1"/>
  <c r="T58" i="29"/>
  <c r="T63" i="29" s="1"/>
  <c r="T20" i="30"/>
  <c r="Q21" i="30"/>
  <c r="Q65" i="30" s="1"/>
  <c r="G57" i="30"/>
  <c r="G62" i="30" s="1"/>
  <c r="G58" i="30"/>
  <c r="G63" i="30" s="1"/>
  <c r="G21" i="31"/>
  <c r="G65" i="31" s="1"/>
  <c r="S21" i="31"/>
  <c r="S65" i="31" s="1"/>
  <c r="P56" i="31"/>
  <c r="P61" i="31" s="1"/>
  <c r="P57" i="31"/>
  <c r="P62" i="31" s="1"/>
  <c r="P58" i="31"/>
  <c r="P63" i="31" s="1"/>
  <c r="R21" i="26"/>
  <c r="R65" i="26" s="1"/>
  <c r="O56" i="26"/>
  <c r="O61" i="26" s="1"/>
  <c r="O58" i="26"/>
  <c r="O63" i="26" s="1"/>
  <c r="L61" i="26"/>
  <c r="Q56" i="27"/>
  <c r="Q61" i="27" s="1"/>
  <c r="Q57" i="27"/>
  <c r="Q62" i="27" s="1"/>
  <c r="Q58" i="27"/>
  <c r="Q63" i="27" s="1"/>
  <c r="Q20" i="28"/>
  <c r="G56" i="28"/>
  <c r="G61" i="28" s="1"/>
  <c r="S56" i="28"/>
  <c r="S61" i="28" s="1"/>
  <c r="S57" i="28"/>
  <c r="S62" i="28" s="1"/>
  <c r="S58" i="28"/>
  <c r="S63" i="28" s="1"/>
  <c r="P21" i="29"/>
  <c r="P65" i="29" s="1"/>
  <c r="F57" i="29"/>
  <c r="F62" i="29" s="1"/>
  <c r="F58" i="29"/>
  <c r="F63" i="29" s="1"/>
  <c r="F21" i="30"/>
  <c r="F65" i="30" s="1"/>
  <c r="R21" i="30"/>
  <c r="R65" i="30" s="1"/>
  <c r="O56" i="30"/>
  <c r="O61" i="30" s="1"/>
  <c r="O57" i="30"/>
  <c r="O62" i="30" s="1"/>
  <c r="O58" i="30"/>
  <c r="O63" i="30" s="1"/>
  <c r="O20" i="31"/>
  <c r="T21" i="31"/>
  <c r="T65" i="31" s="1"/>
  <c r="Q56" i="31"/>
  <c r="Q61" i="31" s="1"/>
  <c r="Q57" i="31"/>
  <c r="Q62" i="31" s="1"/>
  <c r="Q58" i="31"/>
  <c r="Q63" i="31" s="1"/>
  <c r="P56" i="26"/>
  <c r="P61" i="26" s="1"/>
  <c r="F56" i="27"/>
  <c r="F61" i="27" s="1"/>
  <c r="R56" i="27"/>
  <c r="R61" i="27" s="1"/>
  <c r="R57" i="27"/>
  <c r="R62" i="27" s="1"/>
  <c r="R58" i="27"/>
  <c r="R63" i="27" s="1"/>
  <c r="F20" i="28"/>
  <c r="R20" i="28"/>
  <c r="T58" i="28"/>
  <c r="T63" i="28" s="1"/>
  <c r="Q21" i="29"/>
  <c r="Q65" i="29" s="1"/>
  <c r="G58" i="29"/>
  <c r="G63" i="29" s="1"/>
  <c r="G21" i="30"/>
  <c r="G65" i="30" s="1"/>
  <c r="S21" i="30"/>
  <c r="S65" i="30" s="1"/>
  <c r="P57" i="30"/>
  <c r="P62" i="30" s="1"/>
  <c r="P58" i="30"/>
  <c r="P63" i="30" s="1"/>
  <c r="M61" i="30"/>
  <c r="P20" i="31"/>
  <c r="R56" i="31"/>
  <c r="R61" i="31" s="1"/>
  <c r="R57" i="31"/>
  <c r="R62" i="31" s="1"/>
  <c r="R58" i="31"/>
  <c r="R63" i="31" s="1"/>
  <c r="O20" i="26"/>
  <c r="Q56" i="26"/>
  <c r="Q61" i="26" s="1"/>
  <c r="G56" i="27"/>
  <c r="G61" i="27" s="1"/>
  <c r="S56" i="27"/>
  <c r="S61" i="27" s="1"/>
  <c r="S57" i="27"/>
  <c r="S62" i="27" s="1"/>
  <c r="S58" i="27"/>
  <c r="S63" i="27" s="1"/>
  <c r="G20" i="28"/>
  <c r="S20" i="28"/>
  <c r="F58" i="28"/>
  <c r="F21" i="29"/>
  <c r="F65" i="29" s="1"/>
  <c r="R21" i="29"/>
  <c r="R65" i="29" s="1"/>
  <c r="O58" i="29"/>
  <c r="O63" i="29" s="1"/>
  <c r="T21" i="30"/>
  <c r="T65" i="30" s="1"/>
  <c r="Q56" i="30"/>
  <c r="Q61" i="30" s="1"/>
  <c r="Q57" i="30"/>
  <c r="Q62" i="30" s="1"/>
  <c r="Q58" i="30"/>
  <c r="Q63" i="30" s="1"/>
  <c r="Q20" i="31"/>
  <c r="S56" i="31"/>
  <c r="S61" i="31" s="1"/>
  <c r="S57" i="31"/>
  <c r="S62" i="31" s="1"/>
  <c r="S58" i="31"/>
  <c r="S63" i="31" s="1"/>
  <c r="P20" i="26"/>
  <c r="F56" i="26"/>
  <c r="F61" i="26" s="1"/>
  <c r="R56" i="26"/>
  <c r="R61" i="26" s="1"/>
  <c r="T57" i="27"/>
  <c r="T62" i="27" s="1"/>
  <c r="T58" i="27"/>
  <c r="T63" i="27" s="1"/>
  <c r="G58" i="28"/>
  <c r="G63" i="28" s="1"/>
  <c r="S21" i="29"/>
  <c r="S65" i="29" s="1"/>
  <c r="P58" i="29"/>
  <c r="P63" i="29" s="1"/>
  <c r="R56" i="30"/>
  <c r="R61" i="30" s="1"/>
  <c r="R57" i="30"/>
  <c r="R62" i="30" s="1"/>
  <c r="R58" i="30"/>
  <c r="R63" i="30" s="1"/>
  <c r="F20" i="31"/>
  <c r="R20" i="31"/>
  <c r="O21" i="31"/>
  <c r="O65" i="31" s="1"/>
  <c r="T57" i="31"/>
  <c r="T62" i="31" s="1"/>
  <c r="T58" i="31"/>
  <c r="T63" i="31" s="1"/>
  <c r="Q20" i="26"/>
  <c r="G56" i="26"/>
  <c r="G61" i="26" s="1"/>
  <c r="S56" i="26"/>
  <c r="S61" i="26" s="1"/>
  <c r="F57" i="27"/>
  <c r="F62" i="27" s="1"/>
  <c r="F58" i="27"/>
  <c r="F63" i="27" s="1"/>
  <c r="O58" i="28"/>
  <c r="O63" i="28" s="1"/>
  <c r="Q58" i="29"/>
  <c r="Q63" i="29" s="1"/>
  <c r="S56" i="30"/>
  <c r="S61" i="30" s="1"/>
  <c r="S57" i="30"/>
  <c r="S62" i="30" s="1"/>
  <c r="S58" i="30"/>
  <c r="S63" i="30" s="1"/>
  <c r="G20" i="31"/>
  <c r="S20" i="31"/>
  <c r="P21" i="31"/>
  <c r="P65" i="31" s="1"/>
  <c r="F57" i="31"/>
  <c r="F62" i="31" s="1"/>
  <c r="F58" i="31"/>
  <c r="F63" i="31" s="1"/>
  <c r="F20" i="26"/>
  <c r="F63" i="28" l="1"/>
  <c r="F61" i="2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paul</author>
  </authors>
  <commentList>
    <comment ref="G1" authorId="0" shapeId="0" xr:uid="{00000000-0006-0000-0000-000001000000}">
      <text>
        <r>
          <rPr>
            <sz val="10"/>
            <rFont val="Arial"/>
            <family val="2"/>
          </rPr>
          <t>paul:
June 30, 2011</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paul</author>
  </authors>
  <commentList>
    <comment ref="M1" authorId="0" shapeId="0" xr:uid="{00000000-0006-0000-0900-000001000000}">
      <text>
        <r>
          <rPr>
            <sz val="10"/>
            <rFont val="Arial"/>
            <family val="2"/>
          </rPr>
          <t>paul:
Sep 30, 2012</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paul</author>
  </authors>
  <commentList>
    <comment ref="M1" authorId="0" shapeId="0" xr:uid="{00000000-0006-0000-0A00-000001000000}">
      <text>
        <r>
          <rPr>
            <sz val="10"/>
            <rFont val="Arial"/>
            <family val="2"/>
          </rPr>
          <t>paul:
Sep 30, 2012</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paul</author>
  </authors>
  <commentList>
    <comment ref="M1" authorId="0" shapeId="0" xr:uid="{00000000-0006-0000-0B00-000001000000}">
      <text>
        <r>
          <rPr>
            <sz val="10"/>
            <rFont val="Arial"/>
            <family val="2"/>
          </rPr>
          <t>paul:
Sep 30, 2012</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paul</author>
  </authors>
  <commentList>
    <comment ref="M1" authorId="0" shapeId="0" xr:uid="{00000000-0006-0000-0C00-000001000000}">
      <text>
        <r>
          <rPr>
            <sz val="10"/>
            <rFont val="Arial"/>
            <family val="2"/>
          </rPr>
          <t>paul:
Sep 30, 2012</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paul</author>
    <author>Paul Hynes</author>
  </authors>
  <commentList>
    <comment ref="M1" authorId="0" shapeId="0" xr:uid="{00000000-0006-0000-0D00-000001000000}">
      <text>
        <r>
          <rPr>
            <sz val="10"/>
            <rFont val="Arial"/>
            <family val="2"/>
          </rPr>
          <t>paul:
Sep 30, 2012</t>
        </r>
      </text>
    </comment>
    <comment ref="L2" authorId="1" shapeId="0" xr:uid="{00000000-0006-0000-0D00-000002000000}">
      <text>
        <r>
          <rPr>
            <sz val="10"/>
            <rFont val="Arial"/>
            <family val="2"/>
          </rPr>
          <t>Paul Hynes:
change 7/1/2013, reduced from 14.8%</t>
        </r>
      </text>
    </comment>
    <comment ref="L4" authorId="1" shapeId="0" xr:uid="{00000000-0006-0000-0D00-000003000000}">
      <text>
        <r>
          <rPr>
            <sz val="10"/>
            <rFont val="Arial"/>
            <family val="2"/>
          </rPr>
          <t>Paul Hynes:
change 7/1/2013, reduce from 7.2%</t>
        </r>
      </text>
    </comment>
    <comment ref="L5" authorId="1" shapeId="0" xr:uid="{00000000-0006-0000-0D00-000004000000}">
      <text>
        <r>
          <rPr>
            <sz val="10"/>
            <rFont val="Arial"/>
            <family val="2"/>
          </rPr>
          <t>Paul Hynes:
change 7/1/2013, reduce from 2.8%</t>
        </r>
      </text>
    </comment>
    <comment ref="L8" authorId="1" shapeId="0" xr:uid="{00000000-0006-0000-0D00-000005000000}">
      <text>
        <r>
          <rPr>
            <sz val="10"/>
            <rFont val="Arial"/>
            <family val="2"/>
          </rPr>
          <t>Paul Hynes:
new position 7/1/2013</t>
        </r>
      </text>
    </comment>
    <comment ref="L9" authorId="1" shapeId="0" xr:uid="{00000000-0006-0000-0D00-000006000000}">
      <text>
        <r>
          <rPr>
            <sz val="10"/>
            <rFont val="Arial"/>
            <family val="2"/>
          </rPr>
          <t>Paul Hynes:
new position 7/1/2013</t>
        </r>
      </text>
    </comment>
    <comment ref="F16" authorId="1" shapeId="0" xr:uid="{00000000-0006-0000-0D00-000007000000}">
      <text>
        <r>
          <rPr>
            <sz val="10"/>
            <rFont val="Arial"/>
            <family val="2"/>
          </rPr>
          <t>Paul Hynes:
need to work formula to include LASYX and BGCIX</t>
        </r>
      </text>
    </comment>
    <comment ref="L19" authorId="1" shapeId="0" xr:uid="{00000000-0006-0000-0D00-000008000000}">
      <text>
        <r>
          <rPr>
            <sz val="10"/>
            <rFont val="Arial"/>
            <family val="2"/>
          </rPr>
          <t>Paul Hynes:
change from 3.75% on July 1, 2013</t>
        </r>
      </text>
    </comment>
    <comment ref="L22" authorId="1" shapeId="0" xr:uid="{00000000-0006-0000-0D00-000009000000}">
      <text>
        <r>
          <rPr>
            <sz val="10"/>
            <rFont val="Arial"/>
            <family val="2"/>
          </rPr>
          <t>Paul Hynes:
change 7/1/2013; reduced from 3.9%</t>
        </r>
      </text>
    </comment>
    <comment ref="L23" authorId="1" shapeId="0" xr:uid="{00000000-0006-0000-0D00-00000A000000}">
      <text>
        <r>
          <rPr>
            <sz val="10"/>
            <rFont val="Arial"/>
            <family val="2"/>
          </rPr>
          <t>Paul Hynes:
change 7/1/2013 - reduce from 4.05%</t>
        </r>
      </text>
    </comment>
    <comment ref="H29" authorId="1" shapeId="0" xr:uid="{00000000-0006-0000-0D00-00000B000000}">
      <text>
        <r>
          <rPr>
            <sz val="10"/>
            <rFont val="Arial"/>
            <family val="2"/>
          </rPr>
          <t>Paul Hynes:
Review and analysis of this fund. Disc w port mgr. Read MS report dated 9/20/13. 1 hour. No change.</t>
        </r>
      </text>
    </comment>
    <comment ref="H40" authorId="1" shapeId="0" xr:uid="{00000000-0006-0000-0D00-00000C000000}">
      <text>
        <r>
          <rPr>
            <sz val="10"/>
            <rFont val="Arial"/>
            <family val="2"/>
          </rPr>
          <t>Paul Hynes:
Fund on Watch List. Has been removed from LG Rec list as of 6/2013.</t>
        </r>
      </text>
    </comment>
    <comment ref="L44" authorId="1" shapeId="0" xr:uid="{00000000-0006-0000-0D00-00000D000000}">
      <text>
        <r>
          <rPr>
            <sz val="10"/>
            <rFont val="Arial"/>
            <family val="2"/>
          </rPr>
          <t>Paul Hynes:
change 7/1/2013 - new position; eliminated VOE and BRAGX</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paul</author>
    <author>Paul Hynes</author>
  </authors>
  <commentList>
    <comment ref="M1" authorId="0" shapeId="0" xr:uid="{00000000-0006-0000-0E00-000001000000}">
      <text>
        <r>
          <rPr>
            <sz val="10"/>
            <rFont val="Arial"/>
            <family val="2"/>
          </rPr>
          <t>paul:
Sep 30, 2012</t>
        </r>
      </text>
    </comment>
    <comment ref="L2" authorId="1" shapeId="0" xr:uid="{00000000-0006-0000-0E00-000002000000}">
      <text>
        <r>
          <rPr>
            <sz val="10"/>
            <rFont val="Arial"/>
            <family val="2"/>
          </rPr>
          <t>Paul Hynes:
change 7/1/2013, reduced from 14.8%</t>
        </r>
      </text>
    </comment>
    <comment ref="L4" authorId="1" shapeId="0" xr:uid="{00000000-0006-0000-0E00-000003000000}">
      <text>
        <r>
          <rPr>
            <sz val="10"/>
            <rFont val="Arial"/>
            <family val="2"/>
          </rPr>
          <t>Paul Hynes:
change 7/1/2013, reduce from 7.2%</t>
        </r>
      </text>
    </comment>
    <comment ref="L5" authorId="1" shapeId="0" xr:uid="{00000000-0006-0000-0E00-000004000000}">
      <text>
        <r>
          <rPr>
            <sz val="10"/>
            <rFont val="Arial"/>
            <family val="2"/>
          </rPr>
          <t>Paul Hynes:
change 7/1/2013, reduce from 2.8%</t>
        </r>
      </text>
    </comment>
    <comment ref="L8" authorId="1" shapeId="0" xr:uid="{00000000-0006-0000-0E00-000005000000}">
      <text>
        <r>
          <rPr>
            <sz val="10"/>
            <rFont val="Arial"/>
            <family val="2"/>
          </rPr>
          <t>Paul Hynes:
new position 7/1/2013</t>
        </r>
      </text>
    </comment>
    <comment ref="L9" authorId="1" shapeId="0" xr:uid="{00000000-0006-0000-0E00-000006000000}">
      <text>
        <r>
          <rPr>
            <sz val="10"/>
            <rFont val="Arial"/>
            <family val="2"/>
          </rPr>
          <t>Paul Hynes:
new position 7/1/2013</t>
        </r>
      </text>
    </comment>
    <comment ref="F16" authorId="1" shapeId="0" xr:uid="{00000000-0006-0000-0E00-000007000000}">
      <text>
        <r>
          <rPr>
            <sz val="10"/>
            <rFont val="Arial"/>
            <family val="2"/>
          </rPr>
          <t>Paul Hynes:
need to work formula to include LASYX and BGCIX</t>
        </r>
      </text>
    </comment>
    <comment ref="L19" authorId="1" shapeId="0" xr:uid="{00000000-0006-0000-0E00-000008000000}">
      <text>
        <r>
          <rPr>
            <sz val="10"/>
            <rFont val="Arial"/>
            <family val="2"/>
          </rPr>
          <t>Paul Hynes:
change from 3.75% on July 1, 2013</t>
        </r>
      </text>
    </comment>
    <comment ref="L22" authorId="1" shapeId="0" xr:uid="{00000000-0006-0000-0E00-000009000000}">
      <text>
        <r>
          <rPr>
            <sz val="10"/>
            <rFont val="Arial"/>
            <family val="2"/>
          </rPr>
          <t>Paul Hynes:
change 7/1/2013; reduced from 3.9%</t>
        </r>
      </text>
    </comment>
    <comment ref="L23" authorId="1" shapeId="0" xr:uid="{00000000-0006-0000-0E00-00000A000000}">
      <text>
        <r>
          <rPr>
            <sz val="10"/>
            <rFont val="Arial"/>
            <family val="2"/>
          </rPr>
          <t>Paul Hynes:
change 7/1/2013 - reduce from 4.05%</t>
        </r>
      </text>
    </comment>
    <comment ref="H29" authorId="1" shapeId="0" xr:uid="{00000000-0006-0000-0E00-00000B000000}">
      <text>
        <r>
          <rPr>
            <sz val="10"/>
            <rFont val="Arial"/>
            <family val="2"/>
          </rPr>
          <t>Paul Hynes:
Review and analysis of this fund. Disc w port mgr. Read MS report dated 9/20/13. 1 hour. No change.</t>
        </r>
      </text>
    </comment>
    <comment ref="H40" authorId="1" shapeId="0" xr:uid="{00000000-0006-0000-0E00-00000C000000}">
      <text>
        <r>
          <rPr>
            <sz val="10"/>
            <rFont val="Arial"/>
            <family val="2"/>
          </rPr>
          <t>Paul Hynes:
Fund on Watch List. Has been removed from LG Rec list as of 6/2013.</t>
        </r>
      </text>
    </comment>
    <comment ref="L44" authorId="1" shapeId="0" xr:uid="{00000000-0006-0000-0E00-00000D000000}">
      <text>
        <r>
          <rPr>
            <sz val="10"/>
            <rFont val="Arial"/>
            <family val="2"/>
          </rPr>
          <t>Paul Hynes:
change 7/1/2013 - new position; eliminated VOE and BRAGX</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paul</author>
    <author>Paul Hynes</author>
  </authors>
  <commentList>
    <comment ref="M1" authorId="0" shapeId="0" xr:uid="{00000000-0006-0000-0F00-000001000000}">
      <text>
        <r>
          <rPr>
            <sz val="10"/>
            <rFont val="Arial"/>
            <family val="2"/>
          </rPr>
          <t>paul:
Sep 30, 2012</t>
        </r>
      </text>
    </comment>
    <comment ref="L2" authorId="1" shapeId="0" xr:uid="{00000000-0006-0000-0F00-000002000000}">
      <text>
        <r>
          <rPr>
            <sz val="10"/>
            <rFont val="Arial"/>
            <family val="2"/>
          </rPr>
          <t>Paul Hynes:
change 7/1/2013, reduced from 14.8%</t>
        </r>
      </text>
    </comment>
    <comment ref="L4" authorId="1" shapeId="0" xr:uid="{00000000-0006-0000-0F00-000003000000}">
      <text>
        <r>
          <rPr>
            <sz val="10"/>
            <rFont val="Arial"/>
            <family val="2"/>
          </rPr>
          <t>Paul Hynes:
change 7/1/2013, reduce from 7.2%</t>
        </r>
      </text>
    </comment>
    <comment ref="L5" authorId="1" shapeId="0" xr:uid="{00000000-0006-0000-0F00-000004000000}">
      <text>
        <r>
          <rPr>
            <sz val="10"/>
            <rFont val="Arial"/>
            <family val="2"/>
          </rPr>
          <t>Paul Hynes:
change 7/1/2013, reduce from 2.8%</t>
        </r>
      </text>
    </comment>
    <comment ref="C6" authorId="1" shapeId="0" xr:uid="{00000000-0006-0000-0F00-000005000000}">
      <text>
        <r>
          <rPr>
            <sz val="10"/>
            <rFont val="Arial"/>
            <family val="2"/>
          </rPr>
          <t>Paul Hynes:
change 12/31/13, from EABLX</t>
        </r>
      </text>
    </comment>
    <comment ref="C7" authorId="1" shapeId="0" xr:uid="{00000000-0006-0000-0F00-000006000000}">
      <text>
        <r>
          <rPr>
            <sz val="10"/>
            <rFont val="Arial"/>
            <family val="2"/>
          </rPr>
          <t>Paul Hynes:
change 12/31/13, from KIFAX</t>
        </r>
      </text>
    </comment>
    <comment ref="L8" authorId="1" shapeId="0" xr:uid="{00000000-0006-0000-0F00-000007000000}">
      <text>
        <r>
          <rPr>
            <sz val="10"/>
            <rFont val="Arial"/>
            <family val="2"/>
          </rPr>
          <t>Paul Hynes:
new position 7/1/2013</t>
        </r>
      </text>
    </comment>
    <comment ref="L9" authorId="1" shapeId="0" xr:uid="{00000000-0006-0000-0F00-000008000000}">
      <text>
        <r>
          <rPr>
            <sz val="10"/>
            <rFont val="Arial"/>
            <family val="2"/>
          </rPr>
          <t>Paul Hynes:
new position 7/1/2013</t>
        </r>
      </text>
    </comment>
    <comment ref="F16" authorId="1" shapeId="0" xr:uid="{00000000-0006-0000-0F00-000009000000}">
      <text>
        <r>
          <rPr>
            <sz val="10"/>
            <rFont val="Arial"/>
            <family val="2"/>
          </rPr>
          <t>Paul Hynes:
need to work formula to include LASYX and BGCIX</t>
        </r>
      </text>
    </comment>
    <comment ref="L19" authorId="1" shapeId="0" xr:uid="{00000000-0006-0000-0F00-00000A000000}">
      <text>
        <r>
          <rPr>
            <sz val="10"/>
            <rFont val="Arial"/>
            <family val="2"/>
          </rPr>
          <t>Paul Hynes:
change from 3.75% on July 1, 2013</t>
        </r>
      </text>
    </comment>
    <comment ref="L21" authorId="1" shapeId="0" xr:uid="{00000000-0006-0000-0F00-00000B000000}">
      <text>
        <r>
          <rPr>
            <sz val="10"/>
            <rFont val="Arial"/>
            <family val="2"/>
          </rPr>
          <t>Paul Hynes:
change 12/31/13, increase from 1.8%</t>
        </r>
      </text>
    </comment>
    <comment ref="L22" authorId="1" shapeId="0" xr:uid="{00000000-0006-0000-0F00-00000C000000}">
      <text>
        <r>
          <rPr>
            <sz val="10"/>
            <rFont val="Arial"/>
            <family val="2"/>
          </rPr>
          <t>Paul Hynes:
change 7/1/2013; reduced from 3.9%</t>
        </r>
      </text>
    </comment>
    <comment ref="L23" authorId="1" shapeId="0" xr:uid="{00000000-0006-0000-0F00-00000D000000}">
      <text>
        <r>
          <rPr>
            <sz val="10"/>
            <rFont val="Arial"/>
            <family val="2"/>
          </rPr>
          <t>Paul Hynes:
change 7/1/2013 - reduce from 4.05%</t>
        </r>
      </text>
    </comment>
    <comment ref="L24" authorId="1" shapeId="0" xr:uid="{00000000-0006-0000-0F00-00000E000000}">
      <text>
        <r>
          <rPr>
            <sz val="10"/>
            <rFont val="Arial"/>
            <family val="2"/>
          </rPr>
          <t>Paul Hynes:
change 12/31/13, increase from 3.75%</t>
        </r>
      </text>
    </comment>
    <comment ref="H29" authorId="1" shapeId="0" xr:uid="{00000000-0006-0000-0F00-00000F000000}">
      <text>
        <r>
          <rPr>
            <sz val="10"/>
            <rFont val="Arial"/>
            <family val="2"/>
          </rPr>
          <t>Paul Hynes:
Review and analysis of this fund. Disc w port mgr. Read MS report dated 9/20/13. 1 hour. No change.</t>
        </r>
      </text>
    </comment>
    <comment ref="L30" authorId="1" shapeId="0" xr:uid="{00000000-0006-0000-0F00-000010000000}">
      <text>
        <r>
          <rPr>
            <sz val="10"/>
            <rFont val="Arial"/>
            <family val="2"/>
          </rPr>
          <t>Paul Hynes:
change 12/31/13, reduce from 3.75%</t>
        </r>
      </text>
    </comment>
    <comment ref="L36" authorId="1" shapeId="0" xr:uid="{00000000-0006-0000-0F00-000011000000}">
      <text>
        <r>
          <rPr>
            <sz val="10"/>
            <rFont val="Arial"/>
            <family val="2"/>
          </rPr>
          <t>Paul Hynes:
change 12/31/13, reduce from 4.2%</t>
        </r>
      </text>
    </comment>
    <comment ref="H40" authorId="1" shapeId="0" xr:uid="{00000000-0006-0000-0F00-000012000000}">
      <text>
        <r>
          <rPr>
            <sz val="10"/>
            <rFont val="Arial"/>
            <family val="2"/>
          </rPr>
          <t>Paul Hynes:
Fund on Watch List. Has been removed from LG Rec list as of 6/2013.</t>
        </r>
      </text>
    </comment>
    <comment ref="L44" authorId="1" shapeId="0" xr:uid="{00000000-0006-0000-0F00-000013000000}">
      <text>
        <r>
          <rPr>
            <sz val="10"/>
            <rFont val="Arial"/>
            <family val="2"/>
          </rPr>
          <t>Paul Hynes:
change 7/1/2013 - new position; eliminated VOE and BRAGX</t>
        </r>
      </text>
    </comment>
    <comment ref="L46" authorId="1" shapeId="0" xr:uid="{00000000-0006-0000-0F00-000014000000}">
      <text>
        <r>
          <rPr>
            <sz val="10"/>
            <rFont val="Arial"/>
            <family val="2"/>
          </rPr>
          <t>Paul Hynes:
change 12/31/13, reduce from 7.5%</t>
        </r>
      </text>
    </comment>
    <comment ref="L49" authorId="1" shapeId="0" xr:uid="{00000000-0006-0000-0F00-000015000000}">
      <text>
        <r>
          <rPr>
            <sz val="10"/>
            <rFont val="Arial"/>
            <family val="2"/>
          </rPr>
          <t>Paul Hynes:
change 12/31/13, increase from 2.4%</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paul</author>
    <author>Paul Hynes</author>
  </authors>
  <commentList>
    <comment ref="M1" authorId="0" shapeId="0" xr:uid="{00000000-0006-0000-1000-000001000000}">
      <text>
        <r>
          <rPr>
            <sz val="10"/>
            <rFont val="Arial"/>
            <family val="2"/>
          </rPr>
          <t>paul:
Sep 30, 2012</t>
        </r>
      </text>
    </comment>
    <comment ref="L2" authorId="1" shapeId="0" xr:uid="{00000000-0006-0000-1000-000002000000}">
      <text>
        <r>
          <rPr>
            <sz val="10"/>
            <rFont val="Arial"/>
            <family val="2"/>
          </rPr>
          <t>Paul Hynes:
change 7/1/2013, reduced from 14.8%</t>
        </r>
      </text>
    </comment>
    <comment ref="L4" authorId="1" shapeId="0" xr:uid="{00000000-0006-0000-1000-000003000000}">
      <text>
        <r>
          <rPr>
            <sz val="10"/>
            <rFont val="Arial"/>
            <family val="2"/>
          </rPr>
          <t>Paul Hynes:
change 7/1/2013, reduce from 7.2%</t>
        </r>
      </text>
    </comment>
    <comment ref="L5" authorId="1" shapeId="0" xr:uid="{00000000-0006-0000-1000-000004000000}">
      <text>
        <r>
          <rPr>
            <sz val="10"/>
            <rFont val="Arial"/>
            <family val="2"/>
          </rPr>
          <t>Paul Hynes:
change 7/1/2013, reduce from 2.8%</t>
        </r>
      </text>
    </comment>
    <comment ref="C6" authorId="1" shapeId="0" xr:uid="{00000000-0006-0000-1000-000005000000}">
      <text>
        <r>
          <rPr>
            <sz val="10"/>
            <rFont val="Arial"/>
            <family val="2"/>
          </rPr>
          <t>Paul Hynes:
change 12/31/13, from EABLX</t>
        </r>
      </text>
    </comment>
    <comment ref="C7" authorId="1" shapeId="0" xr:uid="{00000000-0006-0000-1000-000006000000}">
      <text>
        <r>
          <rPr>
            <sz val="10"/>
            <rFont val="Arial"/>
            <family val="2"/>
          </rPr>
          <t>Paul Hynes:
change 12/31/13, from KIFAX</t>
        </r>
      </text>
    </comment>
    <comment ref="L8" authorId="1" shapeId="0" xr:uid="{00000000-0006-0000-1000-000007000000}">
      <text>
        <r>
          <rPr>
            <sz val="10"/>
            <rFont val="Arial"/>
            <family val="2"/>
          </rPr>
          <t>Paul Hynes:
new position 7/1/2013</t>
        </r>
      </text>
    </comment>
    <comment ref="L9" authorId="1" shapeId="0" xr:uid="{00000000-0006-0000-1000-000008000000}">
      <text>
        <r>
          <rPr>
            <sz val="10"/>
            <rFont val="Arial"/>
            <family val="2"/>
          </rPr>
          <t>Paul Hynes:
new position 7/1/2013</t>
        </r>
      </text>
    </comment>
    <comment ref="F16" authorId="1" shapeId="0" xr:uid="{00000000-0006-0000-1000-000009000000}">
      <text>
        <r>
          <rPr>
            <sz val="10"/>
            <rFont val="Arial"/>
            <family val="2"/>
          </rPr>
          <t>Paul Hynes:
need to work formula to include LASYX and BGCIX</t>
        </r>
      </text>
    </comment>
    <comment ref="L19" authorId="1" shapeId="0" xr:uid="{00000000-0006-0000-1000-00000A000000}">
      <text>
        <r>
          <rPr>
            <sz val="10"/>
            <rFont val="Arial"/>
            <family val="2"/>
          </rPr>
          <t>Paul Hynes:
change from 3.75% on July 1, 2013</t>
        </r>
      </text>
    </comment>
    <comment ref="L21" authorId="1" shapeId="0" xr:uid="{00000000-0006-0000-1000-00000B000000}">
      <text>
        <r>
          <rPr>
            <sz val="10"/>
            <rFont val="Arial"/>
            <family val="2"/>
          </rPr>
          <t>Paul Hynes:
change 12/31/13, increase from 1.8%</t>
        </r>
      </text>
    </comment>
    <comment ref="L22" authorId="1" shapeId="0" xr:uid="{00000000-0006-0000-1000-00000C000000}">
      <text>
        <r>
          <rPr>
            <sz val="10"/>
            <rFont val="Arial"/>
            <family val="2"/>
          </rPr>
          <t>Paul Hynes:
change 7/1/2013; reduced from 3.9%</t>
        </r>
      </text>
    </comment>
    <comment ref="L23" authorId="1" shapeId="0" xr:uid="{00000000-0006-0000-1000-00000D000000}">
      <text>
        <r>
          <rPr>
            <sz val="10"/>
            <rFont val="Arial"/>
            <family val="2"/>
          </rPr>
          <t>Paul Hynes:
change 7/1/2013 - reduce from 4.05%</t>
        </r>
      </text>
    </comment>
    <comment ref="L24" authorId="1" shapeId="0" xr:uid="{00000000-0006-0000-1000-00000E000000}">
      <text>
        <r>
          <rPr>
            <sz val="10"/>
            <rFont val="Arial"/>
            <family val="2"/>
          </rPr>
          <t>Paul Hynes:
change 12/31/13, increase from 3.75%</t>
        </r>
      </text>
    </comment>
    <comment ref="L30" authorId="1" shapeId="0" xr:uid="{00000000-0006-0000-1000-00000F000000}">
      <text>
        <r>
          <rPr>
            <sz val="10"/>
            <rFont val="Arial"/>
            <family val="2"/>
          </rPr>
          <t>Paul Hynes:
change 12/31/13, reduce from 3.75%</t>
        </r>
      </text>
    </comment>
    <comment ref="L36" authorId="1" shapeId="0" xr:uid="{00000000-0006-0000-1000-000010000000}">
      <text>
        <r>
          <rPr>
            <sz val="10"/>
            <rFont val="Arial"/>
            <family val="2"/>
          </rPr>
          <t>Paul Hynes:
change 12/31/13, reduce from 4.2%</t>
        </r>
      </text>
    </comment>
    <comment ref="H40" authorId="1" shapeId="0" xr:uid="{00000000-0006-0000-1000-000011000000}">
      <text>
        <r>
          <rPr>
            <sz val="10"/>
            <rFont val="Arial"/>
            <family val="2"/>
          </rPr>
          <t>Paul Hynes:
Fund on Watch List. Has been removed from LG Rec list as of 6/2013.</t>
        </r>
      </text>
    </comment>
    <comment ref="L44" authorId="1" shapeId="0" xr:uid="{00000000-0006-0000-1000-000012000000}">
      <text>
        <r>
          <rPr>
            <sz val="10"/>
            <rFont val="Arial"/>
            <family val="2"/>
          </rPr>
          <t>Paul Hynes:
change 7/1/2013 - new position; eliminated VOE and BRAGX</t>
        </r>
      </text>
    </comment>
    <comment ref="L46" authorId="1" shapeId="0" xr:uid="{00000000-0006-0000-1000-000013000000}">
      <text>
        <r>
          <rPr>
            <sz val="10"/>
            <rFont val="Arial"/>
            <family val="2"/>
          </rPr>
          <t>Paul Hynes:
change 12/31/13, reduce from 7.5%</t>
        </r>
      </text>
    </comment>
    <comment ref="L49" authorId="1" shapeId="0" xr:uid="{00000000-0006-0000-1000-000014000000}">
      <text>
        <r>
          <rPr>
            <sz val="10"/>
            <rFont val="Arial"/>
            <family val="2"/>
          </rPr>
          <t>Paul Hynes:
change 12/31/13, increase from 2.4%</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paul</author>
    <author>Paul Hynes</author>
  </authors>
  <commentList>
    <comment ref="M1" authorId="0" shapeId="0" xr:uid="{00000000-0006-0000-1100-000001000000}">
      <text>
        <r>
          <rPr>
            <sz val="10"/>
            <rFont val="Arial"/>
            <family val="2"/>
          </rPr>
          <t>paul:
Sep 30, 2012</t>
        </r>
      </text>
    </comment>
    <comment ref="L2" authorId="1" shapeId="0" xr:uid="{00000000-0006-0000-1100-000002000000}">
      <text>
        <r>
          <rPr>
            <sz val="10"/>
            <rFont val="Arial"/>
            <family val="2"/>
          </rPr>
          <t>Paul Hynes:
change 7/1/2013, reduced from 14.8%</t>
        </r>
      </text>
    </comment>
    <comment ref="L4" authorId="1" shapeId="0" xr:uid="{00000000-0006-0000-1100-000003000000}">
      <text>
        <r>
          <rPr>
            <sz val="10"/>
            <rFont val="Arial"/>
            <family val="2"/>
          </rPr>
          <t>Paul Hynes:
change 7/1/2013, reduce from 7.2%</t>
        </r>
      </text>
    </comment>
    <comment ref="L5" authorId="1" shapeId="0" xr:uid="{00000000-0006-0000-1100-000004000000}">
      <text>
        <r>
          <rPr>
            <sz val="10"/>
            <rFont val="Arial"/>
            <family val="2"/>
          </rPr>
          <t>Paul Hynes:
change 7/1/2013, reduce from 2.8%</t>
        </r>
      </text>
    </comment>
    <comment ref="C6" authorId="1" shapeId="0" xr:uid="{00000000-0006-0000-1100-000005000000}">
      <text>
        <r>
          <rPr>
            <sz val="10"/>
            <rFont val="Arial"/>
            <family val="2"/>
          </rPr>
          <t>Paul Hynes:
change 12/31/13, from EABLX</t>
        </r>
      </text>
    </comment>
    <comment ref="C7" authorId="1" shapeId="0" xr:uid="{00000000-0006-0000-1100-000006000000}">
      <text>
        <r>
          <rPr>
            <sz val="10"/>
            <rFont val="Arial"/>
            <family val="2"/>
          </rPr>
          <t>Paul Hynes:
change 12/31/13, from KIFAX</t>
        </r>
      </text>
    </comment>
    <comment ref="L8" authorId="1" shapeId="0" xr:uid="{00000000-0006-0000-1100-000007000000}">
      <text>
        <r>
          <rPr>
            <sz val="10"/>
            <rFont val="Arial"/>
            <family val="2"/>
          </rPr>
          <t>Paul Hynes:
new position 7/1/2013</t>
        </r>
      </text>
    </comment>
    <comment ref="L9" authorId="1" shapeId="0" xr:uid="{00000000-0006-0000-1100-000008000000}">
      <text>
        <r>
          <rPr>
            <sz val="10"/>
            <rFont val="Arial"/>
            <family val="2"/>
          </rPr>
          <t>Paul Hynes:
new position 7/1/2013</t>
        </r>
      </text>
    </comment>
    <comment ref="F16" authorId="1" shapeId="0" xr:uid="{00000000-0006-0000-1100-000009000000}">
      <text>
        <r>
          <rPr>
            <sz val="10"/>
            <rFont val="Arial"/>
            <family val="2"/>
          </rPr>
          <t>Paul Hynes:
need to work formula to include LASYX and BGCIX</t>
        </r>
      </text>
    </comment>
    <comment ref="L19" authorId="1" shapeId="0" xr:uid="{00000000-0006-0000-1100-00000A000000}">
      <text>
        <r>
          <rPr>
            <sz val="10"/>
            <rFont val="Arial"/>
            <family val="2"/>
          </rPr>
          <t>Paul Hynes:
change from 3.75% on July 1, 2013</t>
        </r>
      </text>
    </comment>
    <comment ref="L21" authorId="1" shapeId="0" xr:uid="{00000000-0006-0000-1100-00000B000000}">
      <text>
        <r>
          <rPr>
            <sz val="10"/>
            <rFont val="Arial"/>
            <family val="2"/>
          </rPr>
          <t>Paul Hynes:
change 12/31/13, increase from 1.8%</t>
        </r>
      </text>
    </comment>
    <comment ref="L22" authorId="1" shapeId="0" xr:uid="{00000000-0006-0000-1100-00000C000000}">
      <text>
        <r>
          <rPr>
            <sz val="10"/>
            <rFont val="Arial"/>
            <family val="2"/>
          </rPr>
          <t>Paul Hynes:
change 7/1/2013; reduced from 3.9%</t>
        </r>
      </text>
    </comment>
    <comment ref="L23" authorId="1" shapeId="0" xr:uid="{00000000-0006-0000-1100-00000D000000}">
      <text>
        <r>
          <rPr>
            <sz val="10"/>
            <rFont val="Arial"/>
            <family val="2"/>
          </rPr>
          <t>Paul Hynes:
change 7/1/2013 - reduce from 4.05%</t>
        </r>
      </text>
    </comment>
    <comment ref="L24" authorId="1" shapeId="0" xr:uid="{00000000-0006-0000-1100-00000E000000}">
      <text>
        <r>
          <rPr>
            <sz val="10"/>
            <rFont val="Arial"/>
            <family val="2"/>
          </rPr>
          <t>Paul Hynes:
change 12/31/13, increase from 3.75%</t>
        </r>
      </text>
    </comment>
    <comment ref="L30" authorId="1" shapeId="0" xr:uid="{00000000-0006-0000-1100-00000F000000}">
      <text>
        <r>
          <rPr>
            <sz val="10"/>
            <rFont val="Arial"/>
            <family val="2"/>
          </rPr>
          <t>Paul Hynes:
change 12/31/13, reduce from 3.75%</t>
        </r>
      </text>
    </comment>
    <comment ref="L36" authorId="1" shapeId="0" xr:uid="{00000000-0006-0000-1100-000010000000}">
      <text>
        <r>
          <rPr>
            <sz val="10"/>
            <rFont val="Arial"/>
            <family val="2"/>
          </rPr>
          <t>Paul Hynes:
change 12/31/13, reduce from 4.2%</t>
        </r>
      </text>
    </comment>
    <comment ref="H40" authorId="1" shapeId="0" xr:uid="{00000000-0006-0000-1100-000011000000}">
      <text>
        <r>
          <rPr>
            <sz val="10"/>
            <rFont val="Arial"/>
            <family val="2"/>
          </rPr>
          <t>Paul Hynes:
Fund on Watch List. Has been removed from LG Rec list as of 6/2013.</t>
        </r>
      </text>
    </comment>
    <comment ref="L44" authorId="1" shapeId="0" xr:uid="{00000000-0006-0000-1100-000012000000}">
      <text>
        <r>
          <rPr>
            <sz val="10"/>
            <rFont val="Arial"/>
            <family val="2"/>
          </rPr>
          <t>Paul Hynes:
change 7/1/2013 - new position; eliminated VOE and BRAGX</t>
        </r>
      </text>
    </comment>
    <comment ref="L46" authorId="1" shapeId="0" xr:uid="{00000000-0006-0000-1100-000013000000}">
      <text>
        <r>
          <rPr>
            <sz val="10"/>
            <rFont val="Arial"/>
            <family val="2"/>
          </rPr>
          <t>Paul Hynes:
change 12/31/13, reduce from 7.5%</t>
        </r>
      </text>
    </comment>
    <comment ref="L49" authorId="1" shapeId="0" xr:uid="{00000000-0006-0000-1100-000014000000}">
      <text>
        <r>
          <rPr>
            <sz val="10"/>
            <rFont val="Arial"/>
            <family val="2"/>
          </rPr>
          <t>Paul Hynes:
change 12/31/13, increase from 2.4%</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paul</author>
    <author>Paul Hynes</author>
  </authors>
  <commentList>
    <comment ref="M1" authorId="0" shapeId="0" xr:uid="{00000000-0006-0000-1200-000001000000}">
      <text>
        <r>
          <rPr>
            <sz val="10"/>
            <rFont val="Arial"/>
            <family val="2"/>
          </rPr>
          <t>paul:
Sep 30, 2012</t>
        </r>
      </text>
    </comment>
    <comment ref="L2" authorId="1" shapeId="0" xr:uid="{00000000-0006-0000-1200-000002000000}">
      <text>
        <r>
          <rPr>
            <sz val="10"/>
            <rFont val="Arial"/>
            <family val="2"/>
          </rPr>
          <t>Paul Hynes:
change 7/1/2013, reduced from 14.8%</t>
        </r>
      </text>
    </comment>
    <comment ref="L4" authorId="1" shapeId="0" xr:uid="{00000000-0006-0000-1200-000003000000}">
      <text>
        <r>
          <rPr>
            <sz val="10"/>
            <rFont val="Arial"/>
            <family val="2"/>
          </rPr>
          <t>Paul Hynes:
change 7/1/2013, reduce from 7.2%</t>
        </r>
      </text>
    </comment>
    <comment ref="L5" authorId="1" shapeId="0" xr:uid="{00000000-0006-0000-1200-000004000000}">
      <text>
        <r>
          <rPr>
            <sz val="10"/>
            <rFont val="Arial"/>
            <family val="2"/>
          </rPr>
          <t>Paul Hynes:
change 7/1/2013, reduce from 2.8%</t>
        </r>
      </text>
    </comment>
    <comment ref="C6" authorId="1" shapeId="0" xr:uid="{00000000-0006-0000-1200-000005000000}">
      <text>
        <r>
          <rPr>
            <sz val="10"/>
            <rFont val="Arial"/>
            <family val="2"/>
          </rPr>
          <t>Paul Hynes:
change 12/31/13, from EABLX</t>
        </r>
      </text>
    </comment>
    <comment ref="C7" authorId="1" shapeId="0" xr:uid="{00000000-0006-0000-1200-000006000000}">
      <text>
        <r>
          <rPr>
            <sz val="10"/>
            <rFont val="Arial"/>
            <family val="2"/>
          </rPr>
          <t>Paul Hynes:
change 12/31/13, from KIFAX</t>
        </r>
      </text>
    </comment>
    <comment ref="L8" authorId="1" shapeId="0" xr:uid="{00000000-0006-0000-1200-000007000000}">
      <text>
        <r>
          <rPr>
            <sz val="10"/>
            <rFont val="Arial"/>
            <family val="2"/>
          </rPr>
          <t>Paul Hynes:
new position 7/1/2013</t>
        </r>
      </text>
    </comment>
    <comment ref="L9" authorId="1" shapeId="0" xr:uid="{00000000-0006-0000-1200-000008000000}">
      <text>
        <r>
          <rPr>
            <sz val="10"/>
            <rFont val="Arial"/>
            <family val="2"/>
          </rPr>
          <t>Paul Hynes:
Not included for portfolio calculation purposes.</t>
        </r>
      </text>
    </comment>
    <comment ref="L10" authorId="1" shapeId="0" xr:uid="{00000000-0006-0000-1200-000009000000}">
      <text>
        <r>
          <rPr>
            <sz val="10"/>
            <rFont val="Arial"/>
            <family val="2"/>
          </rPr>
          <t>Paul Hynes:
Not included for portfolio calculation purposes.</t>
        </r>
      </text>
    </comment>
    <comment ref="L11" authorId="1" shapeId="0" xr:uid="{00000000-0006-0000-1200-00000A000000}">
      <text>
        <r>
          <rPr>
            <sz val="10"/>
            <rFont val="Arial"/>
            <family val="2"/>
          </rPr>
          <t>Paul Hynes:
new position 7/1/2013</t>
        </r>
      </text>
    </comment>
    <comment ref="F18" authorId="1" shapeId="0" xr:uid="{00000000-0006-0000-1200-00000B000000}">
      <text>
        <r>
          <rPr>
            <sz val="10"/>
            <rFont val="Arial"/>
            <family val="2"/>
          </rPr>
          <t>Paul Hynes:
need to work formula to include LASYX and BGCIX</t>
        </r>
      </text>
    </comment>
    <comment ref="L21" authorId="1" shapeId="0" xr:uid="{00000000-0006-0000-1200-00000C000000}">
      <text>
        <r>
          <rPr>
            <sz val="10"/>
            <rFont val="Arial"/>
            <family val="2"/>
          </rPr>
          <t>Paul Hynes:
change from 3.75% on July 1, 2013</t>
        </r>
      </text>
    </comment>
    <comment ref="L23" authorId="1" shapeId="0" xr:uid="{00000000-0006-0000-1200-00000D000000}">
      <text>
        <r>
          <rPr>
            <sz val="10"/>
            <rFont val="Arial"/>
            <family val="2"/>
          </rPr>
          <t>Paul Hynes:
change 12/31/13, increase from 1.8%</t>
        </r>
      </text>
    </comment>
    <comment ref="L24" authorId="1" shapeId="0" xr:uid="{00000000-0006-0000-1200-00000E000000}">
      <text>
        <r>
          <rPr>
            <sz val="10"/>
            <rFont val="Arial"/>
            <family val="2"/>
          </rPr>
          <t>Paul Hynes:
change 7/1/2013; reduced from 3.9%</t>
        </r>
      </text>
    </comment>
    <comment ref="L25" authorId="1" shapeId="0" xr:uid="{00000000-0006-0000-1200-00000F000000}">
      <text>
        <r>
          <rPr>
            <sz val="10"/>
            <rFont val="Arial"/>
            <family val="2"/>
          </rPr>
          <t>Paul Hynes:
change 7/1/2013 - reduce from 4.05%</t>
        </r>
      </text>
    </comment>
    <comment ref="L26" authorId="1" shapeId="0" xr:uid="{00000000-0006-0000-1200-000010000000}">
      <text>
        <r>
          <rPr>
            <sz val="10"/>
            <rFont val="Arial"/>
            <family val="2"/>
          </rPr>
          <t>Paul Hynes:
change 12/31/13, increase from 3.75%</t>
        </r>
      </text>
    </comment>
    <comment ref="L32" authorId="1" shapeId="0" xr:uid="{00000000-0006-0000-1200-000011000000}">
      <text>
        <r>
          <rPr>
            <sz val="10"/>
            <rFont val="Arial"/>
            <family val="2"/>
          </rPr>
          <t>Paul Hynes:
change 12/31/13, reduce from 3.75%</t>
        </r>
      </text>
    </comment>
    <comment ref="L38" authorId="1" shapeId="0" xr:uid="{00000000-0006-0000-1200-000012000000}">
      <text>
        <r>
          <rPr>
            <sz val="10"/>
            <rFont val="Arial"/>
            <family val="2"/>
          </rPr>
          <t>Paul Hynes:
change 12/31/13, reduce from 4.2%</t>
        </r>
      </text>
    </comment>
    <comment ref="H42" authorId="1" shapeId="0" xr:uid="{00000000-0006-0000-1200-000013000000}">
      <text>
        <r>
          <rPr>
            <sz val="10"/>
            <rFont val="Arial"/>
            <family val="2"/>
          </rPr>
          <t>Paul Hynes:
Fund on Watch List. Has been removed from LG Rec list as of 6/2013.</t>
        </r>
      </text>
    </comment>
    <comment ref="L46" authorId="1" shapeId="0" xr:uid="{00000000-0006-0000-1200-000014000000}">
      <text>
        <r>
          <rPr>
            <sz val="10"/>
            <rFont val="Arial"/>
            <family val="2"/>
          </rPr>
          <t>Paul Hynes:
change 7/1/2013 - new position; eliminated VOE and BRAGX</t>
        </r>
      </text>
    </comment>
    <comment ref="L48" authorId="1" shapeId="0" xr:uid="{00000000-0006-0000-1200-000015000000}">
      <text>
        <r>
          <rPr>
            <sz val="10"/>
            <rFont val="Arial"/>
            <family val="2"/>
          </rPr>
          <t>Paul Hynes:
change 12/31/13, reduce from 7.5%</t>
        </r>
      </text>
    </comment>
    <comment ref="L51" authorId="1" shapeId="0" xr:uid="{00000000-0006-0000-1200-000016000000}">
      <text>
        <r>
          <rPr>
            <sz val="10"/>
            <rFont val="Arial"/>
            <family val="2"/>
          </rPr>
          <t>Paul Hynes:
change 12/31/13, increase from 2.4%</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paul</author>
  </authors>
  <commentList>
    <comment ref="M1" authorId="0" shapeId="0" xr:uid="{00000000-0006-0000-0100-000001000000}">
      <text>
        <r>
          <rPr>
            <sz val="10"/>
            <rFont val="Arial"/>
            <family val="2"/>
          </rPr>
          <t>paul:
Sep 30, 2011</t>
        </r>
      </text>
    </comment>
    <comment ref="C24" authorId="0" shapeId="0" xr:uid="{00000000-0006-0000-0100-000002000000}">
      <text>
        <r>
          <rPr>
            <sz val="10"/>
            <rFont val="Arial"/>
            <family val="2"/>
          </rPr>
          <t>paul:
proxy for I2 shares</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paul</author>
    <author>Paul Hynes</author>
  </authors>
  <commentList>
    <comment ref="M1" authorId="0" shapeId="0" xr:uid="{00000000-0006-0000-1300-000001000000}">
      <text>
        <r>
          <rPr>
            <sz val="10"/>
            <rFont val="Arial"/>
            <family val="2"/>
          </rPr>
          <t>paul:
Sep 30, 2012</t>
        </r>
      </text>
    </comment>
    <comment ref="L2" authorId="1" shapeId="0" xr:uid="{00000000-0006-0000-1300-000002000000}">
      <text>
        <r>
          <rPr>
            <sz val="10"/>
            <rFont val="Arial"/>
            <family val="2"/>
          </rPr>
          <t>Paul Hynes:
change 7/1/2013, reduced from 14.8%</t>
        </r>
      </text>
    </comment>
    <comment ref="L4" authorId="1" shapeId="0" xr:uid="{00000000-0006-0000-1300-000003000000}">
      <text>
        <r>
          <rPr>
            <sz val="10"/>
            <rFont val="Arial"/>
            <family val="2"/>
          </rPr>
          <t>Paul Hynes:
change 7/1/2013, reduce from 7.2%</t>
        </r>
      </text>
    </comment>
    <comment ref="L5" authorId="1" shapeId="0" xr:uid="{00000000-0006-0000-1300-000004000000}">
      <text>
        <r>
          <rPr>
            <sz val="10"/>
            <rFont val="Arial"/>
            <family val="2"/>
          </rPr>
          <t>Paul Hynes:
change 7/1/2013, reduce from 2.8%</t>
        </r>
      </text>
    </comment>
    <comment ref="C6" authorId="1" shapeId="0" xr:uid="{00000000-0006-0000-1300-000005000000}">
      <text>
        <r>
          <rPr>
            <sz val="10"/>
            <rFont val="Arial"/>
            <family val="2"/>
          </rPr>
          <t>Paul Hynes:
change 12/31/13, from EABLX</t>
        </r>
      </text>
    </comment>
    <comment ref="C7" authorId="1" shapeId="0" xr:uid="{00000000-0006-0000-1300-000006000000}">
      <text>
        <r>
          <rPr>
            <sz val="10"/>
            <rFont val="Arial"/>
            <family val="2"/>
          </rPr>
          <t>Paul Hynes:
change 12/31/13, from KIFAX</t>
        </r>
      </text>
    </comment>
    <comment ref="L8" authorId="1" shapeId="0" xr:uid="{00000000-0006-0000-1300-000007000000}">
      <text>
        <r>
          <rPr>
            <sz val="10"/>
            <rFont val="Arial"/>
            <family val="2"/>
          </rPr>
          <t>Paul Hynes:
new position 7/1/2013</t>
        </r>
      </text>
    </comment>
    <comment ref="L9" authorId="1" shapeId="0" xr:uid="{00000000-0006-0000-1300-000008000000}">
      <text>
        <r>
          <rPr>
            <sz val="10"/>
            <rFont val="Arial"/>
            <family val="2"/>
          </rPr>
          <t>Paul Hynes:
Not included for portfolio calculation purposes.</t>
        </r>
      </text>
    </comment>
    <comment ref="L10" authorId="1" shapeId="0" xr:uid="{00000000-0006-0000-1300-000009000000}">
      <text>
        <r>
          <rPr>
            <sz val="10"/>
            <rFont val="Arial"/>
            <family val="2"/>
          </rPr>
          <t>Paul Hynes:
Not included for portfolio calculation purposes.</t>
        </r>
      </text>
    </comment>
    <comment ref="L11" authorId="1" shapeId="0" xr:uid="{00000000-0006-0000-1300-00000A000000}">
      <text>
        <r>
          <rPr>
            <sz val="10"/>
            <rFont val="Arial"/>
            <family val="2"/>
          </rPr>
          <t>Paul Hynes:
new position 7/1/2013</t>
        </r>
      </text>
    </comment>
    <comment ref="F18" authorId="1" shapeId="0" xr:uid="{00000000-0006-0000-1300-00000B000000}">
      <text>
        <r>
          <rPr>
            <sz val="10"/>
            <rFont val="Arial"/>
            <family val="2"/>
          </rPr>
          <t>Paul Hynes:
need to work formula to include LASYX and BGCIX</t>
        </r>
      </text>
    </comment>
    <comment ref="L21" authorId="1" shapeId="0" xr:uid="{00000000-0006-0000-1300-00000C000000}">
      <text>
        <r>
          <rPr>
            <sz val="10"/>
            <rFont val="Arial"/>
            <family val="2"/>
          </rPr>
          <t>Paul Hynes:
change from 3.75% on July 1, 2013</t>
        </r>
      </text>
    </comment>
    <comment ref="L23" authorId="1" shapeId="0" xr:uid="{00000000-0006-0000-1300-00000D000000}">
      <text>
        <r>
          <rPr>
            <sz val="10"/>
            <rFont val="Arial"/>
            <family val="2"/>
          </rPr>
          <t>Paul Hynes:
change 12/31/13, increase from 1.8%</t>
        </r>
      </text>
    </comment>
    <comment ref="L24" authorId="1" shapeId="0" xr:uid="{00000000-0006-0000-1300-00000E000000}">
      <text>
        <r>
          <rPr>
            <sz val="10"/>
            <rFont val="Arial"/>
            <family val="2"/>
          </rPr>
          <t>Paul Hynes:
change 7/1/2013; reduced from 3.9%</t>
        </r>
      </text>
    </comment>
    <comment ref="L25" authorId="1" shapeId="0" xr:uid="{00000000-0006-0000-1300-00000F000000}">
      <text>
        <r>
          <rPr>
            <sz val="10"/>
            <rFont val="Arial"/>
            <family val="2"/>
          </rPr>
          <t>Paul Hynes:
change 7/1/2013 - reduce from 4.05%</t>
        </r>
      </text>
    </comment>
    <comment ref="L26" authorId="1" shapeId="0" xr:uid="{00000000-0006-0000-1300-000010000000}">
      <text>
        <r>
          <rPr>
            <sz val="10"/>
            <rFont val="Arial"/>
            <family val="2"/>
          </rPr>
          <t>Paul Hynes:
change 12/31/13, increase from 3.75%</t>
        </r>
      </text>
    </comment>
    <comment ref="L32" authorId="1" shapeId="0" xr:uid="{00000000-0006-0000-1300-000011000000}">
      <text>
        <r>
          <rPr>
            <sz val="10"/>
            <rFont val="Arial"/>
            <family val="2"/>
          </rPr>
          <t>Paul Hynes:
change 12/31/13, reduce from 3.75%</t>
        </r>
      </text>
    </comment>
    <comment ref="L38" authorId="1" shapeId="0" xr:uid="{00000000-0006-0000-1300-000012000000}">
      <text>
        <r>
          <rPr>
            <sz val="10"/>
            <rFont val="Arial"/>
            <family val="2"/>
          </rPr>
          <t>Paul Hynes:
change 12/31/13, reduce from 4.2%</t>
        </r>
      </text>
    </comment>
    <comment ref="H42" authorId="1" shapeId="0" xr:uid="{00000000-0006-0000-1300-000013000000}">
      <text>
        <r>
          <rPr>
            <sz val="10"/>
            <rFont val="Arial"/>
            <family val="2"/>
          </rPr>
          <t>Paul Hynes:
Fund on Watch List. Has been removed from LG Rec list as of 6/2013.</t>
        </r>
      </text>
    </comment>
    <comment ref="L46" authorId="1" shapeId="0" xr:uid="{00000000-0006-0000-1300-000014000000}">
      <text>
        <r>
          <rPr>
            <sz val="10"/>
            <rFont val="Arial"/>
            <family val="2"/>
          </rPr>
          <t>Paul Hynes:
change 7/1/2013 - new position; eliminated VOE and BRAGX</t>
        </r>
      </text>
    </comment>
    <comment ref="L48" authorId="1" shapeId="0" xr:uid="{00000000-0006-0000-1300-000015000000}">
      <text>
        <r>
          <rPr>
            <sz val="10"/>
            <rFont val="Arial"/>
            <family val="2"/>
          </rPr>
          <t>Paul Hynes:
change 12/31/13, reduce from 7.5%</t>
        </r>
      </text>
    </comment>
    <comment ref="L51" authorId="1" shapeId="0" xr:uid="{00000000-0006-0000-1300-000016000000}">
      <text>
        <r>
          <rPr>
            <sz val="10"/>
            <rFont val="Arial"/>
            <family val="2"/>
          </rPr>
          <t>Paul Hynes:
change 12/31/13, increase from 2.4%</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paul</author>
    <author>Paul Hynes</author>
    <author>paul hynes</author>
  </authors>
  <commentList>
    <comment ref="M1" authorId="0" shapeId="0" xr:uid="{00000000-0006-0000-1400-000001000000}">
      <text>
        <r>
          <rPr>
            <sz val="10"/>
            <rFont val="Arial"/>
            <family val="2"/>
          </rPr>
          <t>paul:
Sep 30, 2012</t>
        </r>
      </text>
    </comment>
    <comment ref="L2" authorId="1" shapeId="0" xr:uid="{00000000-0006-0000-1400-000002000000}">
      <text>
        <r>
          <rPr>
            <sz val="10"/>
            <rFont val="Arial"/>
            <family val="2"/>
          </rPr>
          <t>Paul Hynes:
change 7/1/2013, reduced from 14.8%</t>
        </r>
      </text>
    </comment>
    <comment ref="L4" authorId="1" shapeId="0" xr:uid="{00000000-0006-0000-1400-000003000000}">
      <text>
        <r>
          <rPr>
            <sz val="10"/>
            <rFont val="Arial"/>
            <family val="2"/>
          </rPr>
          <t>Paul Hynes:
change 7/1/2013, reduce from 7.2%. Swapped out for BAGIX on 7/1/2015.</t>
        </r>
      </text>
    </comment>
    <comment ref="L5" authorId="2" shapeId="0" xr:uid="{00000000-0006-0000-1400-000004000000}">
      <text>
        <r>
          <rPr>
            <sz val="10"/>
            <rFont val="Arial"/>
            <family val="2"/>
          </rPr>
          <t>paul hynes:
Swapped in for PTTRX on 7/1/2015.</t>
        </r>
      </text>
    </comment>
    <comment ref="L6" authorId="1" shapeId="0" xr:uid="{00000000-0006-0000-1400-000005000000}">
      <text>
        <r>
          <rPr>
            <sz val="10"/>
            <rFont val="Arial"/>
            <family val="2"/>
          </rPr>
          <t>Paul Hynes:
change 7/1/2013, reduce from 2.8%</t>
        </r>
      </text>
    </comment>
    <comment ref="C7" authorId="1" shapeId="0" xr:uid="{00000000-0006-0000-1400-000006000000}">
      <text>
        <r>
          <rPr>
            <sz val="10"/>
            <rFont val="Arial"/>
            <family val="2"/>
          </rPr>
          <t>Paul Hynes:
change 12/31/13, from EABLX</t>
        </r>
      </text>
    </comment>
    <comment ref="C8" authorId="1" shapeId="0" xr:uid="{00000000-0006-0000-1400-000007000000}">
      <text>
        <r>
          <rPr>
            <sz val="10"/>
            <rFont val="Arial"/>
            <family val="2"/>
          </rPr>
          <t>Paul Hynes:
change 12/31/13, from KIFAX</t>
        </r>
      </text>
    </comment>
    <comment ref="L9" authorId="1" shapeId="0" xr:uid="{00000000-0006-0000-1400-000008000000}">
      <text>
        <r>
          <rPr>
            <sz val="10"/>
            <rFont val="Arial"/>
            <family val="2"/>
          </rPr>
          <t>Paul Hynes:
new position 7/1/2013</t>
        </r>
      </text>
    </comment>
    <comment ref="R9" authorId="2" shapeId="0" xr:uid="{00000000-0006-0000-1400-000009000000}">
      <text>
        <r>
          <rPr>
            <sz val="10"/>
            <rFont val="Arial"/>
            <family val="2"/>
          </rPr>
          <t>paul hynes:
Numbers in BLUE and italics indicate using data for AGG index as fund data doesn't exist.</t>
        </r>
      </text>
    </comment>
    <comment ref="L10" authorId="1" shapeId="0" xr:uid="{00000000-0006-0000-1400-00000A000000}">
      <text>
        <r>
          <rPr>
            <sz val="10"/>
            <rFont val="Arial"/>
            <family val="2"/>
          </rPr>
          <t>Paul Hynes:
new position 7/1/2013</t>
        </r>
      </text>
    </comment>
    <comment ref="L11" authorId="1" shapeId="0" xr:uid="{00000000-0006-0000-1400-00000B000000}">
      <text>
        <r>
          <rPr>
            <sz val="10"/>
            <rFont val="Arial"/>
            <family val="2"/>
          </rPr>
          <t>Paul Hynes:
change 7/1/2013, reduced from 14.8%</t>
        </r>
      </text>
    </comment>
    <comment ref="L13" authorId="1" shapeId="0" xr:uid="{00000000-0006-0000-1400-00000C000000}">
      <text>
        <r>
          <rPr>
            <sz val="10"/>
            <rFont val="Arial"/>
            <family val="2"/>
          </rPr>
          <t>Paul Hynes:
change 7/1/2013, reduce from 7.2%. Swapped out for BAGIX on 7/1/2015.</t>
        </r>
      </text>
    </comment>
    <comment ref="L14" authorId="2" shapeId="0" xr:uid="{00000000-0006-0000-1400-00000D000000}">
      <text>
        <r>
          <rPr>
            <sz val="10"/>
            <rFont val="Arial"/>
            <family val="2"/>
          </rPr>
          <t>paul hynes:
Swapped in for PTTRX on 7/1/2015.</t>
        </r>
      </text>
    </comment>
    <comment ref="L15" authorId="1" shapeId="0" xr:uid="{00000000-0006-0000-1400-00000E000000}">
      <text>
        <r>
          <rPr>
            <sz val="10"/>
            <rFont val="Arial"/>
            <family val="2"/>
          </rPr>
          <t>Paul Hynes:
change 7/1/2013, reduce from 2.8%</t>
        </r>
      </text>
    </comment>
    <comment ref="C16" authorId="1" shapeId="0" xr:uid="{00000000-0006-0000-1400-00000F000000}">
      <text>
        <r>
          <rPr>
            <sz val="10"/>
            <rFont val="Arial"/>
            <family val="2"/>
          </rPr>
          <t>Paul Hynes:
change 12/31/13, from KIFAX</t>
        </r>
      </text>
    </comment>
    <comment ref="C17" authorId="2" shapeId="0" xr:uid="{00000000-0006-0000-1400-000010000000}">
      <text>
        <r>
          <rPr>
            <sz val="10"/>
            <rFont val="Arial"/>
            <family val="2"/>
          </rPr>
          <t>paul hynes:
replaces LASYX in taxable accounts</t>
        </r>
      </text>
    </comment>
    <comment ref="L17" authorId="1" shapeId="0" xr:uid="{00000000-0006-0000-1400-000011000000}">
      <text>
        <r>
          <rPr>
            <sz val="10"/>
            <rFont val="Arial"/>
            <family val="2"/>
          </rPr>
          <t>Paul Hynes:
Not included for portfolio calculation purposes.</t>
        </r>
      </text>
    </comment>
    <comment ref="C18" authorId="2" shapeId="0" xr:uid="{00000000-0006-0000-1400-000012000000}">
      <text>
        <r>
          <rPr>
            <sz val="10"/>
            <rFont val="Arial"/>
            <family val="2"/>
          </rPr>
          <t>paul hynes:
replaces EIBLX in taxable accounts</t>
        </r>
      </text>
    </comment>
    <comment ref="L18" authorId="1" shapeId="0" xr:uid="{00000000-0006-0000-1400-000013000000}">
      <text>
        <r>
          <rPr>
            <sz val="10"/>
            <rFont val="Arial"/>
            <family val="2"/>
          </rPr>
          <t>Paul Hynes:
Not included for portfolio calculation purposes.</t>
        </r>
      </text>
    </comment>
    <comment ref="L29" authorId="1" shapeId="0" xr:uid="{00000000-0006-0000-1400-000014000000}">
      <text>
        <r>
          <rPr>
            <sz val="10"/>
            <rFont val="Arial"/>
            <family val="2"/>
          </rPr>
          <t>Paul Hynes:
change from 3.75% on July 1, 2013</t>
        </r>
      </text>
    </comment>
    <comment ref="L31" authorId="1" shapeId="0" xr:uid="{00000000-0006-0000-1400-000015000000}">
      <text>
        <r>
          <rPr>
            <sz val="10"/>
            <rFont val="Arial"/>
            <family val="2"/>
          </rPr>
          <t>Paul Hynes:
change 12/31/13, increase from 1.8%</t>
        </r>
      </text>
    </comment>
    <comment ref="L33" authorId="1" shapeId="0" xr:uid="{00000000-0006-0000-1400-000016000000}">
      <text>
        <r>
          <rPr>
            <sz val="10"/>
            <rFont val="Arial"/>
            <family val="2"/>
          </rPr>
          <t>Paul Hynes:
change 7/1/2013; reduced from 3.9%</t>
        </r>
      </text>
    </comment>
    <comment ref="L34" authorId="1" shapeId="0" xr:uid="{00000000-0006-0000-1400-000017000000}">
      <text>
        <r>
          <rPr>
            <sz val="10"/>
            <rFont val="Arial"/>
            <family val="2"/>
          </rPr>
          <t>Paul Hynes:
change 7/1/2013 - reduce from 4.05%</t>
        </r>
      </text>
    </comment>
    <comment ref="L35" authorId="1" shapeId="0" xr:uid="{00000000-0006-0000-1400-000018000000}">
      <text>
        <r>
          <rPr>
            <sz val="10"/>
            <rFont val="Arial"/>
            <family val="2"/>
          </rPr>
          <t>Paul Hynes:
change 12/31/13, increase from 3.75%</t>
        </r>
      </text>
    </comment>
    <comment ref="L41" authorId="1" shapeId="0" xr:uid="{00000000-0006-0000-1400-000019000000}">
      <text>
        <r>
          <rPr>
            <sz val="10"/>
            <rFont val="Arial"/>
            <family val="2"/>
          </rPr>
          <t>Paul Hynes:
change 12/31/13, reduce from 3.75%</t>
        </r>
      </text>
    </comment>
    <comment ref="L47" authorId="1" shapeId="0" xr:uid="{00000000-0006-0000-1400-00001A000000}">
      <text>
        <r>
          <rPr>
            <sz val="10"/>
            <rFont val="Arial"/>
            <family val="2"/>
          </rPr>
          <t>Paul Hynes:
change 12/31/13, reduce from 4.2%</t>
        </r>
      </text>
    </comment>
    <comment ref="H51" authorId="1" shapeId="0" xr:uid="{00000000-0006-0000-1400-00001B000000}">
      <text>
        <r>
          <rPr>
            <sz val="10"/>
            <rFont val="Arial"/>
            <family val="2"/>
          </rPr>
          <t>Paul Hynes:
Fund on Watch List. Has been removed from LG Rec list as of 6/2013.</t>
        </r>
      </text>
    </comment>
    <comment ref="L55" authorId="1" shapeId="0" xr:uid="{00000000-0006-0000-1400-00001C000000}">
      <text>
        <r>
          <rPr>
            <sz val="10"/>
            <rFont val="Arial"/>
            <family val="2"/>
          </rPr>
          <t>Paul Hynes:
change 7/1/2013 - new position; eliminated VOE and BRAGX</t>
        </r>
      </text>
    </comment>
    <comment ref="L57" authorId="1" shapeId="0" xr:uid="{00000000-0006-0000-1400-00001D000000}">
      <text>
        <r>
          <rPr>
            <sz val="10"/>
            <rFont val="Arial"/>
            <family val="2"/>
          </rPr>
          <t>Paul Hynes:
change 12/31/13, reduce from 7.5%</t>
        </r>
      </text>
    </comment>
    <comment ref="L60" authorId="1" shapeId="0" xr:uid="{00000000-0006-0000-1400-00001E000000}">
      <text>
        <r>
          <rPr>
            <sz val="10"/>
            <rFont val="Arial"/>
            <family val="2"/>
          </rPr>
          <t>Paul Hynes:
change 12/31/13, increase from 2.4%</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paul</author>
    <author>Paul Hynes</author>
    <author>paul hynes</author>
  </authors>
  <commentList>
    <comment ref="N1" authorId="0" shapeId="0" xr:uid="{00000000-0006-0000-1500-000001000000}">
      <text>
        <r>
          <rPr>
            <sz val="10"/>
            <rFont val="Arial"/>
            <family val="2"/>
          </rPr>
          <t>paul:
Sep 30, 2012</t>
        </r>
      </text>
    </comment>
    <comment ref="L2" authorId="1" shapeId="0" xr:uid="{00000000-0006-0000-1500-000002000000}">
      <text>
        <r>
          <rPr>
            <sz val="10"/>
            <rFont val="Arial"/>
            <family val="2"/>
          </rPr>
          <t>Paul Hynes:
change 7/1/2013, reduced from 14.8%</t>
        </r>
      </text>
    </comment>
    <comment ref="L4" authorId="1" shapeId="0" xr:uid="{00000000-0006-0000-1500-000003000000}">
      <text>
        <r>
          <rPr>
            <sz val="10"/>
            <rFont val="Arial"/>
            <family val="2"/>
          </rPr>
          <t>Paul Hynes:
change 7/1/2013, reduce from 7.2%. Swapped out for BAGIX on 7/1/2015.</t>
        </r>
      </text>
    </comment>
    <comment ref="C5" authorId="2" shapeId="0" xr:uid="{00000000-0006-0000-1500-000004000000}">
      <text>
        <r>
          <rPr>
            <sz val="10"/>
            <rFont val="Arial"/>
            <family val="2"/>
          </rPr>
          <t>paul hynes:
replaced PTTRX on July 1, 2015</t>
        </r>
      </text>
    </comment>
    <comment ref="L5" authorId="2" shapeId="0" xr:uid="{00000000-0006-0000-1500-000005000000}">
      <text>
        <r>
          <rPr>
            <sz val="10"/>
            <rFont val="Arial"/>
            <family val="2"/>
          </rPr>
          <t>paul hynes:
Swapped in for PTTRX on 7/1/2015.</t>
        </r>
      </text>
    </comment>
    <comment ref="L6" authorId="1" shapeId="0" xr:uid="{00000000-0006-0000-1500-000006000000}">
      <text>
        <r>
          <rPr>
            <sz val="10"/>
            <rFont val="Arial"/>
            <family val="2"/>
          </rPr>
          <t>Paul Hynes:
change 7/1/2013, reduce from 2.8%</t>
        </r>
      </text>
    </comment>
    <comment ref="C7" authorId="1" shapeId="0" xr:uid="{00000000-0006-0000-1500-000007000000}">
      <text>
        <r>
          <rPr>
            <sz val="10"/>
            <rFont val="Arial"/>
            <family val="2"/>
          </rPr>
          <t>Paul Hynes:
change 12/31/13, from EABLX</t>
        </r>
      </text>
    </comment>
    <comment ref="C8" authorId="1" shapeId="0" xr:uid="{00000000-0006-0000-1500-000008000000}">
      <text>
        <r>
          <rPr>
            <sz val="10"/>
            <rFont val="Arial"/>
            <family val="2"/>
          </rPr>
          <t>Paul Hynes:
change 12/31/13, from KIFAX</t>
        </r>
      </text>
    </comment>
    <comment ref="L9" authorId="1" shapeId="0" xr:uid="{00000000-0006-0000-1500-000009000000}">
      <text>
        <r>
          <rPr>
            <sz val="10"/>
            <rFont val="Arial"/>
            <family val="2"/>
          </rPr>
          <t>Paul Hynes:
new position 7/1/2013</t>
        </r>
      </text>
    </comment>
    <comment ref="S9" authorId="2" shapeId="0" xr:uid="{00000000-0006-0000-1500-00000A000000}">
      <text>
        <r>
          <rPr>
            <sz val="10"/>
            <rFont val="Arial"/>
            <family val="2"/>
          </rPr>
          <t>paul hynes:
Numbers in BLUE and italics indicate using data for AGG index as fund data doesn't exist.</t>
        </r>
      </text>
    </comment>
    <comment ref="L10" authorId="1" shapeId="0" xr:uid="{00000000-0006-0000-1500-00000B000000}">
      <text>
        <r>
          <rPr>
            <sz val="10"/>
            <rFont val="Arial"/>
            <family val="2"/>
          </rPr>
          <t>Paul Hynes:
new position 7/1/2013</t>
        </r>
      </text>
    </comment>
    <comment ref="L11" authorId="1" shapeId="0" xr:uid="{00000000-0006-0000-1500-00000C000000}">
      <text>
        <r>
          <rPr>
            <sz val="10"/>
            <rFont val="Arial"/>
            <family val="2"/>
          </rPr>
          <t>Paul Hynes:
change 7/1/2013, reduced from 14.8%</t>
        </r>
      </text>
    </comment>
    <comment ref="L13" authorId="1" shapeId="0" xr:uid="{00000000-0006-0000-1500-00000D000000}">
      <text>
        <r>
          <rPr>
            <sz val="10"/>
            <rFont val="Arial"/>
            <family val="2"/>
          </rPr>
          <t>Paul Hynes:
change 7/1/2013, reduce from 7.2%. Swapped out for BAGIX on 7/1/2015.</t>
        </r>
      </text>
    </comment>
    <comment ref="L14" authorId="2" shapeId="0" xr:uid="{00000000-0006-0000-1500-00000E000000}">
      <text>
        <r>
          <rPr>
            <sz val="10"/>
            <rFont val="Arial"/>
            <family val="2"/>
          </rPr>
          <t>paul hynes:
Swapped in for PTTRX on 7/1/2015.</t>
        </r>
      </text>
    </comment>
    <comment ref="L15" authorId="1" shapeId="0" xr:uid="{00000000-0006-0000-1500-00000F000000}">
      <text>
        <r>
          <rPr>
            <sz val="10"/>
            <rFont val="Arial"/>
            <family val="2"/>
          </rPr>
          <t>Paul Hynes:
change 7/1/2013, reduce from 2.8%</t>
        </r>
      </text>
    </comment>
    <comment ref="C16" authorId="1" shapeId="0" xr:uid="{00000000-0006-0000-1500-000010000000}">
      <text>
        <r>
          <rPr>
            <sz val="10"/>
            <rFont val="Arial"/>
            <family val="2"/>
          </rPr>
          <t>Paul Hynes:
change 12/31/13, from KIFAX</t>
        </r>
      </text>
    </comment>
    <comment ref="C17" authorId="2" shapeId="0" xr:uid="{00000000-0006-0000-1500-000011000000}">
      <text>
        <r>
          <rPr>
            <sz val="10"/>
            <rFont val="Arial"/>
            <family val="2"/>
          </rPr>
          <t>paul hynes:
replaces LASYX in taxable accounts</t>
        </r>
      </text>
    </comment>
    <comment ref="L17" authorId="1" shapeId="0" xr:uid="{00000000-0006-0000-1500-000012000000}">
      <text>
        <r>
          <rPr>
            <sz val="10"/>
            <rFont val="Arial"/>
            <family val="2"/>
          </rPr>
          <t>Paul Hynes:
Not included for portfolio calculation purposes.</t>
        </r>
      </text>
    </comment>
    <comment ref="C18" authorId="2" shapeId="0" xr:uid="{00000000-0006-0000-1500-000013000000}">
      <text>
        <r>
          <rPr>
            <sz val="10"/>
            <rFont val="Arial"/>
            <family val="2"/>
          </rPr>
          <t>paul hynes:
replaces EIBLX in taxable accounts</t>
        </r>
      </text>
    </comment>
    <comment ref="L18" authorId="1" shapeId="0" xr:uid="{00000000-0006-0000-1500-000014000000}">
      <text>
        <r>
          <rPr>
            <sz val="10"/>
            <rFont val="Arial"/>
            <family val="2"/>
          </rPr>
          <t>Paul Hynes:
Not included for portfolio calculation purposes.</t>
        </r>
      </text>
    </comment>
    <comment ref="L29" authorId="1" shapeId="0" xr:uid="{00000000-0006-0000-1500-000015000000}">
      <text>
        <r>
          <rPr>
            <sz val="10"/>
            <rFont val="Arial"/>
            <family val="2"/>
          </rPr>
          <t>Paul Hynes:
change from 3.75% on July 1, 2013</t>
        </r>
      </text>
    </comment>
    <comment ref="L31" authorId="1" shapeId="0" xr:uid="{00000000-0006-0000-1500-000016000000}">
      <text>
        <r>
          <rPr>
            <sz val="10"/>
            <rFont val="Arial"/>
            <family val="2"/>
          </rPr>
          <t>Paul Hynes:
change 12/31/13, increase from 1.8%</t>
        </r>
      </text>
    </comment>
    <comment ref="L33" authorId="1" shapeId="0" xr:uid="{00000000-0006-0000-1500-000017000000}">
      <text>
        <r>
          <rPr>
            <sz val="10"/>
            <rFont val="Arial"/>
            <family val="2"/>
          </rPr>
          <t>Paul Hynes:
change 7/1/2013; reduced from 3.9%</t>
        </r>
      </text>
    </comment>
    <comment ref="L34" authorId="1" shapeId="0" xr:uid="{00000000-0006-0000-1500-000018000000}">
      <text>
        <r>
          <rPr>
            <sz val="10"/>
            <rFont val="Arial"/>
            <family val="2"/>
          </rPr>
          <t>Paul Hynes:
change 7/1/2013 - reduce from 4.05%</t>
        </r>
      </text>
    </comment>
    <comment ref="L35" authorId="1" shapeId="0" xr:uid="{00000000-0006-0000-1500-000019000000}">
      <text>
        <r>
          <rPr>
            <sz val="10"/>
            <rFont val="Arial"/>
            <family val="2"/>
          </rPr>
          <t>Paul Hynes:
change 12/31/13, increase from 3.75%</t>
        </r>
      </text>
    </comment>
    <comment ref="L41" authorId="1" shapeId="0" xr:uid="{00000000-0006-0000-1500-00001A000000}">
      <text>
        <r>
          <rPr>
            <sz val="10"/>
            <rFont val="Arial"/>
            <family val="2"/>
          </rPr>
          <t>Paul Hynes:
change 12/31/13, reduce from 3.75%</t>
        </r>
      </text>
    </comment>
    <comment ref="L47" authorId="1" shapeId="0" xr:uid="{00000000-0006-0000-1500-00001B000000}">
      <text>
        <r>
          <rPr>
            <sz val="10"/>
            <rFont val="Arial"/>
            <family val="2"/>
          </rPr>
          <t>Paul Hynes:
change 12/31/13, reduce from 4.2%</t>
        </r>
      </text>
    </comment>
    <comment ref="H51" authorId="1" shapeId="0" xr:uid="{00000000-0006-0000-1500-00001C000000}">
      <text>
        <r>
          <rPr>
            <sz val="10"/>
            <rFont val="Arial"/>
            <family val="2"/>
          </rPr>
          <t>Paul Hynes:
Fund on Watch List. Has been removed from LG Rec list as of 6/2013.</t>
        </r>
      </text>
    </comment>
    <comment ref="L55" authorId="1" shapeId="0" xr:uid="{00000000-0006-0000-1500-00001D000000}">
      <text>
        <r>
          <rPr>
            <sz val="10"/>
            <rFont val="Arial"/>
            <family val="2"/>
          </rPr>
          <t>Paul Hynes:
change 7/1/2013 - new position; eliminated VOE and BRAGX</t>
        </r>
      </text>
    </comment>
    <comment ref="L57" authorId="1" shapeId="0" xr:uid="{00000000-0006-0000-1500-00001E000000}">
      <text>
        <r>
          <rPr>
            <sz val="10"/>
            <rFont val="Arial"/>
            <family val="2"/>
          </rPr>
          <t>Paul Hynes:
change 12/31/13, reduce from 7.5%</t>
        </r>
      </text>
    </comment>
    <comment ref="L60" authorId="1" shapeId="0" xr:uid="{00000000-0006-0000-1500-00001F000000}">
      <text>
        <r>
          <rPr>
            <sz val="10"/>
            <rFont val="Arial"/>
            <family val="2"/>
          </rPr>
          <t>Paul Hynes:
change 12/31/13, increase from 2.4%</t>
        </r>
      </text>
    </comment>
  </commentList>
</comments>
</file>

<file path=xl/comments23.xml><?xml version="1.0" encoding="utf-8"?>
<comments xmlns="http://schemas.openxmlformats.org/spreadsheetml/2006/main" xmlns:mc="http://schemas.openxmlformats.org/markup-compatibility/2006" xmlns:xr="http://schemas.microsoft.com/office/spreadsheetml/2014/revision" mc:Ignorable="xr">
  <authors>
    <author>paul</author>
    <author>Paul Hynes</author>
    <author>paul hynes</author>
  </authors>
  <commentList>
    <comment ref="N1" authorId="0" shapeId="0" xr:uid="{00000000-0006-0000-1600-000001000000}">
      <text>
        <r>
          <rPr>
            <sz val="10"/>
            <rFont val="Arial"/>
            <family val="2"/>
          </rPr>
          <t>paul:
Sep 30, 2012</t>
        </r>
      </text>
    </comment>
    <comment ref="L2" authorId="1" shapeId="0" xr:uid="{00000000-0006-0000-1600-000002000000}">
      <text>
        <r>
          <rPr>
            <sz val="10"/>
            <rFont val="Arial"/>
            <family val="2"/>
          </rPr>
          <t>Paul Hynes:
change 7/1/2013, reduced from 14.8%</t>
        </r>
      </text>
    </comment>
    <comment ref="L4" authorId="1" shapeId="0" xr:uid="{00000000-0006-0000-1600-000003000000}">
      <text>
        <r>
          <rPr>
            <sz val="10"/>
            <rFont val="Arial"/>
            <family val="2"/>
          </rPr>
          <t>Paul Hynes:
change 7/1/2013, reduce from 7.2%. Swapped out for BAGIX on 7/1/2015.</t>
        </r>
      </text>
    </comment>
    <comment ref="C5" authorId="2" shapeId="0" xr:uid="{00000000-0006-0000-1600-000004000000}">
      <text>
        <r>
          <rPr>
            <sz val="10"/>
            <rFont val="Arial"/>
            <family val="2"/>
          </rPr>
          <t>paul hynes:
replaced PTTRX on July 1, 2015</t>
        </r>
      </text>
    </comment>
    <comment ref="L5" authorId="2" shapeId="0" xr:uid="{00000000-0006-0000-1600-000005000000}">
      <text>
        <r>
          <rPr>
            <sz val="10"/>
            <rFont val="Arial"/>
            <family val="2"/>
          </rPr>
          <t>paul hynes:
Swapped in for PTTRX on 7/1/2015.</t>
        </r>
      </text>
    </comment>
    <comment ref="L6" authorId="1" shapeId="0" xr:uid="{00000000-0006-0000-1600-000006000000}">
      <text>
        <r>
          <rPr>
            <sz val="10"/>
            <rFont val="Arial"/>
            <family val="2"/>
          </rPr>
          <t>Paul Hynes:
change 7/1/2013, reduce from 2.8%</t>
        </r>
      </text>
    </comment>
    <comment ref="C7" authorId="1" shapeId="0" xr:uid="{00000000-0006-0000-1600-000007000000}">
      <text>
        <r>
          <rPr>
            <sz val="10"/>
            <rFont val="Arial"/>
            <family val="2"/>
          </rPr>
          <t>Paul Hynes:
change 12/31/13, from EABLX</t>
        </r>
      </text>
    </comment>
    <comment ref="C8" authorId="1" shapeId="0" xr:uid="{00000000-0006-0000-1600-000008000000}">
      <text>
        <r>
          <rPr>
            <sz val="10"/>
            <rFont val="Arial"/>
            <family val="2"/>
          </rPr>
          <t>Paul Hynes:
change 12/31/13, from KIFAX</t>
        </r>
      </text>
    </comment>
    <comment ref="L9" authorId="1" shapeId="0" xr:uid="{00000000-0006-0000-1600-000009000000}">
      <text>
        <r>
          <rPr>
            <sz val="10"/>
            <rFont val="Arial"/>
            <family val="2"/>
          </rPr>
          <t>Paul Hynes:
new position 7/1/2013</t>
        </r>
      </text>
    </comment>
    <comment ref="S9" authorId="2" shapeId="0" xr:uid="{00000000-0006-0000-1600-00000A000000}">
      <text>
        <r>
          <rPr>
            <sz val="10"/>
            <rFont val="Arial"/>
            <family val="2"/>
          </rPr>
          <t>paul hynes:
Numbers in BLUE and italics indicate using data for AGG index as fund data doesn't exist.</t>
        </r>
      </text>
    </comment>
    <comment ref="L10" authorId="1" shapeId="0" xr:uid="{00000000-0006-0000-1600-00000B000000}">
      <text>
        <r>
          <rPr>
            <sz val="10"/>
            <rFont val="Arial"/>
            <family val="2"/>
          </rPr>
          <t>Paul Hynes:
new position 7/1/2013</t>
        </r>
      </text>
    </comment>
    <comment ref="L11" authorId="1" shapeId="0" xr:uid="{00000000-0006-0000-1600-00000C000000}">
      <text>
        <r>
          <rPr>
            <sz val="10"/>
            <rFont val="Arial"/>
            <family val="2"/>
          </rPr>
          <t>Paul Hynes:
change 7/1/2013, reduced from 14.8%</t>
        </r>
      </text>
    </comment>
    <comment ref="L13" authorId="1" shapeId="0" xr:uid="{00000000-0006-0000-1600-00000D000000}">
      <text>
        <r>
          <rPr>
            <sz val="10"/>
            <rFont val="Arial"/>
            <family val="2"/>
          </rPr>
          <t>Paul Hynes:
change 7/1/2013, reduce from 7.2%. Swapped out for BAGIX on 7/1/2015.</t>
        </r>
      </text>
    </comment>
    <comment ref="L14" authorId="2" shapeId="0" xr:uid="{00000000-0006-0000-1600-00000E000000}">
      <text>
        <r>
          <rPr>
            <sz val="10"/>
            <rFont val="Arial"/>
            <family val="2"/>
          </rPr>
          <t>paul hynes:
Swapped in for PTTRX on 7/1/2015.</t>
        </r>
      </text>
    </comment>
    <comment ref="L15" authorId="1" shapeId="0" xr:uid="{00000000-0006-0000-1600-00000F000000}">
      <text>
        <r>
          <rPr>
            <sz val="10"/>
            <rFont val="Arial"/>
            <family val="2"/>
          </rPr>
          <t>Paul Hynes:
change 7/1/2013, reduce from 2.8%</t>
        </r>
      </text>
    </comment>
    <comment ref="C16" authorId="1" shapeId="0" xr:uid="{00000000-0006-0000-1600-000010000000}">
      <text>
        <r>
          <rPr>
            <sz val="10"/>
            <rFont val="Arial"/>
            <family val="2"/>
          </rPr>
          <t>Paul Hynes:
change 12/31/13, from KIFAX</t>
        </r>
      </text>
    </comment>
    <comment ref="C17" authorId="2" shapeId="0" xr:uid="{00000000-0006-0000-1600-000011000000}">
      <text>
        <r>
          <rPr>
            <sz val="10"/>
            <rFont val="Arial"/>
            <family val="2"/>
          </rPr>
          <t>paul hynes:
replaces LASYX in taxable accounts</t>
        </r>
      </text>
    </comment>
    <comment ref="L17" authorId="1" shapeId="0" xr:uid="{00000000-0006-0000-1600-000012000000}">
      <text>
        <r>
          <rPr>
            <sz val="10"/>
            <rFont val="Arial"/>
            <family val="2"/>
          </rPr>
          <t>Paul Hynes:
Not included for portfolio calculation purposes.</t>
        </r>
      </text>
    </comment>
    <comment ref="C18" authorId="2" shapeId="0" xr:uid="{00000000-0006-0000-1600-000013000000}">
      <text>
        <r>
          <rPr>
            <sz val="10"/>
            <rFont val="Arial"/>
            <family val="2"/>
          </rPr>
          <t>paul hynes:
replaces EIBLX in taxable accounts</t>
        </r>
      </text>
    </comment>
    <comment ref="L18" authorId="1" shapeId="0" xr:uid="{00000000-0006-0000-1600-000014000000}">
      <text>
        <r>
          <rPr>
            <sz val="10"/>
            <rFont val="Arial"/>
            <family val="2"/>
          </rPr>
          <t>Paul Hynes:
Not included for portfolio calculation purposes.</t>
        </r>
      </text>
    </comment>
    <comment ref="L29" authorId="1" shapeId="0" xr:uid="{00000000-0006-0000-1600-000015000000}">
      <text>
        <r>
          <rPr>
            <sz val="10"/>
            <rFont val="Arial"/>
            <family val="2"/>
          </rPr>
          <t>Paul Hynes:
change from 3.75% on July 1, 2013</t>
        </r>
      </text>
    </comment>
    <comment ref="L31" authorId="1" shapeId="0" xr:uid="{00000000-0006-0000-1600-000016000000}">
      <text>
        <r>
          <rPr>
            <sz val="10"/>
            <rFont val="Arial"/>
            <family val="2"/>
          </rPr>
          <t>Paul Hynes:
change 12/31/13, increase from 1.8%</t>
        </r>
      </text>
    </comment>
    <comment ref="L33" authorId="1" shapeId="0" xr:uid="{00000000-0006-0000-1600-000017000000}">
      <text>
        <r>
          <rPr>
            <sz val="10"/>
            <rFont val="Arial"/>
            <family val="2"/>
          </rPr>
          <t>Paul Hynes:
change 7/1/2013; reduced from 3.9%</t>
        </r>
      </text>
    </comment>
    <comment ref="L34" authorId="1" shapeId="0" xr:uid="{00000000-0006-0000-1600-000018000000}">
      <text>
        <r>
          <rPr>
            <sz val="10"/>
            <rFont val="Arial"/>
            <family val="2"/>
          </rPr>
          <t>Paul Hynes:
change 7/1/2013 - reduce from 4.05%</t>
        </r>
      </text>
    </comment>
    <comment ref="L35" authorId="1" shapeId="0" xr:uid="{00000000-0006-0000-1600-000019000000}">
      <text>
        <r>
          <rPr>
            <sz val="10"/>
            <rFont val="Arial"/>
            <family val="2"/>
          </rPr>
          <t>Paul Hynes:
change 12/31/13, increase from 3.75%</t>
        </r>
      </text>
    </comment>
    <comment ref="L41" authorId="1" shapeId="0" xr:uid="{00000000-0006-0000-1600-00001A000000}">
      <text>
        <r>
          <rPr>
            <sz val="10"/>
            <rFont val="Arial"/>
            <family val="2"/>
          </rPr>
          <t>Paul Hynes:
change 12/31/13, reduce from 3.75%</t>
        </r>
      </text>
    </comment>
    <comment ref="L47" authorId="1" shapeId="0" xr:uid="{00000000-0006-0000-1600-00001B000000}">
      <text>
        <r>
          <rPr>
            <sz val="10"/>
            <rFont val="Arial"/>
            <family val="2"/>
          </rPr>
          <t>Paul Hynes:
change 12/31/13, reduce from 4.2%</t>
        </r>
      </text>
    </comment>
    <comment ref="H51" authorId="1" shapeId="0" xr:uid="{00000000-0006-0000-1600-00001C000000}">
      <text>
        <r>
          <rPr>
            <sz val="10"/>
            <rFont val="Arial"/>
            <family val="2"/>
          </rPr>
          <t>Paul Hynes:
Fund on Watch List. Has been removed from LG Rec list as of 6/2013.</t>
        </r>
      </text>
    </comment>
    <comment ref="L55" authorId="1" shapeId="0" xr:uid="{00000000-0006-0000-1600-00001D000000}">
      <text>
        <r>
          <rPr>
            <sz val="10"/>
            <rFont val="Arial"/>
            <family val="2"/>
          </rPr>
          <t>Paul Hynes:
change 7/1/2013 - new position; eliminated VOE and BRAGX</t>
        </r>
      </text>
    </comment>
    <comment ref="L57" authorId="1" shapeId="0" xr:uid="{00000000-0006-0000-1600-00001E000000}">
      <text>
        <r>
          <rPr>
            <sz val="10"/>
            <rFont val="Arial"/>
            <family val="2"/>
          </rPr>
          <t>Paul Hynes:
change 12/31/13, reduce from 7.5%</t>
        </r>
      </text>
    </comment>
    <comment ref="L60" authorId="1" shapeId="0" xr:uid="{00000000-0006-0000-1600-00001F000000}">
      <text>
        <r>
          <rPr>
            <sz val="10"/>
            <rFont val="Arial"/>
            <family val="2"/>
          </rPr>
          <t>Paul Hynes:
change 12/31/13, increase from 2.4%</t>
        </r>
      </text>
    </comment>
  </commentList>
</comments>
</file>

<file path=xl/comments24.xml><?xml version="1.0" encoding="utf-8"?>
<comments xmlns="http://schemas.openxmlformats.org/spreadsheetml/2006/main" xmlns:mc="http://schemas.openxmlformats.org/markup-compatibility/2006" xmlns:xr="http://schemas.microsoft.com/office/spreadsheetml/2014/revision" mc:Ignorable="xr">
  <authors>
    <author>paul</author>
    <author>Paul Hynes</author>
    <author>paul hynes</author>
  </authors>
  <commentList>
    <comment ref="N1" authorId="0" shapeId="0" xr:uid="{00000000-0006-0000-1700-000001000000}">
      <text>
        <r>
          <rPr>
            <sz val="10"/>
            <rFont val="Arial"/>
            <family val="2"/>
          </rPr>
          <t>paul:
Sep 30, 2012</t>
        </r>
      </text>
    </comment>
    <comment ref="L2" authorId="1" shapeId="0" xr:uid="{00000000-0006-0000-1700-000002000000}">
      <text>
        <r>
          <rPr>
            <sz val="10"/>
            <rFont val="Arial"/>
            <family val="2"/>
          </rPr>
          <t>Paul Hynes:
change 7/1/2013, reduced from 14.8%</t>
        </r>
      </text>
    </comment>
    <comment ref="L4" authorId="1" shapeId="0" xr:uid="{00000000-0006-0000-1700-000003000000}">
      <text>
        <r>
          <rPr>
            <sz val="10"/>
            <rFont val="Arial"/>
            <family val="2"/>
          </rPr>
          <t>Paul Hynes:
change 7/1/2013, reduce from 7.2%. Swapped out for BAGIX on 7/1/2015.</t>
        </r>
      </text>
    </comment>
    <comment ref="C5" authorId="2" shapeId="0" xr:uid="{00000000-0006-0000-1700-000004000000}">
      <text>
        <r>
          <rPr>
            <sz val="10"/>
            <rFont val="Arial"/>
            <family val="2"/>
          </rPr>
          <t>paul hynes:
replaced PTTRX on July 1, 2015</t>
        </r>
      </text>
    </comment>
    <comment ref="L5" authorId="2" shapeId="0" xr:uid="{00000000-0006-0000-1700-000005000000}">
      <text>
        <r>
          <rPr>
            <sz val="10"/>
            <rFont val="Arial"/>
            <family val="2"/>
          </rPr>
          <t>paul hynes:
Swapped in for PTTRX on 7/1/2015.</t>
        </r>
      </text>
    </comment>
    <comment ref="L6" authorId="1" shapeId="0" xr:uid="{00000000-0006-0000-1700-000006000000}">
      <text>
        <r>
          <rPr>
            <sz val="10"/>
            <rFont val="Arial"/>
            <family val="2"/>
          </rPr>
          <t>Paul Hynes:
change 7/1/2013, reduce from 2.8%</t>
        </r>
      </text>
    </comment>
    <comment ref="C7" authorId="1" shapeId="0" xr:uid="{00000000-0006-0000-1700-000007000000}">
      <text>
        <r>
          <rPr>
            <sz val="10"/>
            <rFont val="Arial"/>
            <family val="2"/>
          </rPr>
          <t>Paul Hynes:
change 12/31/13, from EABLX</t>
        </r>
      </text>
    </comment>
    <comment ref="C8" authorId="1" shapeId="0" xr:uid="{00000000-0006-0000-1700-000008000000}">
      <text>
        <r>
          <rPr>
            <sz val="10"/>
            <rFont val="Arial"/>
            <family val="2"/>
          </rPr>
          <t>Paul Hynes:
change 12/31/13, from KIFAX</t>
        </r>
      </text>
    </comment>
    <comment ref="L9" authorId="1" shapeId="0" xr:uid="{00000000-0006-0000-1700-000009000000}">
      <text>
        <r>
          <rPr>
            <sz val="10"/>
            <rFont val="Arial"/>
            <family val="2"/>
          </rPr>
          <t>Paul Hynes:
new position 7/1/2013</t>
        </r>
      </text>
    </comment>
    <comment ref="L10" authorId="1" shapeId="0" xr:uid="{00000000-0006-0000-1700-00000A000000}">
      <text>
        <r>
          <rPr>
            <sz val="10"/>
            <rFont val="Arial"/>
            <family val="2"/>
          </rPr>
          <t>Paul Hynes:
new position 7/1/2013</t>
        </r>
      </text>
    </comment>
    <comment ref="L11" authorId="1" shapeId="0" xr:uid="{00000000-0006-0000-1700-00000B000000}">
      <text>
        <r>
          <rPr>
            <sz val="10"/>
            <rFont val="Arial"/>
            <family val="2"/>
          </rPr>
          <t>Paul Hynes:
change 7/1/2013, reduced from 14.8%</t>
        </r>
      </text>
    </comment>
    <comment ref="L13" authorId="1" shapeId="0" xr:uid="{00000000-0006-0000-1700-00000C000000}">
      <text>
        <r>
          <rPr>
            <sz val="10"/>
            <rFont val="Arial"/>
            <family val="2"/>
          </rPr>
          <t>Paul Hynes:
change 7/1/2013, reduce from 7.2%. Swapped out for BAGIX on 7/1/2015.</t>
        </r>
      </text>
    </comment>
    <comment ref="L14" authorId="2" shapeId="0" xr:uid="{00000000-0006-0000-1700-00000D000000}">
      <text>
        <r>
          <rPr>
            <sz val="10"/>
            <rFont val="Arial"/>
            <family val="2"/>
          </rPr>
          <t>paul hynes:
Swapped in for PTTRX on 7/1/2015.</t>
        </r>
      </text>
    </comment>
    <comment ref="L15" authorId="1" shapeId="0" xr:uid="{00000000-0006-0000-1700-00000E000000}">
      <text>
        <r>
          <rPr>
            <sz val="10"/>
            <rFont val="Arial"/>
            <family val="2"/>
          </rPr>
          <t>Paul Hynes:
change 7/1/2013, reduce from 2.8%</t>
        </r>
      </text>
    </comment>
    <comment ref="C16" authorId="1" shapeId="0" xr:uid="{00000000-0006-0000-1700-00000F000000}">
      <text>
        <r>
          <rPr>
            <sz val="10"/>
            <rFont val="Arial"/>
            <family val="2"/>
          </rPr>
          <t>Paul Hynes:
change 12/31/13, from KIFAX</t>
        </r>
      </text>
    </comment>
    <comment ref="C17" authorId="2" shapeId="0" xr:uid="{00000000-0006-0000-1700-000010000000}">
      <text>
        <r>
          <rPr>
            <sz val="10"/>
            <rFont val="Arial"/>
            <family val="2"/>
          </rPr>
          <t>paul hynes:
replaces LASYX in taxable accounts</t>
        </r>
      </text>
    </comment>
    <comment ref="L17" authorId="1" shapeId="0" xr:uid="{00000000-0006-0000-1700-000011000000}">
      <text>
        <r>
          <rPr>
            <sz val="10"/>
            <rFont val="Arial"/>
            <family val="2"/>
          </rPr>
          <t>Paul Hynes:
Not included for portfolio calculation purposes.</t>
        </r>
      </text>
    </comment>
    <comment ref="C18" authorId="2" shapeId="0" xr:uid="{00000000-0006-0000-1700-000012000000}">
      <text>
        <r>
          <rPr>
            <sz val="10"/>
            <rFont val="Arial"/>
            <family val="2"/>
          </rPr>
          <t>paul hynes:
replaces EIBLX in taxable accounts</t>
        </r>
      </text>
    </comment>
    <comment ref="L18" authorId="1" shapeId="0" xr:uid="{00000000-0006-0000-1700-000013000000}">
      <text>
        <r>
          <rPr>
            <sz val="10"/>
            <rFont val="Arial"/>
            <family val="2"/>
          </rPr>
          <t>Paul Hynes:
Not included for portfolio calculation purposes.</t>
        </r>
      </text>
    </comment>
    <comment ref="L29" authorId="1" shapeId="0" xr:uid="{00000000-0006-0000-1700-000014000000}">
      <text>
        <r>
          <rPr>
            <sz val="10"/>
            <rFont val="Arial"/>
            <family val="2"/>
          </rPr>
          <t>Paul Hynes:
change from 3.75% on July 1, 2013</t>
        </r>
      </text>
    </comment>
    <comment ref="L31" authorId="1" shapeId="0" xr:uid="{00000000-0006-0000-1700-000015000000}">
      <text>
        <r>
          <rPr>
            <sz val="10"/>
            <rFont val="Arial"/>
            <family val="2"/>
          </rPr>
          <t>Paul Hynes:
change 12/31/13, increase from 1.8%</t>
        </r>
      </text>
    </comment>
    <comment ref="L33" authorId="1" shapeId="0" xr:uid="{00000000-0006-0000-1700-000016000000}">
      <text>
        <r>
          <rPr>
            <sz val="10"/>
            <rFont val="Arial"/>
            <family val="2"/>
          </rPr>
          <t>Paul Hynes:
change 7/1/2013; reduced from 3.9%</t>
        </r>
      </text>
    </comment>
    <comment ref="L34" authorId="1" shapeId="0" xr:uid="{00000000-0006-0000-1700-000017000000}">
      <text>
        <r>
          <rPr>
            <sz val="10"/>
            <rFont val="Arial"/>
            <family val="2"/>
          </rPr>
          <t>Paul Hynes:
change 7/1/2013 - reduce from 4.05%</t>
        </r>
      </text>
    </comment>
    <comment ref="L35" authorId="1" shapeId="0" xr:uid="{00000000-0006-0000-1700-000018000000}">
      <text>
        <r>
          <rPr>
            <sz val="10"/>
            <rFont val="Arial"/>
            <family val="2"/>
          </rPr>
          <t>Paul Hynes:
change 12/31/13, increase from 3.75%</t>
        </r>
      </text>
    </comment>
    <comment ref="L41" authorId="1" shapeId="0" xr:uid="{00000000-0006-0000-1700-000019000000}">
      <text>
        <r>
          <rPr>
            <sz val="10"/>
            <rFont val="Arial"/>
            <family val="2"/>
          </rPr>
          <t>Paul Hynes:
change 12/31/13, reduce from 3.75%</t>
        </r>
      </text>
    </comment>
    <comment ref="L47" authorId="1" shapeId="0" xr:uid="{00000000-0006-0000-1700-00001A000000}">
      <text>
        <r>
          <rPr>
            <sz val="10"/>
            <rFont val="Arial"/>
            <family val="2"/>
          </rPr>
          <t>Paul Hynes:
change 12/31/13, reduce from 4.2%</t>
        </r>
      </text>
    </comment>
    <comment ref="H51" authorId="1" shapeId="0" xr:uid="{00000000-0006-0000-1700-00001B000000}">
      <text>
        <r>
          <rPr>
            <sz val="10"/>
            <rFont val="Arial"/>
            <family val="2"/>
          </rPr>
          <t>Paul Hynes:
Fund on Watch List. Has been removed from LG Rec list as of 6/2013.</t>
        </r>
      </text>
    </comment>
    <comment ref="L55" authorId="1" shapeId="0" xr:uid="{00000000-0006-0000-1700-00001C000000}">
      <text>
        <r>
          <rPr>
            <sz val="10"/>
            <rFont val="Arial"/>
            <family val="2"/>
          </rPr>
          <t>Paul Hynes:
change 7/1/2013 - new position; eliminated VOE and BRAGX</t>
        </r>
      </text>
    </comment>
    <comment ref="L57" authorId="1" shapeId="0" xr:uid="{00000000-0006-0000-1700-00001D000000}">
      <text>
        <r>
          <rPr>
            <sz val="10"/>
            <rFont val="Arial"/>
            <family val="2"/>
          </rPr>
          <t>Paul Hynes:
change 12/31/13, reduce from 7.5%</t>
        </r>
      </text>
    </comment>
    <comment ref="L60" authorId="1" shapeId="0" xr:uid="{00000000-0006-0000-1700-00001E000000}">
      <text>
        <r>
          <rPr>
            <sz val="10"/>
            <rFont val="Arial"/>
            <family val="2"/>
          </rPr>
          <t>Paul Hynes:
change 12/31/13, increase from 2.4%</t>
        </r>
      </text>
    </comment>
  </commentList>
</comments>
</file>

<file path=xl/comments25.xml><?xml version="1.0" encoding="utf-8"?>
<comments xmlns="http://schemas.openxmlformats.org/spreadsheetml/2006/main" xmlns:mc="http://schemas.openxmlformats.org/markup-compatibility/2006" xmlns:xr="http://schemas.microsoft.com/office/spreadsheetml/2014/revision" mc:Ignorable="xr">
  <authors>
    <author>paul</author>
    <author>Paul Hynes</author>
    <author>paul hynes</author>
  </authors>
  <commentList>
    <comment ref="N1" authorId="0" shapeId="0" xr:uid="{00000000-0006-0000-1800-000001000000}">
      <text>
        <r>
          <rPr>
            <sz val="10"/>
            <rFont val="Arial"/>
            <family val="2"/>
          </rPr>
          <t>paul:
Sep 30, 2012</t>
        </r>
      </text>
    </comment>
    <comment ref="L2" authorId="1" shapeId="0" xr:uid="{00000000-0006-0000-1800-000002000000}">
      <text>
        <r>
          <rPr>
            <sz val="10"/>
            <rFont val="Arial"/>
            <family val="2"/>
          </rPr>
          <t>Paul Hynes:
change 7/1/2013, reduced from 14.8%</t>
        </r>
      </text>
    </comment>
    <comment ref="L4" authorId="1" shapeId="0" xr:uid="{00000000-0006-0000-1800-000003000000}">
      <text>
        <r>
          <rPr>
            <sz val="10"/>
            <rFont val="Arial"/>
            <family val="2"/>
          </rPr>
          <t>Paul Hynes:
change 7/1/2013, reduce from 7.2%. Swapped out for BAGIX on 7/1/2015.</t>
        </r>
      </text>
    </comment>
    <comment ref="C5" authorId="2" shapeId="0" xr:uid="{00000000-0006-0000-1800-000004000000}">
      <text>
        <r>
          <rPr>
            <sz val="10"/>
            <rFont val="Arial"/>
            <family val="2"/>
          </rPr>
          <t>paul hynes:
replaced PTTRX on July 1, 2015</t>
        </r>
      </text>
    </comment>
    <comment ref="L5" authorId="2" shapeId="0" xr:uid="{00000000-0006-0000-1800-000005000000}">
      <text>
        <r>
          <rPr>
            <sz val="10"/>
            <rFont val="Arial"/>
            <family val="2"/>
          </rPr>
          <t>paul hynes:
Swapped in for PTTRX on 7/1/2015.</t>
        </r>
      </text>
    </comment>
    <comment ref="L6" authorId="1" shapeId="0" xr:uid="{00000000-0006-0000-1800-000006000000}">
      <text>
        <r>
          <rPr>
            <sz val="10"/>
            <rFont val="Arial"/>
            <family val="2"/>
          </rPr>
          <t>Paul Hynes:
change 7/1/2013, reduce from 2.8%</t>
        </r>
      </text>
    </comment>
    <comment ref="C7" authorId="1" shapeId="0" xr:uid="{00000000-0006-0000-1800-000007000000}">
      <text>
        <r>
          <rPr>
            <sz val="10"/>
            <rFont val="Arial"/>
            <family val="2"/>
          </rPr>
          <t>Paul Hynes:
change 12/31/13, from EABLX</t>
        </r>
      </text>
    </comment>
    <comment ref="C8" authorId="1" shapeId="0" xr:uid="{00000000-0006-0000-1800-000008000000}">
      <text>
        <r>
          <rPr>
            <sz val="10"/>
            <rFont val="Arial"/>
            <family val="2"/>
          </rPr>
          <t>Paul Hynes:
change 12/31/13, from KIFAX</t>
        </r>
      </text>
    </comment>
    <comment ref="L9" authorId="1" shapeId="0" xr:uid="{00000000-0006-0000-1800-000009000000}">
      <text>
        <r>
          <rPr>
            <sz val="10"/>
            <rFont val="Arial"/>
            <family val="2"/>
          </rPr>
          <t>Paul Hynes:
new position 7/1/2013</t>
        </r>
      </text>
    </comment>
    <comment ref="L10" authorId="1" shapeId="0" xr:uid="{00000000-0006-0000-1800-00000A000000}">
      <text>
        <r>
          <rPr>
            <sz val="10"/>
            <rFont val="Arial"/>
            <family val="2"/>
          </rPr>
          <t>Paul Hynes:
new position 7/1/2013</t>
        </r>
      </text>
    </comment>
    <comment ref="L11" authorId="1" shapeId="0" xr:uid="{00000000-0006-0000-1800-00000B000000}">
      <text>
        <r>
          <rPr>
            <sz val="10"/>
            <rFont val="Arial"/>
            <family val="2"/>
          </rPr>
          <t>Paul Hynes:
change 7/1/2013, reduced from 14.8%</t>
        </r>
      </text>
    </comment>
    <comment ref="L13" authorId="1" shapeId="0" xr:uid="{00000000-0006-0000-1800-00000C000000}">
      <text>
        <r>
          <rPr>
            <sz val="10"/>
            <rFont val="Arial"/>
            <family val="2"/>
          </rPr>
          <t>Paul Hynes:
change 7/1/2013, reduce from 7.2%. Swapped out for BAGIX on 7/1/2015.</t>
        </r>
      </text>
    </comment>
    <comment ref="L14" authorId="2" shapeId="0" xr:uid="{00000000-0006-0000-1800-00000D000000}">
      <text>
        <r>
          <rPr>
            <sz val="10"/>
            <rFont val="Arial"/>
            <family val="2"/>
          </rPr>
          <t>paul hynes:
Swapped in for PTTRX on 7/1/2015.</t>
        </r>
      </text>
    </comment>
    <comment ref="L15" authorId="1" shapeId="0" xr:uid="{00000000-0006-0000-1800-00000E000000}">
      <text>
        <r>
          <rPr>
            <sz val="10"/>
            <rFont val="Arial"/>
            <family val="2"/>
          </rPr>
          <t>Paul Hynes:
change 7/1/2013, reduce from 2.8%</t>
        </r>
      </text>
    </comment>
    <comment ref="C16" authorId="1" shapeId="0" xr:uid="{00000000-0006-0000-1800-00000F000000}">
      <text>
        <r>
          <rPr>
            <sz val="10"/>
            <rFont val="Arial"/>
            <family val="2"/>
          </rPr>
          <t>Paul Hynes:
change 12/31/13, from KIFAX</t>
        </r>
      </text>
    </comment>
    <comment ref="C17" authorId="2" shapeId="0" xr:uid="{00000000-0006-0000-1800-000010000000}">
      <text>
        <r>
          <rPr>
            <sz val="10"/>
            <rFont val="Arial"/>
            <family val="2"/>
          </rPr>
          <t>paul hynes:
replaces LASYX in taxable accounts</t>
        </r>
      </text>
    </comment>
    <comment ref="L17" authorId="1" shapeId="0" xr:uid="{00000000-0006-0000-1800-000011000000}">
      <text>
        <r>
          <rPr>
            <sz val="10"/>
            <rFont val="Arial"/>
            <family val="2"/>
          </rPr>
          <t>Paul Hynes:
Not included for portfolio calculation purposes.</t>
        </r>
      </text>
    </comment>
    <comment ref="C18" authorId="2" shapeId="0" xr:uid="{00000000-0006-0000-1800-000012000000}">
      <text>
        <r>
          <rPr>
            <sz val="10"/>
            <rFont val="Arial"/>
            <family val="2"/>
          </rPr>
          <t>paul hynes:
replaces EIBLX in taxable accounts</t>
        </r>
      </text>
    </comment>
    <comment ref="L18" authorId="1" shapeId="0" xr:uid="{00000000-0006-0000-1800-000013000000}">
      <text>
        <r>
          <rPr>
            <sz val="10"/>
            <rFont val="Arial"/>
            <family val="2"/>
          </rPr>
          <t>Paul Hynes:
Not included for portfolio calculation purposes.</t>
        </r>
      </text>
    </comment>
    <comment ref="L29" authorId="1" shapeId="0" xr:uid="{00000000-0006-0000-1800-000014000000}">
      <text>
        <r>
          <rPr>
            <sz val="10"/>
            <rFont val="Arial"/>
            <family val="2"/>
          </rPr>
          <t>Paul Hynes:
change from 3.75% on July 1, 2013</t>
        </r>
      </text>
    </comment>
    <comment ref="L31" authorId="1" shapeId="0" xr:uid="{00000000-0006-0000-1800-000015000000}">
      <text>
        <r>
          <rPr>
            <sz val="10"/>
            <rFont val="Arial"/>
            <family val="2"/>
          </rPr>
          <t>Paul Hynes:
change 12/31/13, increase from 1.8%</t>
        </r>
      </text>
    </comment>
    <comment ref="L33" authorId="1" shapeId="0" xr:uid="{00000000-0006-0000-1800-000016000000}">
      <text>
        <r>
          <rPr>
            <sz val="10"/>
            <rFont val="Arial"/>
            <family val="2"/>
          </rPr>
          <t>Paul Hynes:
change 7/1/2013; reduced from 3.9%</t>
        </r>
      </text>
    </comment>
    <comment ref="L34" authorId="1" shapeId="0" xr:uid="{00000000-0006-0000-1800-000017000000}">
      <text>
        <r>
          <rPr>
            <sz val="10"/>
            <rFont val="Arial"/>
            <family val="2"/>
          </rPr>
          <t>Paul Hynes:
change 7/1/2013 - reduce from 4.05%</t>
        </r>
      </text>
    </comment>
    <comment ref="L35" authorId="1" shapeId="0" xr:uid="{00000000-0006-0000-1800-000018000000}">
      <text>
        <r>
          <rPr>
            <sz val="10"/>
            <rFont val="Arial"/>
            <family val="2"/>
          </rPr>
          <t>Paul Hynes:
change 12/31/13, increase from 3.75%</t>
        </r>
      </text>
    </comment>
    <comment ref="L41" authorId="1" shapeId="0" xr:uid="{00000000-0006-0000-1800-000019000000}">
      <text>
        <r>
          <rPr>
            <sz val="10"/>
            <rFont val="Arial"/>
            <family val="2"/>
          </rPr>
          <t>Paul Hynes:
change 12/31/13, reduce from 3.75%</t>
        </r>
      </text>
    </comment>
    <comment ref="L48" authorId="1" shapeId="0" xr:uid="{00000000-0006-0000-1800-00001A000000}">
      <text>
        <r>
          <rPr>
            <sz val="10"/>
            <rFont val="Arial"/>
            <family val="2"/>
          </rPr>
          <t>Paul Hynes:
change 12/31/13, reduce from 4.2%</t>
        </r>
      </text>
    </comment>
    <comment ref="H52" authorId="1" shapeId="0" xr:uid="{00000000-0006-0000-1800-00001B000000}">
      <text>
        <r>
          <rPr>
            <sz val="10"/>
            <rFont val="Arial"/>
            <family val="2"/>
          </rPr>
          <t>Paul Hynes:
Fund on Watch List. Has been removed from LG Rec list as of 6/2013.</t>
        </r>
      </text>
    </comment>
    <comment ref="L56" authorId="1" shapeId="0" xr:uid="{00000000-0006-0000-1800-00001C000000}">
      <text>
        <r>
          <rPr>
            <sz val="10"/>
            <rFont val="Arial"/>
            <family val="2"/>
          </rPr>
          <t>Paul Hynes:
change 7/1/2013 - new position; eliminated VOE and BRAGX</t>
        </r>
      </text>
    </comment>
    <comment ref="L58" authorId="1" shapeId="0" xr:uid="{00000000-0006-0000-1800-00001D000000}">
      <text>
        <r>
          <rPr>
            <sz val="10"/>
            <rFont val="Arial"/>
            <family val="2"/>
          </rPr>
          <t>Paul Hynes:
change 12/31/13, reduce from 7.5%</t>
        </r>
      </text>
    </comment>
    <comment ref="L61" authorId="1" shapeId="0" xr:uid="{00000000-0006-0000-1800-00001E000000}">
      <text>
        <r>
          <rPr>
            <sz val="10"/>
            <rFont val="Arial"/>
            <family val="2"/>
          </rPr>
          <t>Paul Hynes:
change 12/31/13, increase from 2.4%</t>
        </r>
      </text>
    </comment>
  </commentList>
</comments>
</file>

<file path=xl/comments26.xml><?xml version="1.0" encoding="utf-8"?>
<comments xmlns="http://schemas.openxmlformats.org/spreadsheetml/2006/main" xmlns:mc="http://schemas.openxmlformats.org/markup-compatibility/2006" xmlns:xr="http://schemas.microsoft.com/office/spreadsheetml/2014/revision" mc:Ignorable="xr">
  <authors>
    <author>paul</author>
    <author>Paul Hynes</author>
    <author>paul hynes</author>
  </authors>
  <commentList>
    <comment ref="O1" authorId="0" shapeId="0" xr:uid="{00000000-0006-0000-1900-000001000000}">
      <text>
        <r>
          <rPr>
            <sz val="10"/>
            <rFont val="Arial"/>
            <family val="2"/>
          </rPr>
          <t>paul:
Sep 30, 2012</t>
        </r>
      </text>
    </comment>
    <comment ref="L2" authorId="1" shapeId="0" xr:uid="{00000000-0006-0000-1900-000002000000}">
      <text>
        <r>
          <rPr>
            <sz val="10"/>
            <rFont val="Arial"/>
            <family val="2"/>
          </rPr>
          <t>Paul Hynes:
change 7/1/2013, reduced from 14.8%</t>
        </r>
      </text>
    </comment>
    <comment ref="L4" authorId="1" shapeId="0" xr:uid="{00000000-0006-0000-1900-000003000000}">
      <text>
        <r>
          <rPr>
            <sz val="10"/>
            <rFont val="Arial"/>
            <family val="2"/>
          </rPr>
          <t>Paul Hynes:
change 7/1/2013, reduce from 7.2%. Swapped out for BAGIX on 7/1/2015.</t>
        </r>
      </text>
    </comment>
    <comment ref="C5" authorId="2" shapeId="0" xr:uid="{00000000-0006-0000-1900-000004000000}">
      <text>
        <r>
          <rPr>
            <sz val="10"/>
            <rFont val="Arial"/>
            <family val="2"/>
          </rPr>
          <t>paul hynes:
replaced PTTRX on July 1, 2015</t>
        </r>
      </text>
    </comment>
    <comment ref="L5" authorId="2" shapeId="0" xr:uid="{00000000-0006-0000-1900-000005000000}">
      <text>
        <r>
          <rPr>
            <sz val="10"/>
            <rFont val="Arial"/>
            <family val="2"/>
          </rPr>
          <t>paul hynes:
Swapped in for PTTRX on 7/1/2015.</t>
        </r>
      </text>
    </comment>
    <comment ref="L6" authorId="1" shapeId="0" xr:uid="{00000000-0006-0000-1900-000006000000}">
      <text>
        <r>
          <rPr>
            <sz val="10"/>
            <rFont val="Arial"/>
            <family val="2"/>
          </rPr>
          <t>Paul Hynes:
change 7/1/2013, reduce from 2.8%</t>
        </r>
      </text>
    </comment>
    <comment ref="C7" authorId="1" shapeId="0" xr:uid="{00000000-0006-0000-1900-000007000000}">
      <text>
        <r>
          <rPr>
            <sz val="10"/>
            <rFont val="Arial"/>
            <family val="2"/>
          </rPr>
          <t>Paul Hynes:
change 12/31/13, from EABLX</t>
        </r>
      </text>
    </comment>
    <comment ref="C8" authorId="1" shapeId="0" xr:uid="{00000000-0006-0000-1900-000008000000}">
      <text>
        <r>
          <rPr>
            <sz val="10"/>
            <rFont val="Arial"/>
            <family val="2"/>
          </rPr>
          <t>Paul Hynes:
change 12/31/13, from KIFAX</t>
        </r>
      </text>
    </comment>
    <comment ref="L9" authorId="1" shapeId="0" xr:uid="{00000000-0006-0000-1900-000009000000}">
      <text>
        <r>
          <rPr>
            <sz val="10"/>
            <rFont val="Arial"/>
            <family val="2"/>
          </rPr>
          <t>Paul Hynes:
new position 7/1/2013</t>
        </r>
      </text>
    </comment>
    <comment ref="L10" authorId="1" shapeId="0" xr:uid="{00000000-0006-0000-1900-00000A000000}">
      <text>
        <r>
          <rPr>
            <sz val="10"/>
            <rFont val="Arial"/>
            <family val="2"/>
          </rPr>
          <t>Paul Hynes:
new position 7/1/2013</t>
        </r>
      </text>
    </comment>
    <comment ref="C11" authorId="2" shapeId="0" xr:uid="{00000000-0006-0000-1900-00000B000000}">
      <text>
        <r>
          <rPr>
            <sz val="10"/>
            <rFont val="Arial"/>
            <family val="2"/>
          </rPr>
          <t>paul hynes:
replaces LASYX in taxable accounts</t>
        </r>
      </text>
    </comment>
    <comment ref="L11" authorId="1" shapeId="0" xr:uid="{00000000-0006-0000-1900-00000C000000}">
      <text>
        <r>
          <rPr>
            <sz val="10"/>
            <rFont val="Arial"/>
            <family val="2"/>
          </rPr>
          <t>Paul Hynes:
Not included for portfolio calculation purposes.</t>
        </r>
      </text>
    </comment>
    <comment ref="C12" authorId="2" shapeId="0" xr:uid="{00000000-0006-0000-1900-00000D000000}">
      <text>
        <r>
          <rPr>
            <sz val="10"/>
            <rFont val="Arial"/>
            <family val="2"/>
          </rPr>
          <t>paul hynes:
replaces EIBLX in taxable accounts</t>
        </r>
      </text>
    </comment>
    <comment ref="L12" authorId="1" shapeId="0" xr:uid="{00000000-0006-0000-1900-00000E000000}">
      <text>
        <r>
          <rPr>
            <sz val="10"/>
            <rFont val="Arial"/>
            <family val="2"/>
          </rPr>
          <t>Paul Hynes:
Not included for portfolio calculation purposes.</t>
        </r>
      </text>
    </comment>
    <comment ref="L23" authorId="1" shapeId="0" xr:uid="{00000000-0006-0000-1900-00000F000000}">
      <text>
        <r>
          <rPr>
            <sz val="10"/>
            <rFont val="Arial"/>
            <family val="2"/>
          </rPr>
          <t>Paul Hynes:
change from 3.75% on July 1, 2013</t>
        </r>
      </text>
    </comment>
    <comment ref="L25" authorId="1" shapeId="0" xr:uid="{00000000-0006-0000-1900-000010000000}">
      <text>
        <r>
          <rPr>
            <sz val="10"/>
            <rFont val="Arial"/>
            <family val="2"/>
          </rPr>
          <t>Paul Hynes:
change 12/31/13, increase from 1.8%</t>
        </r>
      </text>
    </comment>
    <comment ref="L27" authorId="1" shapeId="0" xr:uid="{00000000-0006-0000-1900-000011000000}">
      <text>
        <r>
          <rPr>
            <sz val="10"/>
            <rFont val="Arial"/>
            <family val="2"/>
          </rPr>
          <t>Paul Hynes:
change 7/1/2013; reduced from 3.9%</t>
        </r>
      </text>
    </comment>
    <comment ref="L28" authorId="1" shapeId="0" xr:uid="{00000000-0006-0000-1900-000012000000}">
      <text>
        <r>
          <rPr>
            <sz val="10"/>
            <rFont val="Arial"/>
            <family val="2"/>
          </rPr>
          <t>Paul Hynes:
change 7/1/2013 - reduce from 4.05%</t>
        </r>
      </text>
    </comment>
    <comment ref="L29" authorId="1" shapeId="0" xr:uid="{00000000-0006-0000-1900-000013000000}">
      <text>
        <r>
          <rPr>
            <sz val="10"/>
            <rFont val="Arial"/>
            <family val="2"/>
          </rPr>
          <t>Paul Hynes:
change 12/31/13, increase from 3.75%</t>
        </r>
      </text>
    </comment>
    <comment ref="L35" authorId="1" shapeId="0" xr:uid="{00000000-0006-0000-1900-000014000000}">
      <text>
        <r>
          <rPr>
            <sz val="10"/>
            <rFont val="Arial"/>
            <family val="2"/>
          </rPr>
          <t>Paul Hynes:
change 12/31/13, reduce from 3.75%</t>
        </r>
      </text>
    </comment>
    <comment ref="L42" authorId="1" shapeId="0" xr:uid="{00000000-0006-0000-1900-000015000000}">
      <text>
        <r>
          <rPr>
            <sz val="10"/>
            <rFont val="Arial"/>
            <family val="2"/>
          </rPr>
          <t>Paul Hynes:
change 12/31/13, reduce from 4.2%</t>
        </r>
      </text>
    </comment>
    <comment ref="H46" authorId="1" shapeId="0" xr:uid="{00000000-0006-0000-1900-000016000000}">
      <text>
        <r>
          <rPr>
            <sz val="10"/>
            <rFont val="Arial"/>
            <family val="2"/>
          </rPr>
          <t>Paul Hynes:
Fund on Watch List. Has been removed from LG Rec list as of 6/2013.</t>
        </r>
      </text>
    </comment>
    <comment ref="L50" authorId="1" shapeId="0" xr:uid="{00000000-0006-0000-1900-000017000000}">
      <text>
        <r>
          <rPr>
            <sz val="10"/>
            <rFont val="Arial"/>
            <family val="2"/>
          </rPr>
          <t>Paul Hynes:
change 7/1/2013 - new position; eliminated VOE and BRAGX</t>
        </r>
      </text>
    </comment>
    <comment ref="L51" authorId="1" shapeId="0" xr:uid="{00000000-0006-0000-1900-000018000000}">
      <text>
        <r>
          <rPr>
            <sz val="10"/>
            <rFont val="Arial"/>
            <family val="2"/>
          </rPr>
          <t>Paul Hynes:
change 12/31/13, reduce from 7.5%</t>
        </r>
      </text>
    </comment>
    <comment ref="L54" authorId="1" shapeId="0" xr:uid="{00000000-0006-0000-1900-000019000000}">
      <text>
        <r>
          <rPr>
            <sz val="10"/>
            <rFont val="Arial"/>
            <family val="2"/>
          </rPr>
          <t>Paul Hynes:
change 12/31/13, increase from 2.4%</t>
        </r>
      </text>
    </comment>
  </commentList>
</comments>
</file>

<file path=xl/comments27.xml><?xml version="1.0" encoding="utf-8"?>
<comments xmlns="http://schemas.openxmlformats.org/spreadsheetml/2006/main" xmlns:mc="http://schemas.openxmlformats.org/markup-compatibility/2006" xmlns:xr="http://schemas.microsoft.com/office/spreadsheetml/2014/revision" mc:Ignorable="xr">
  <authors>
    <author>paul</author>
    <author>Paul Hynes</author>
    <author>paul hynes</author>
  </authors>
  <commentList>
    <comment ref="O1" authorId="0" shapeId="0" xr:uid="{00000000-0006-0000-1A00-000001000000}">
      <text>
        <r>
          <rPr>
            <sz val="10"/>
            <rFont val="Arial"/>
            <family val="2"/>
          </rPr>
          <t>paul:
Sep 30, 2012</t>
        </r>
      </text>
    </comment>
    <comment ref="L2" authorId="1" shapeId="0" xr:uid="{00000000-0006-0000-1A00-000002000000}">
      <text>
        <r>
          <rPr>
            <sz val="10"/>
            <rFont val="Arial"/>
            <family val="2"/>
          </rPr>
          <t>Paul Hynes:
change 7/1/2013, reduced from 14.8%</t>
        </r>
      </text>
    </comment>
    <comment ref="L4" authorId="1" shapeId="0" xr:uid="{00000000-0006-0000-1A00-000003000000}">
      <text>
        <r>
          <rPr>
            <sz val="10"/>
            <rFont val="Arial"/>
            <family val="2"/>
          </rPr>
          <t>Paul Hynes:
change 7/1/2013, reduce from 7.2%. Swapped out for BAGIX on 7/1/2015.</t>
        </r>
      </text>
    </comment>
    <comment ref="C5" authorId="2" shapeId="0" xr:uid="{00000000-0006-0000-1A00-000004000000}">
      <text>
        <r>
          <rPr>
            <sz val="10"/>
            <rFont val="Arial"/>
            <family val="2"/>
          </rPr>
          <t>paul hynes:
replaced PTTRX on July 1, 2015</t>
        </r>
      </text>
    </comment>
    <comment ref="L5" authorId="2" shapeId="0" xr:uid="{00000000-0006-0000-1A00-000005000000}">
      <text>
        <r>
          <rPr>
            <sz val="10"/>
            <rFont val="Arial"/>
            <family val="2"/>
          </rPr>
          <t>paul hynes:
Swapped in for PTTRX on 7/1/2015.</t>
        </r>
      </text>
    </comment>
    <comment ref="L6" authorId="1" shapeId="0" xr:uid="{00000000-0006-0000-1A00-000006000000}">
      <text>
        <r>
          <rPr>
            <sz val="10"/>
            <rFont val="Arial"/>
            <family val="2"/>
          </rPr>
          <t>Paul Hynes:
change 7/1/2013, reduce from 2.8%</t>
        </r>
      </text>
    </comment>
    <comment ref="C7" authorId="1" shapeId="0" xr:uid="{00000000-0006-0000-1A00-000007000000}">
      <text>
        <r>
          <rPr>
            <sz val="10"/>
            <rFont val="Arial"/>
            <family val="2"/>
          </rPr>
          <t>Paul Hynes:
change 12/31/13, from EABLX</t>
        </r>
      </text>
    </comment>
    <comment ref="C8" authorId="1" shapeId="0" xr:uid="{00000000-0006-0000-1A00-000008000000}">
      <text>
        <r>
          <rPr>
            <sz val="10"/>
            <rFont val="Arial"/>
            <family val="2"/>
          </rPr>
          <t>Paul Hynes:
change 12/31/13, from KIFAX</t>
        </r>
      </text>
    </comment>
    <comment ref="L9" authorId="1" shapeId="0" xr:uid="{00000000-0006-0000-1A00-000009000000}">
      <text>
        <r>
          <rPr>
            <sz val="10"/>
            <rFont val="Arial"/>
            <family val="2"/>
          </rPr>
          <t>Paul Hynes:
new position 7/1/2013</t>
        </r>
      </text>
    </comment>
    <comment ref="L10" authorId="1" shapeId="0" xr:uid="{00000000-0006-0000-1A00-00000A000000}">
      <text>
        <r>
          <rPr>
            <sz val="10"/>
            <rFont val="Arial"/>
            <family val="2"/>
          </rPr>
          <t>Paul Hynes:
new position 7/1/2013</t>
        </r>
      </text>
    </comment>
    <comment ref="C11" authorId="2" shapeId="0" xr:uid="{00000000-0006-0000-1A00-00000B000000}">
      <text>
        <r>
          <rPr>
            <sz val="10"/>
            <rFont val="Arial"/>
            <family val="2"/>
          </rPr>
          <t>paul hynes:
replaces LASYX in taxable accounts</t>
        </r>
      </text>
    </comment>
    <comment ref="L11" authorId="1" shapeId="0" xr:uid="{00000000-0006-0000-1A00-00000C000000}">
      <text>
        <r>
          <rPr>
            <sz val="10"/>
            <rFont val="Arial"/>
            <family val="2"/>
          </rPr>
          <t>Paul Hynes:
Not included for portfolio calculation purposes.</t>
        </r>
      </text>
    </comment>
    <comment ref="C12" authorId="2" shapeId="0" xr:uid="{00000000-0006-0000-1A00-00000D000000}">
      <text>
        <r>
          <rPr>
            <sz val="10"/>
            <rFont val="Arial"/>
            <family val="2"/>
          </rPr>
          <t>paul hynes:
replaces EIBLX in taxable accounts</t>
        </r>
      </text>
    </comment>
    <comment ref="L12" authorId="1" shapeId="0" xr:uid="{00000000-0006-0000-1A00-00000E000000}">
      <text>
        <r>
          <rPr>
            <sz val="10"/>
            <rFont val="Arial"/>
            <family val="2"/>
          </rPr>
          <t>Paul Hynes:
Not included for portfolio calculation purposes.</t>
        </r>
      </text>
    </comment>
    <comment ref="L23" authorId="1" shapeId="0" xr:uid="{00000000-0006-0000-1A00-00000F000000}">
      <text>
        <r>
          <rPr>
            <sz val="10"/>
            <rFont val="Arial"/>
            <family val="2"/>
          </rPr>
          <t>Paul Hynes:
change from 3.75% on July 1, 2013</t>
        </r>
      </text>
    </comment>
    <comment ref="L25" authorId="1" shapeId="0" xr:uid="{00000000-0006-0000-1A00-000010000000}">
      <text>
        <r>
          <rPr>
            <sz val="10"/>
            <rFont val="Arial"/>
            <family val="2"/>
          </rPr>
          <t>Paul Hynes:
change 12/31/13, increase from 1.8%</t>
        </r>
      </text>
    </comment>
    <comment ref="L27" authorId="1" shapeId="0" xr:uid="{00000000-0006-0000-1A00-000011000000}">
      <text>
        <r>
          <rPr>
            <sz val="10"/>
            <rFont val="Arial"/>
            <family val="2"/>
          </rPr>
          <t>Paul Hynes:
change 7/1/2013; reduced from 3.9%</t>
        </r>
      </text>
    </comment>
    <comment ref="L28" authorId="1" shapeId="0" xr:uid="{00000000-0006-0000-1A00-000012000000}">
      <text>
        <r>
          <rPr>
            <sz val="10"/>
            <rFont val="Arial"/>
            <family val="2"/>
          </rPr>
          <t>Paul Hynes:
change 7/1/2013 - reduce from 4.05%</t>
        </r>
      </text>
    </comment>
    <comment ref="L29" authorId="1" shapeId="0" xr:uid="{00000000-0006-0000-1A00-000013000000}">
      <text>
        <r>
          <rPr>
            <sz val="10"/>
            <rFont val="Arial"/>
            <family val="2"/>
          </rPr>
          <t>Paul Hynes:
change 12/31/13, increase from 3.75%</t>
        </r>
      </text>
    </comment>
    <comment ref="L35" authorId="1" shapeId="0" xr:uid="{00000000-0006-0000-1A00-000014000000}">
      <text>
        <r>
          <rPr>
            <sz val="10"/>
            <rFont val="Arial"/>
            <family val="2"/>
          </rPr>
          <t>Paul Hynes:
change 12/31/13, reduce from 3.75%</t>
        </r>
      </text>
    </comment>
    <comment ref="L42" authorId="1" shapeId="0" xr:uid="{00000000-0006-0000-1A00-000015000000}">
      <text>
        <r>
          <rPr>
            <sz val="10"/>
            <rFont val="Arial"/>
            <family val="2"/>
          </rPr>
          <t>Paul Hynes:
change 12/31/13, reduce from 4.2%</t>
        </r>
      </text>
    </comment>
    <comment ref="H46" authorId="1" shapeId="0" xr:uid="{00000000-0006-0000-1A00-000016000000}">
      <text>
        <r>
          <rPr>
            <sz val="10"/>
            <rFont val="Arial"/>
            <family val="2"/>
          </rPr>
          <t>Paul Hynes:
Fund on Watch List. Has been removed from LG Rec list as of 6/2013.</t>
        </r>
      </text>
    </comment>
    <comment ref="L50" authorId="1" shapeId="0" xr:uid="{00000000-0006-0000-1A00-000017000000}">
      <text>
        <r>
          <rPr>
            <sz val="10"/>
            <rFont val="Arial"/>
            <family val="2"/>
          </rPr>
          <t>Paul Hynes:
change 7/1/2013 - new position; eliminated VOE and BRAGX</t>
        </r>
      </text>
    </comment>
    <comment ref="L51" authorId="1" shapeId="0" xr:uid="{00000000-0006-0000-1A00-000018000000}">
      <text>
        <r>
          <rPr>
            <sz val="10"/>
            <rFont val="Arial"/>
            <family val="2"/>
          </rPr>
          <t>Paul Hynes:
change 12/31/13, reduce from 7.5%</t>
        </r>
      </text>
    </comment>
    <comment ref="L54" authorId="1" shapeId="0" xr:uid="{00000000-0006-0000-1A00-000019000000}">
      <text>
        <r>
          <rPr>
            <sz val="10"/>
            <rFont val="Arial"/>
            <family val="2"/>
          </rPr>
          <t>Paul Hynes:
change 12/31/13, increase from 2.4%</t>
        </r>
      </text>
    </comment>
  </commentList>
</comments>
</file>

<file path=xl/comments28.xml><?xml version="1.0" encoding="utf-8"?>
<comments xmlns="http://schemas.openxmlformats.org/spreadsheetml/2006/main" xmlns:mc="http://schemas.openxmlformats.org/markup-compatibility/2006" xmlns:xr="http://schemas.microsoft.com/office/spreadsheetml/2014/revision" mc:Ignorable="xr">
  <authors>
    <author>paul</author>
    <author>Paul Hynes</author>
    <author>paul hynes</author>
  </authors>
  <commentList>
    <comment ref="O1" authorId="0" shapeId="0" xr:uid="{00000000-0006-0000-1B00-000001000000}">
      <text>
        <r>
          <rPr>
            <sz val="10"/>
            <rFont val="Arial"/>
            <family val="2"/>
          </rPr>
          <t>paul:
Sep 30, 2012</t>
        </r>
      </text>
    </comment>
    <comment ref="L2" authorId="1" shapeId="0" xr:uid="{00000000-0006-0000-1B00-000002000000}">
      <text>
        <r>
          <rPr>
            <sz val="10"/>
            <rFont val="Arial"/>
            <family val="2"/>
          </rPr>
          <t>Paul Hynes:
change 7/1/2013, reduced from 14.8%</t>
        </r>
      </text>
    </comment>
    <comment ref="L4" authorId="1" shapeId="0" xr:uid="{00000000-0006-0000-1B00-000003000000}">
      <text>
        <r>
          <rPr>
            <sz val="10"/>
            <rFont val="Arial"/>
            <family val="2"/>
          </rPr>
          <t>Paul Hynes:
change 7/1/2013, reduce from 7.2%. Swapped out for BAGIX on 7/1/2015.</t>
        </r>
      </text>
    </comment>
    <comment ref="C5" authorId="2" shapeId="0" xr:uid="{00000000-0006-0000-1B00-000004000000}">
      <text>
        <r>
          <rPr>
            <sz val="10"/>
            <rFont val="Arial"/>
            <family val="2"/>
          </rPr>
          <t>paul hynes:
replaced PTTRX on July 1, 2015</t>
        </r>
      </text>
    </comment>
    <comment ref="L5" authorId="2" shapeId="0" xr:uid="{00000000-0006-0000-1B00-000005000000}">
      <text>
        <r>
          <rPr>
            <sz val="10"/>
            <rFont val="Arial"/>
            <family val="2"/>
          </rPr>
          <t>paul hynes:
Swapped in for PTTRX on 7/1/2015.</t>
        </r>
      </text>
    </comment>
    <comment ref="L6" authorId="1" shapeId="0" xr:uid="{00000000-0006-0000-1B00-000006000000}">
      <text>
        <r>
          <rPr>
            <sz val="10"/>
            <rFont val="Arial"/>
            <family val="2"/>
          </rPr>
          <t>Paul Hynes:
change 7/1/2013, reduce from 2.8%</t>
        </r>
      </text>
    </comment>
    <comment ref="C7" authorId="1" shapeId="0" xr:uid="{00000000-0006-0000-1B00-000007000000}">
      <text>
        <r>
          <rPr>
            <sz val="10"/>
            <rFont val="Arial"/>
            <family val="2"/>
          </rPr>
          <t>Paul Hynes:
change 12/31/13, from EABLX</t>
        </r>
      </text>
    </comment>
    <comment ref="C8" authorId="1" shapeId="0" xr:uid="{00000000-0006-0000-1B00-000008000000}">
      <text>
        <r>
          <rPr>
            <sz val="10"/>
            <rFont val="Arial"/>
            <family val="2"/>
          </rPr>
          <t>Paul Hynes:
change 12/31/13, from KIFAX</t>
        </r>
      </text>
    </comment>
    <comment ref="L9" authorId="1" shapeId="0" xr:uid="{00000000-0006-0000-1B00-000009000000}">
      <text>
        <r>
          <rPr>
            <sz val="10"/>
            <rFont val="Arial"/>
            <family val="2"/>
          </rPr>
          <t>Paul Hynes:
new position 7/1/2013</t>
        </r>
      </text>
    </comment>
    <comment ref="L10" authorId="1" shapeId="0" xr:uid="{00000000-0006-0000-1B00-00000A000000}">
      <text>
        <r>
          <rPr>
            <sz val="10"/>
            <rFont val="Arial"/>
            <family val="2"/>
          </rPr>
          <t>Paul Hynes:
new position 7/1/2013</t>
        </r>
      </text>
    </comment>
    <comment ref="C11" authorId="2" shapeId="0" xr:uid="{00000000-0006-0000-1B00-00000B000000}">
      <text>
        <r>
          <rPr>
            <sz val="10"/>
            <rFont val="Arial"/>
            <family val="2"/>
          </rPr>
          <t>paul hynes:
replaces LASYX in taxable accounts</t>
        </r>
      </text>
    </comment>
    <comment ref="L11" authorId="1" shapeId="0" xr:uid="{00000000-0006-0000-1B00-00000C000000}">
      <text>
        <r>
          <rPr>
            <sz val="10"/>
            <rFont val="Arial"/>
            <family val="2"/>
          </rPr>
          <t>Paul Hynes:
Not included for portfolio calculation purposes.</t>
        </r>
      </text>
    </comment>
    <comment ref="C12" authorId="2" shapeId="0" xr:uid="{00000000-0006-0000-1B00-00000D000000}">
      <text>
        <r>
          <rPr>
            <sz val="10"/>
            <rFont val="Arial"/>
            <family val="2"/>
          </rPr>
          <t>paul hynes:
replaces EIBLX in taxable accounts</t>
        </r>
      </text>
    </comment>
    <comment ref="L12" authorId="1" shapeId="0" xr:uid="{00000000-0006-0000-1B00-00000E000000}">
      <text>
        <r>
          <rPr>
            <sz val="10"/>
            <rFont val="Arial"/>
            <family val="2"/>
          </rPr>
          <t>Paul Hynes:
Not included for portfolio calculation purposes.</t>
        </r>
      </text>
    </comment>
    <comment ref="L23" authorId="1" shapeId="0" xr:uid="{00000000-0006-0000-1B00-00000F000000}">
      <text>
        <r>
          <rPr>
            <sz val="10"/>
            <rFont val="Arial"/>
            <family val="2"/>
          </rPr>
          <t>Paul Hynes:
change from 3.75% on July 1, 2013</t>
        </r>
      </text>
    </comment>
    <comment ref="L25" authorId="1" shapeId="0" xr:uid="{00000000-0006-0000-1B00-000010000000}">
      <text>
        <r>
          <rPr>
            <sz val="10"/>
            <rFont val="Arial"/>
            <family val="2"/>
          </rPr>
          <t>Paul Hynes:
change 12/31/13, increase from 1.8%</t>
        </r>
      </text>
    </comment>
    <comment ref="L27" authorId="1" shapeId="0" xr:uid="{00000000-0006-0000-1B00-000011000000}">
      <text>
        <r>
          <rPr>
            <sz val="10"/>
            <rFont val="Arial"/>
            <family val="2"/>
          </rPr>
          <t>Paul Hynes:
change 7/1/2013; reduced from 3.9%</t>
        </r>
      </text>
    </comment>
    <comment ref="L28" authorId="1" shapeId="0" xr:uid="{00000000-0006-0000-1B00-000012000000}">
      <text>
        <r>
          <rPr>
            <sz val="10"/>
            <rFont val="Arial"/>
            <family val="2"/>
          </rPr>
          <t>Paul Hynes:
change 7/1/2013 - reduce from 4.05%</t>
        </r>
      </text>
    </comment>
    <comment ref="L29" authorId="1" shapeId="0" xr:uid="{00000000-0006-0000-1B00-000013000000}">
      <text>
        <r>
          <rPr>
            <sz val="10"/>
            <rFont val="Arial"/>
            <family val="2"/>
          </rPr>
          <t>Paul Hynes:
change 12/31/13, increase from 3.75%</t>
        </r>
      </text>
    </comment>
    <comment ref="L35" authorId="1" shapeId="0" xr:uid="{00000000-0006-0000-1B00-000014000000}">
      <text>
        <r>
          <rPr>
            <sz val="10"/>
            <rFont val="Arial"/>
            <family val="2"/>
          </rPr>
          <t>Paul Hynes:
change 12/31/13, reduce from 3.75%</t>
        </r>
      </text>
    </comment>
    <comment ref="L42" authorId="1" shapeId="0" xr:uid="{00000000-0006-0000-1B00-000015000000}">
      <text>
        <r>
          <rPr>
            <sz val="10"/>
            <rFont val="Arial"/>
            <family val="2"/>
          </rPr>
          <t>Paul Hynes:
change 12/31/13, reduce from 4.2%</t>
        </r>
      </text>
    </comment>
    <comment ref="H46" authorId="1" shapeId="0" xr:uid="{00000000-0006-0000-1B00-000016000000}">
      <text>
        <r>
          <rPr>
            <sz val="10"/>
            <rFont val="Arial"/>
            <family val="2"/>
          </rPr>
          <t>Paul Hynes:
Fund on Watch List. Has been removed from LG Rec list as of 6/2013.</t>
        </r>
      </text>
    </comment>
    <comment ref="L50" authorId="1" shapeId="0" xr:uid="{00000000-0006-0000-1B00-000017000000}">
      <text>
        <r>
          <rPr>
            <sz val="10"/>
            <rFont val="Arial"/>
            <family val="2"/>
          </rPr>
          <t>Paul Hynes:
change 7/1/2013 - new position; eliminated VOE and BRAGX</t>
        </r>
      </text>
    </comment>
    <comment ref="L51" authorId="1" shapeId="0" xr:uid="{00000000-0006-0000-1B00-000018000000}">
      <text>
        <r>
          <rPr>
            <sz val="10"/>
            <rFont val="Arial"/>
            <family val="2"/>
          </rPr>
          <t>Paul Hynes:
change 12/31/13, reduce from 7.5%</t>
        </r>
      </text>
    </comment>
    <comment ref="L54" authorId="1" shapeId="0" xr:uid="{00000000-0006-0000-1B00-000019000000}">
      <text>
        <r>
          <rPr>
            <sz val="10"/>
            <rFont val="Arial"/>
            <family val="2"/>
          </rPr>
          <t>Paul Hynes:
change 12/31/13, increase from 2.4%</t>
        </r>
      </text>
    </comment>
  </commentList>
</comments>
</file>

<file path=xl/comments29.xml><?xml version="1.0" encoding="utf-8"?>
<comments xmlns="http://schemas.openxmlformats.org/spreadsheetml/2006/main" xmlns:mc="http://schemas.openxmlformats.org/markup-compatibility/2006" xmlns:xr="http://schemas.microsoft.com/office/spreadsheetml/2014/revision" mc:Ignorable="xr">
  <authors>
    <author>paul</author>
    <author>Paul Hynes</author>
    <author>paul hynes</author>
  </authors>
  <commentList>
    <comment ref="O1" authorId="0" shapeId="0" xr:uid="{00000000-0006-0000-1C00-000001000000}">
      <text>
        <r>
          <rPr>
            <sz val="10"/>
            <rFont val="Arial"/>
            <family val="2"/>
          </rPr>
          <t>paul:
Sep 30, 2012</t>
        </r>
      </text>
    </comment>
    <comment ref="L2" authorId="1" shapeId="0" xr:uid="{00000000-0006-0000-1C00-000002000000}">
      <text>
        <r>
          <rPr>
            <sz val="10"/>
            <rFont val="Arial"/>
            <family val="2"/>
          </rPr>
          <t>Paul Hynes:
change 7/1/2013, reduced from 14.8%</t>
        </r>
      </text>
    </comment>
    <comment ref="L4" authorId="1" shapeId="0" xr:uid="{00000000-0006-0000-1C00-000003000000}">
      <text>
        <r>
          <rPr>
            <sz val="10"/>
            <rFont val="Arial"/>
            <family val="2"/>
          </rPr>
          <t>Paul Hynes:
change 7/1/2013, reduce from 7.2%. Swapped out for BAGIX on 7/1/2015.</t>
        </r>
      </text>
    </comment>
    <comment ref="C5" authorId="2" shapeId="0" xr:uid="{00000000-0006-0000-1C00-000004000000}">
      <text>
        <r>
          <rPr>
            <sz val="10"/>
            <rFont val="Arial"/>
            <family val="2"/>
          </rPr>
          <t>paul hynes:
replaced PTTRX on July 1, 2015</t>
        </r>
      </text>
    </comment>
    <comment ref="L5" authorId="2" shapeId="0" xr:uid="{00000000-0006-0000-1C00-000005000000}">
      <text>
        <r>
          <rPr>
            <sz val="10"/>
            <rFont val="Arial"/>
            <family val="2"/>
          </rPr>
          <t>paul hynes:
Swapped in for PTTRX on 7/1/2015.</t>
        </r>
      </text>
    </comment>
    <comment ref="L6" authorId="1" shapeId="0" xr:uid="{00000000-0006-0000-1C00-000006000000}">
      <text>
        <r>
          <rPr>
            <sz val="10"/>
            <rFont val="Arial"/>
            <family val="2"/>
          </rPr>
          <t>Paul Hynes:
change 7/1/2013, reduce from 2.8%</t>
        </r>
      </text>
    </comment>
    <comment ref="C7" authorId="1" shapeId="0" xr:uid="{00000000-0006-0000-1C00-000007000000}">
      <text>
        <r>
          <rPr>
            <sz val="10"/>
            <rFont val="Arial"/>
            <family val="2"/>
          </rPr>
          <t>Paul Hynes:
change 12/31/13, from EABLX</t>
        </r>
      </text>
    </comment>
    <comment ref="C8" authorId="1" shapeId="0" xr:uid="{00000000-0006-0000-1C00-000008000000}">
      <text>
        <r>
          <rPr>
            <sz val="10"/>
            <rFont val="Arial"/>
            <family val="2"/>
          </rPr>
          <t>Paul Hynes:
change 12/31/13, from KIFAX</t>
        </r>
      </text>
    </comment>
    <comment ref="L9" authorId="1" shapeId="0" xr:uid="{00000000-0006-0000-1C00-000009000000}">
      <text>
        <r>
          <rPr>
            <sz val="10"/>
            <rFont val="Arial"/>
            <family val="2"/>
          </rPr>
          <t>Paul Hynes:
new position 7/1/2013</t>
        </r>
      </text>
    </comment>
    <comment ref="L10" authorId="1" shapeId="0" xr:uid="{00000000-0006-0000-1C00-00000A000000}">
      <text>
        <r>
          <rPr>
            <sz val="10"/>
            <rFont val="Arial"/>
            <family val="2"/>
          </rPr>
          <t>Paul Hynes:
new position 7/1/2013</t>
        </r>
      </text>
    </comment>
    <comment ref="C11" authorId="2" shapeId="0" xr:uid="{00000000-0006-0000-1C00-00000B000000}">
      <text>
        <r>
          <rPr>
            <sz val="10"/>
            <rFont val="Arial"/>
            <family val="2"/>
          </rPr>
          <t>paul hynes:
replaces LASYX in taxable accounts</t>
        </r>
      </text>
    </comment>
    <comment ref="L11" authorId="1" shapeId="0" xr:uid="{00000000-0006-0000-1C00-00000C000000}">
      <text>
        <r>
          <rPr>
            <sz val="10"/>
            <rFont val="Arial"/>
            <family val="2"/>
          </rPr>
          <t>Paul Hynes:
Not included for portfolio calculation purposes.</t>
        </r>
      </text>
    </comment>
    <comment ref="C12" authorId="2" shapeId="0" xr:uid="{00000000-0006-0000-1C00-00000D000000}">
      <text>
        <r>
          <rPr>
            <sz val="10"/>
            <rFont val="Arial"/>
            <family val="2"/>
          </rPr>
          <t>paul hynes:
replaces EIBLX in taxable accounts</t>
        </r>
      </text>
    </comment>
    <comment ref="L12" authorId="1" shapeId="0" xr:uid="{00000000-0006-0000-1C00-00000E000000}">
      <text>
        <r>
          <rPr>
            <sz val="10"/>
            <rFont val="Arial"/>
            <family val="2"/>
          </rPr>
          <t>Paul Hynes:
Not included for portfolio calculation purposes.</t>
        </r>
      </text>
    </comment>
    <comment ref="L23" authorId="1" shapeId="0" xr:uid="{00000000-0006-0000-1C00-00000F000000}">
      <text>
        <r>
          <rPr>
            <sz val="10"/>
            <rFont val="Arial"/>
            <family val="2"/>
          </rPr>
          <t>Paul Hynes:
change from 3.75% on July 1, 2013</t>
        </r>
      </text>
    </comment>
    <comment ref="L25" authorId="1" shapeId="0" xr:uid="{00000000-0006-0000-1C00-000010000000}">
      <text>
        <r>
          <rPr>
            <sz val="10"/>
            <rFont val="Arial"/>
            <family val="2"/>
          </rPr>
          <t>Paul Hynes:
change 12/31/13, increase from 1.8%</t>
        </r>
      </text>
    </comment>
    <comment ref="L27" authorId="1" shapeId="0" xr:uid="{00000000-0006-0000-1C00-000011000000}">
      <text>
        <r>
          <rPr>
            <sz val="10"/>
            <rFont val="Arial"/>
            <family val="2"/>
          </rPr>
          <t>Paul Hynes:
change 7/1/2013; reduced from 3.9%</t>
        </r>
      </text>
    </comment>
    <comment ref="L28" authorId="1" shapeId="0" xr:uid="{00000000-0006-0000-1C00-000012000000}">
      <text>
        <r>
          <rPr>
            <sz val="10"/>
            <rFont val="Arial"/>
            <family val="2"/>
          </rPr>
          <t>Paul Hynes:
change 7/1/2013 - reduce from 4.05%</t>
        </r>
      </text>
    </comment>
    <comment ref="L29" authorId="1" shapeId="0" xr:uid="{00000000-0006-0000-1C00-000013000000}">
      <text>
        <r>
          <rPr>
            <sz val="10"/>
            <rFont val="Arial"/>
            <family val="2"/>
          </rPr>
          <t>Paul Hynes:
change 12/31/13, increase from 3.75%</t>
        </r>
      </text>
    </comment>
    <comment ref="L35" authorId="1" shapeId="0" xr:uid="{00000000-0006-0000-1C00-000014000000}">
      <text>
        <r>
          <rPr>
            <sz val="10"/>
            <rFont val="Arial"/>
            <family val="2"/>
          </rPr>
          <t>Paul Hynes:
change 12/31/13, reduce from 3.75%</t>
        </r>
      </text>
    </comment>
    <comment ref="L42" authorId="1" shapeId="0" xr:uid="{00000000-0006-0000-1C00-000015000000}">
      <text>
        <r>
          <rPr>
            <sz val="10"/>
            <rFont val="Arial"/>
            <family val="2"/>
          </rPr>
          <t>Paul Hynes:
change 12/31/13, reduce from 4.2%</t>
        </r>
      </text>
    </comment>
    <comment ref="H46" authorId="1" shapeId="0" xr:uid="{00000000-0006-0000-1C00-000016000000}">
      <text>
        <r>
          <rPr>
            <sz val="10"/>
            <rFont val="Arial"/>
            <family val="2"/>
          </rPr>
          <t>Paul Hynes:
Fund on Watch List. Has been removed from LG Rec list as of 6/2013.</t>
        </r>
      </text>
    </comment>
    <comment ref="L50" authorId="1" shapeId="0" xr:uid="{00000000-0006-0000-1C00-000017000000}">
      <text>
        <r>
          <rPr>
            <sz val="10"/>
            <rFont val="Arial"/>
            <family val="2"/>
          </rPr>
          <t>Paul Hynes:
change 7/1/2013 - new position; eliminated VOE and BRAGX</t>
        </r>
      </text>
    </comment>
    <comment ref="L51" authorId="1" shapeId="0" xr:uid="{00000000-0006-0000-1C00-000018000000}">
      <text>
        <r>
          <rPr>
            <sz val="10"/>
            <rFont val="Arial"/>
            <family val="2"/>
          </rPr>
          <t>Paul Hynes:
change 12/31/13, reduce from 7.5%</t>
        </r>
      </text>
    </comment>
    <comment ref="L54" authorId="1" shapeId="0" xr:uid="{00000000-0006-0000-1C00-000019000000}">
      <text>
        <r>
          <rPr>
            <sz val="10"/>
            <rFont val="Arial"/>
            <family val="2"/>
          </rPr>
          <t>Paul Hynes:
change 12/31/13, increase from 2.4%</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paul</author>
  </authors>
  <commentList>
    <comment ref="J1" authorId="0" shapeId="0" xr:uid="{00000000-0006-0000-0200-000001000000}">
      <text>
        <r>
          <rPr>
            <sz val="10"/>
            <rFont val="Arial"/>
            <family val="2"/>
          </rPr>
          <t>paul:
Sep 30, 2011</t>
        </r>
      </text>
    </comment>
    <comment ref="C24" authorId="0" shapeId="0" xr:uid="{00000000-0006-0000-0200-000002000000}">
      <text>
        <r>
          <rPr>
            <sz val="10"/>
            <rFont val="Arial"/>
            <family val="2"/>
          </rPr>
          <t>paul:
proxy for I2 shares</t>
        </r>
      </text>
    </comment>
  </commentList>
</comments>
</file>

<file path=xl/comments30.xml><?xml version="1.0" encoding="utf-8"?>
<comments xmlns="http://schemas.openxmlformats.org/spreadsheetml/2006/main" xmlns:mc="http://schemas.openxmlformats.org/markup-compatibility/2006" xmlns:xr="http://schemas.microsoft.com/office/spreadsheetml/2014/revision" mc:Ignorable="xr">
  <authors>
    <author>paul</author>
    <author>Paul Hynes</author>
    <author>paul hynes</author>
  </authors>
  <commentList>
    <comment ref="O1" authorId="0" shapeId="0" xr:uid="{00000000-0006-0000-1D00-000001000000}">
      <text>
        <r>
          <rPr>
            <sz val="10"/>
            <rFont val="Arial"/>
            <family val="2"/>
          </rPr>
          <t>paul:
Sep 30, 2012</t>
        </r>
      </text>
    </comment>
    <comment ref="L2" authorId="1" shapeId="0" xr:uid="{00000000-0006-0000-1D00-000002000000}">
      <text>
        <r>
          <rPr>
            <sz val="10"/>
            <rFont val="Arial"/>
            <family val="2"/>
          </rPr>
          <t>Paul Hynes:
change 7/1/2013, reduced from 14.8%</t>
        </r>
      </text>
    </comment>
    <comment ref="L4" authorId="1" shapeId="0" xr:uid="{00000000-0006-0000-1D00-000003000000}">
      <text>
        <r>
          <rPr>
            <sz val="10"/>
            <rFont val="Arial"/>
            <family val="2"/>
          </rPr>
          <t>Paul Hynes:
change 7/1/2013, reduce from 7.2%. Swapped out for BAGIX on 7/1/2015.</t>
        </r>
      </text>
    </comment>
    <comment ref="C5" authorId="2" shapeId="0" xr:uid="{00000000-0006-0000-1D00-000004000000}">
      <text>
        <r>
          <rPr>
            <sz val="10"/>
            <rFont val="Arial"/>
            <family val="2"/>
          </rPr>
          <t>paul hynes:
replaced PTTRX on July 1, 2015</t>
        </r>
      </text>
    </comment>
    <comment ref="L5" authorId="2" shapeId="0" xr:uid="{00000000-0006-0000-1D00-000005000000}">
      <text>
        <r>
          <rPr>
            <sz val="10"/>
            <rFont val="Arial"/>
            <family val="2"/>
          </rPr>
          <t>paul hynes:
Swapped in for PTTRX on 7/1/2015.</t>
        </r>
      </text>
    </comment>
    <comment ref="L6" authorId="1" shapeId="0" xr:uid="{00000000-0006-0000-1D00-000006000000}">
      <text>
        <r>
          <rPr>
            <sz val="10"/>
            <rFont val="Arial"/>
            <family val="2"/>
          </rPr>
          <t>Paul Hynes:
change 7/1/2013, reduce from 2.8%</t>
        </r>
      </text>
    </comment>
    <comment ref="C7" authorId="1" shapeId="0" xr:uid="{00000000-0006-0000-1D00-000007000000}">
      <text>
        <r>
          <rPr>
            <sz val="10"/>
            <rFont val="Arial"/>
            <family val="2"/>
          </rPr>
          <t>Paul Hynes:
change 12/31/13, from EABLX</t>
        </r>
      </text>
    </comment>
    <comment ref="C8" authorId="1" shapeId="0" xr:uid="{00000000-0006-0000-1D00-000008000000}">
      <text>
        <r>
          <rPr>
            <sz val="10"/>
            <rFont val="Arial"/>
            <family val="2"/>
          </rPr>
          <t>Paul Hynes:
change 12/31/13, from KIFAX</t>
        </r>
      </text>
    </comment>
    <comment ref="L9" authorId="1" shapeId="0" xr:uid="{00000000-0006-0000-1D00-000009000000}">
      <text>
        <r>
          <rPr>
            <sz val="10"/>
            <rFont val="Arial"/>
            <family val="2"/>
          </rPr>
          <t>Paul Hynes:
new position 7/1/2013</t>
        </r>
      </text>
    </comment>
    <comment ref="L10" authorId="1" shapeId="0" xr:uid="{00000000-0006-0000-1D00-00000A000000}">
      <text>
        <r>
          <rPr>
            <sz val="10"/>
            <rFont val="Arial"/>
            <family val="2"/>
          </rPr>
          <t>Paul Hynes:
new position 7/1/2013</t>
        </r>
      </text>
    </comment>
    <comment ref="C11" authorId="2" shapeId="0" xr:uid="{00000000-0006-0000-1D00-00000B000000}">
      <text>
        <r>
          <rPr>
            <sz val="10"/>
            <rFont val="Arial"/>
            <family val="2"/>
          </rPr>
          <t>paul hynes:
replaces LASYX in taxable accounts</t>
        </r>
      </text>
    </comment>
    <comment ref="L11" authorId="1" shapeId="0" xr:uid="{00000000-0006-0000-1D00-00000C000000}">
      <text>
        <r>
          <rPr>
            <sz val="10"/>
            <rFont val="Arial"/>
            <family val="2"/>
          </rPr>
          <t>Paul Hynes:
Not included for portfolio calculation purposes.</t>
        </r>
      </text>
    </comment>
    <comment ref="C12" authorId="2" shapeId="0" xr:uid="{00000000-0006-0000-1D00-00000D000000}">
      <text>
        <r>
          <rPr>
            <sz val="10"/>
            <rFont val="Arial"/>
            <family val="2"/>
          </rPr>
          <t>paul hynes:
replaces EIBLX in taxable accounts</t>
        </r>
      </text>
    </comment>
    <comment ref="L12" authorId="1" shapeId="0" xr:uid="{00000000-0006-0000-1D00-00000E000000}">
      <text>
        <r>
          <rPr>
            <sz val="10"/>
            <rFont val="Arial"/>
            <family val="2"/>
          </rPr>
          <t>Paul Hynes:
Not included for portfolio calculation purposes.</t>
        </r>
      </text>
    </comment>
    <comment ref="L23" authorId="1" shapeId="0" xr:uid="{00000000-0006-0000-1D00-00000F000000}">
      <text>
        <r>
          <rPr>
            <sz val="10"/>
            <rFont val="Arial"/>
            <family val="2"/>
          </rPr>
          <t>Paul Hynes:
change from 3.75% on July 1, 2013</t>
        </r>
      </text>
    </comment>
    <comment ref="L25" authorId="1" shapeId="0" xr:uid="{00000000-0006-0000-1D00-000010000000}">
      <text>
        <r>
          <rPr>
            <sz val="10"/>
            <rFont val="Arial"/>
            <family val="2"/>
          </rPr>
          <t>Paul Hynes:
change 12/31/13, increase from 1.8%</t>
        </r>
      </text>
    </comment>
    <comment ref="L27" authorId="1" shapeId="0" xr:uid="{00000000-0006-0000-1D00-000011000000}">
      <text>
        <r>
          <rPr>
            <sz val="10"/>
            <rFont val="Arial"/>
            <family val="2"/>
          </rPr>
          <t>Paul Hynes:
change 7/1/2013; reduced from 3.9%</t>
        </r>
      </text>
    </comment>
    <comment ref="L28" authorId="1" shapeId="0" xr:uid="{00000000-0006-0000-1D00-000012000000}">
      <text>
        <r>
          <rPr>
            <sz val="10"/>
            <rFont val="Arial"/>
            <family val="2"/>
          </rPr>
          <t>Paul Hynes:
change 7/1/2013 - reduce from 4.05%</t>
        </r>
      </text>
    </comment>
    <comment ref="L29" authorId="1" shapeId="0" xr:uid="{00000000-0006-0000-1D00-000013000000}">
      <text>
        <r>
          <rPr>
            <sz val="10"/>
            <rFont val="Arial"/>
            <family val="2"/>
          </rPr>
          <t>Paul Hynes:
change 12/31/13, increase from 3.75%</t>
        </r>
      </text>
    </comment>
    <comment ref="L35" authorId="1" shapeId="0" xr:uid="{00000000-0006-0000-1D00-000014000000}">
      <text>
        <r>
          <rPr>
            <sz val="10"/>
            <rFont val="Arial"/>
            <family val="2"/>
          </rPr>
          <t>Paul Hynes:
change 12/31/13, reduce from 3.75%</t>
        </r>
      </text>
    </comment>
    <comment ref="L42" authorId="1" shapeId="0" xr:uid="{00000000-0006-0000-1D00-000015000000}">
      <text>
        <r>
          <rPr>
            <sz val="10"/>
            <rFont val="Arial"/>
            <family val="2"/>
          </rPr>
          <t>Paul Hynes:
change 12/31/13, reduce from 4.2%</t>
        </r>
      </text>
    </comment>
    <comment ref="H46" authorId="1" shapeId="0" xr:uid="{00000000-0006-0000-1D00-000016000000}">
      <text>
        <r>
          <rPr>
            <sz val="10"/>
            <rFont val="Arial"/>
            <family val="2"/>
          </rPr>
          <t>Paul Hynes:
Fund on Watch List. Has been removed from LG Rec list as of 6/2013.</t>
        </r>
      </text>
    </comment>
    <comment ref="L50" authorId="1" shapeId="0" xr:uid="{00000000-0006-0000-1D00-000017000000}">
      <text>
        <r>
          <rPr>
            <sz val="10"/>
            <rFont val="Arial"/>
            <family val="2"/>
          </rPr>
          <t>Paul Hynes:
change 7/1/2013 - new position; eliminated VOE and BRAGX</t>
        </r>
      </text>
    </comment>
    <comment ref="L51" authorId="1" shapeId="0" xr:uid="{00000000-0006-0000-1D00-000018000000}">
      <text>
        <r>
          <rPr>
            <sz val="10"/>
            <rFont val="Arial"/>
            <family val="2"/>
          </rPr>
          <t>Paul Hynes:
change 12/31/13, reduce from 7.5%</t>
        </r>
      </text>
    </comment>
    <comment ref="L54" authorId="1" shapeId="0" xr:uid="{00000000-0006-0000-1D00-000019000000}">
      <text>
        <r>
          <rPr>
            <sz val="10"/>
            <rFont val="Arial"/>
            <family val="2"/>
          </rPr>
          <t>Paul Hynes:
change 12/31/13, increase from 2.4%</t>
        </r>
      </text>
    </comment>
  </commentList>
</comments>
</file>

<file path=xl/comments31.xml><?xml version="1.0" encoding="utf-8"?>
<comments xmlns="http://schemas.openxmlformats.org/spreadsheetml/2006/main" xmlns:mc="http://schemas.openxmlformats.org/markup-compatibility/2006" xmlns:xr="http://schemas.microsoft.com/office/spreadsheetml/2014/revision" mc:Ignorable="xr">
  <authors>
    <author>paul</author>
    <author>Paul Hynes</author>
    <author>paul hynes</author>
  </authors>
  <commentList>
    <comment ref="O1" authorId="0" shapeId="0" xr:uid="{00000000-0006-0000-1E00-000001000000}">
      <text>
        <r>
          <rPr>
            <sz val="10"/>
            <rFont val="Arial"/>
            <family val="2"/>
          </rPr>
          <t>paul:
Sep 30, 2012</t>
        </r>
      </text>
    </comment>
    <comment ref="L2" authorId="1" shapeId="0" xr:uid="{00000000-0006-0000-1E00-000002000000}">
      <text>
        <r>
          <rPr>
            <sz val="10"/>
            <rFont val="Arial"/>
            <family val="2"/>
          </rPr>
          <t>Paul Hynes:
change 7/1/2013, reduced from 14.8%</t>
        </r>
      </text>
    </comment>
    <comment ref="L4" authorId="1" shapeId="0" xr:uid="{00000000-0006-0000-1E00-000003000000}">
      <text>
        <r>
          <rPr>
            <sz val="10"/>
            <rFont val="Arial"/>
            <family val="2"/>
          </rPr>
          <t>Paul Hynes:
change 7/1/2013, reduce from 7.2%. Swapped out for BAGIX on 7/1/2015.</t>
        </r>
      </text>
    </comment>
    <comment ref="C5" authorId="2" shapeId="0" xr:uid="{00000000-0006-0000-1E00-000004000000}">
      <text>
        <r>
          <rPr>
            <sz val="10"/>
            <rFont val="Arial"/>
            <family val="2"/>
          </rPr>
          <t>paul hynes:
replaced PTTRX on July 1, 2015</t>
        </r>
      </text>
    </comment>
    <comment ref="L5" authorId="2" shapeId="0" xr:uid="{00000000-0006-0000-1E00-000005000000}">
      <text>
        <r>
          <rPr>
            <sz val="10"/>
            <rFont val="Arial"/>
            <family val="2"/>
          </rPr>
          <t>paul hynes:
Swapped in for PTTRX on 7/1/2015.</t>
        </r>
      </text>
    </comment>
    <comment ref="L6" authorId="1" shapeId="0" xr:uid="{00000000-0006-0000-1E00-000006000000}">
      <text>
        <r>
          <rPr>
            <sz val="10"/>
            <rFont val="Arial"/>
            <family val="2"/>
          </rPr>
          <t>Paul Hynes:
change 7/1/2013, reduce from 2.8%</t>
        </r>
      </text>
    </comment>
    <comment ref="C7" authorId="1" shapeId="0" xr:uid="{00000000-0006-0000-1E00-000007000000}">
      <text>
        <r>
          <rPr>
            <sz val="10"/>
            <rFont val="Arial"/>
            <family val="2"/>
          </rPr>
          <t>Paul Hynes:
change 12/31/13, from EABLX</t>
        </r>
      </text>
    </comment>
    <comment ref="C8" authorId="1" shapeId="0" xr:uid="{00000000-0006-0000-1E00-000008000000}">
      <text>
        <r>
          <rPr>
            <sz val="10"/>
            <rFont val="Arial"/>
            <family val="2"/>
          </rPr>
          <t>Paul Hynes:
change 12/31/13, from KIFAX</t>
        </r>
      </text>
    </comment>
    <comment ref="L9" authorId="1" shapeId="0" xr:uid="{00000000-0006-0000-1E00-000009000000}">
      <text>
        <r>
          <rPr>
            <sz val="10"/>
            <rFont val="Arial"/>
            <family val="2"/>
          </rPr>
          <t>Paul Hynes:
new position 7/1/2013</t>
        </r>
      </text>
    </comment>
    <comment ref="L10" authorId="1" shapeId="0" xr:uid="{00000000-0006-0000-1E00-00000A000000}">
      <text>
        <r>
          <rPr>
            <sz val="10"/>
            <rFont val="Arial"/>
            <family val="2"/>
          </rPr>
          <t>Paul Hynes:
new position 7/1/2013</t>
        </r>
      </text>
    </comment>
    <comment ref="C11" authorId="2" shapeId="0" xr:uid="{00000000-0006-0000-1E00-00000B000000}">
      <text>
        <r>
          <rPr>
            <sz val="10"/>
            <rFont val="Arial"/>
            <family val="2"/>
          </rPr>
          <t>paul hynes:
replaces LASYX in taxable accounts</t>
        </r>
      </text>
    </comment>
    <comment ref="L11" authorId="1" shapeId="0" xr:uid="{00000000-0006-0000-1E00-00000C000000}">
      <text>
        <r>
          <rPr>
            <sz val="10"/>
            <rFont val="Arial"/>
            <family val="2"/>
          </rPr>
          <t>Paul Hynes:
Not included for portfolio calculation purposes.</t>
        </r>
      </text>
    </comment>
    <comment ref="C12" authorId="2" shapeId="0" xr:uid="{00000000-0006-0000-1E00-00000D000000}">
      <text>
        <r>
          <rPr>
            <sz val="10"/>
            <rFont val="Arial"/>
            <family val="2"/>
          </rPr>
          <t>paul hynes:
replaces EIBLX in taxable accounts</t>
        </r>
      </text>
    </comment>
    <comment ref="L12" authorId="1" shapeId="0" xr:uid="{00000000-0006-0000-1E00-00000E000000}">
      <text>
        <r>
          <rPr>
            <sz val="10"/>
            <rFont val="Arial"/>
            <family val="2"/>
          </rPr>
          <t>Paul Hynes:
Not included for portfolio calculation purposes.</t>
        </r>
      </text>
    </comment>
    <comment ref="L23" authorId="1" shapeId="0" xr:uid="{00000000-0006-0000-1E00-00000F000000}">
      <text>
        <r>
          <rPr>
            <sz val="10"/>
            <rFont val="Arial"/>
            <family val="2"/>
          </rPr>
          <t>Paul Hynes:
change from 3.75% on July 1, 2013</t>
        </r>
      </text>
    </comment>
    <comment ref="L25" authorId="1" shapeId="0" xr:uid="{00000000-0006-0000-1E00-000010000000}">
      <text>
        <r>
          <rPr>
            <sz val="10"/>
            <rFont val="Arial"/>
            <family val="2"/>
          </rPr>
          <t>Paul Hynes:
change 12/31/13, increase from 1.8%</t>
        </r>
      </text>
    </comment>
    <comment ref="L27" authorId="1" shapeId="0" xr:uid="{00000000-0006-0000-1E00-000011000000}">
      <text>
        <r>
          <rPr>
            <sz val="10"/>
            <rFont val="Arial"/>
            <family val="2"/>
          </rPr>
          <t>Paul Hynes:
change 7/1/2013; reduced from 3.9%</t>
        </r>
      </text>
    </comment>
    <comment ref="L28" authorId="1" shapeId="0" xr:uid="{00000000-0006-0000-1E00-000012000000}">
      <text>
        <r>
          <rPr>
            <sz val="10"/>
            <rFont val="Arial"/>
            <family val="2"/>
          </rPr>
          <t>Paul Hynes:
change 7/1/2013 - reduce from 4.05%</t>
        </r>
      </text>
    </comment>
    <comment ref="L29" authorId="1" shapeId="0" xr:uid="{00000000-0006-0000-1E00-000013000000}">
      <text>
        <r>
          <rPr>
            <sz val="10"/>
            <rFont val="Arial"/>
            <family val="2"/>
          </rPr>
          <t>Paul Hynes:
change 12/31/13, increase from 3.75%</t>
        </r>
      </text>
    </comment>
    <comment ref="L35" authorId="1" shapeId="0" xr:uid="{00000000-0006-0000-1E00-000014000000}">
      <text>
        <r>
          <rPr>
            <sz val="10"/>
            <rFont val="Arial"/>
            <family val="2"/>
          </rPr>
          <t>Paul Hynes:
change 12/31/13, reduce from 3.75%</t>
        </r>
      </text>
    </comment>
    <comment ref="L42" authorId="1" shapeId="0" xr:uid="{00000000-0006-0000-1E00-000015000000}">
      <text>
        <r>
          <rPr>
            <sz val="10"/>
            <rFont val="Arial"/>
            <family val="2"/>
          </rPr>
          <t>Paul Hynes:
change 12/31/13, reduce from 4.2%</t>
        </r>
      </text>
    </comment>
    <comment ref="H46" authorId="1" shapeId="0" xr:uid="{00000000-0006-0000-1E00-000016000000}">
      <text>
        <r>
          <rPr>
            <sz val="10"/>
            <rFont val="Arial"/>
            <family val="2"/>
          </rPr>
          <t>Paul Hynes:
Fund on Watch List. Has been removed from LG Rec list as of 6/2013.</t>
        </r>
      </text>
    </comment>
    <comment ref="L50" authorId="1" shapeId="0" xr:uid="{00000000-0006-0000-1E00-000017000000}">
      <text>
        <r>
          <rPr>
            <sz val="10"/>
            <rFont val="Arial"/>
            <family val="2"/>
          </rPr>
          <t>Paul Hynes:
change 7/1/2013 - new position; eliminated VOE and BRAGX</t>
        </r>
      </text>
    </comment>
    <comment ref="L51" authorId="1" shapeId="0" xr:uid="{00000000-0006-0000-1E00-000018000000}">
      <text>
        <r>
          <rPr>
            <sz val="10"/>
            <rFont val="Arial"/>
            <family val="2"/>
          </rPr>
          <t>Paul Hynes:
change 12/31/13, reduce from 7.5%</t>
        </r>
      </text>
    </comment>
    <comment ref="L54" authorId="1" shapeId="0" xr:uid="{00000000-0006-0000-1E00-000019000000}">
      <text>
        <r>
          <rPr>
            <sz val="10"/>
            <rFont val="Arial"/>
            <family val="2"/>
          </rPr>
          <t>Paul Hynes:
change 12/31/13, increase from 2.4%</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paul</author>
  </authors>
  <commentList>
    <comment ref="J1" authorId="0" shapeId="0" xr:uid="{00000000-0006-0000-0300-000001000000}">
      <text>
        <r>
          <rPr>
            <sz val="10"/>
            <rFont val="Arial"/>
            <family val="2"/>
          </rPr>
          <t>paul:
June 30, 2011</t>
        </r>
      </text>
    </comment>
    <comment ref="C5" authorId="0" shapeId="0" xr:uid="{00000000-0006-0000-0300-000002000000}">
      <text>
        <r>
          <rPr>
            <sz val="10"/>
            <rFont val="Arial"/>
            <family val="2"/>
          </rPr>
          <t>paul:
Sold 9/19/11. Replaced with PHIYX.</t>
        </r>
      </text>
    </comment>
    <comment ref="C24" authorId="0" shapeId="0" xr:uid="{00000000-0006-0000-0300-000003000000}">
      <text>
        <r>
          <rPr>
            <sz val="10"/>
            <rFont val="Arial"/>
            <family val="2"/>
          </rPr>
          <t>paul:
proxy for I2 shares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paul</author>
  </authors>
  <commentList>
    <comment ref="J1" authorId="0" shapeId="0" xr:uid="{00000000-0006-0000-0400-000001000000}">
      <text>
        <r>
          <rPr>
            <sz val="10"/>
            <rFont val="Arial"/>
            <family val="2"/>
          </rPr>
          <t>paul:
Sep 30, 2011</t>
        </r>
      </text>
    </comment>
    <comment ref="C24" authorId="0" shapeId="0" xr:uid="{00000000-0006-0000-0400-000002000000}">
      <text>
        <r>
          <rPr>
            <sz val="10"/>
            <rFont val="Arial"/>
            <family val="2"/>
          </rPr>
          <t>paul:
proxy for I2 shares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paul</author>
  </authors>
  <commentList>
    <comment ref="L1" authorId="0" shapeId="0" xr:uid="{00000000-0006-0000-0500-000001000000}">
      <text>
        <r>
          <rPr>
            <sz val="10"/>
            <rFont val="Arial"/>
            <family val="2"/>
          </rPr>
          <t>paul:
Dec 31, 2011</t>
        </r>
      </text>
    </comment>
    <comment ref="C24" authorId="0" shapeId="0" xr:uid="{00000000-0006-0000-0500-000002000000}">
      <text>
        <r>
          <rPr>
            <sz val="10"/>
            <rFont val="Arial"/>
            <family val="2"/>
          </rPr>
          <t>paul:
proxy for I2 shares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paul</author>
  </authors>
  <commentList>
    <comment ref="M1" authorId="0" shapeId="0" xr:uid="{00000000-0006-0000-0600-000001000000}">
      <text>
        <r>
          <rPr>
            <sz val="10"/>
            <rFont val="Arial"/>
            <family val="2"/>
          </rPr>
          <t>paul:
Mar 31, 2011</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System Administrator</author>
  </authors>
  <commentList>
    <comment ref="M1" authorId="0" shapeId="0" xr:uid="{00000000-0006-0000-0700-000001000000}">
      <text>
        <r>
          <rPr>
            <sz val="10"/>
            <rFont val="Arial"/>
            <family val="2"/>
          </rPr>
          <t>System Administrator:
06-30-2012</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paul</author>
  </authors>
  <commentList>
    <comment ref="M1" authorId="0" shapeId="0" xr:uid="{00000000-0006-0000-0800-000001000000}">
      <text>
        <r>
          <rPr>
            <sz val="10"/>
            <rFont val="Arial"/>
            <family val="2"/>
          </rPr>
          <t>paul:
Sep 30, 2012</t>
        </r>
      </text>
    </comment>
  </commentList>
</comments>
</file>

<file path=xl/sharedStrings.xml><?xml version="1.0" encoding="utf-8"?>
<sst xmlns="http://schemas.openxmlformats.org/spreadsheetml/2006/main" count="6621" uniqueCount="263">
  <si>
    <t>Class</t>
  </si>
  <si>
    <t>Subclass</t>
  </si>
  <si>
    <t>Ticker</t>
  </si>
  <si>
    <t>Name</t>
  </si>
  <si>
    <t>Share</t>
  </si>
  <si>
    <t>Port: 6040</t>
  </si>
  <si>
    <t>MTD</t>
  </si>
  <si>
    <t>YTD</t>
  </si>
  <si>
    <t>T1</t>
  </si>
  <si>
    <t>T3</t>
  </si>
  <si>
    <t>T5</t>
  </si>
  <si>
    <t>GLBD</t>
  </si>
  <si>
    <t>GLBDAGBAD</t>
  </si>
  <si>
    <t>LSBDX</t>
  </si>
  <si>
    <t>Loomis Sayles Bond</t>
  </si>
  <si>
    <t>I</t>
  </si>
  <si>
    <t>GLMRACBAD</t>
  </si>
  <si>
    <t>MERFX</t>
  </si>
  <si>
    <t>Merger Fund</t>
  </si>
  <si>
    <t>USBDHGBAD</t>
  </si>
  <si>
    <t>PTTRX</t>
  </si>
  <si>
    <t>PIMCO Total Return</t>
  </si>
  <si>
    <t>USBDHYBAD</t>
  </si>
  <si>
    <t>NTHEX</t>
  </si>
  <si>
    <t>Northeast Inv</t>
  </si>
  <si>
    <t>USBKHYBAD</t>
  </si>
  <si>
    <t>EABLX</t>
  </si>
  <si>
    <t>Eaton Vance Floating Rt</t>
  </si>
  <si>
    <t>Adv</t>
  </si>
  <si>
    <t>USPFACBAC</t>
  </si>
  <si>
    <t>KIFAX</t>
  </si>
  <si>
    <t>Forward Select Inc</t>
  </si>
  <si>
    <t>A</t>
  </si>
  <si>
    <t>GLEQ</t>
  </si>
  <si>
    <t>EMEQACVPI</t>
  </si>
  <si>
    <t>DFEVX</t>
  </si>
  <si>
    <t>DFA Emerging Mkts Val</t>
  </si>
  <si>
    <t>INEQLCBAD</t>
  </si>
  <si>
    <t>DODFX</t>
  </si>
  <si>
    <t>Dodge&amp;Cox Int Stock</t>
  </si>
  <si>
    <t>INEQLCGAD</t>
  </si>
  <si>
    <t>AEPFX</t>
  </si>
  <si>
    <t>Am Funds Europacific Gr</t>
  </si>
  <si>
    <t>F2</t>
  </si>
  <si>
    <t>INEQLCVPI</t>
  </si>
  <si>
    <t>DFIVX</t>
  </si>
  <si>
    <t>DFA Intl Value</t>
  </si>
  <si>
    <t>INEQSCVPI</t>
  </si>
  <si>
    <t>DISVX</t>
  </si>
  <si>
    <t>DFA Intl Sm Cap Val</t>
  </si>
  <si>
    <t>USEQLCBAC</t>
  </si>
  <si>
    <t>LMNVX</t>
  </si>
  <si>
    <t>Legg Mason Val</t>
  </si>
  <si>
    <t>USEQLCBAD</t>
  </si>
  <si>
    <t>SLADX</t>
  </si>
  <si>
    <t>Selected Amer Shs</t>
  </si>
  <si>
    <t>D</t>
  </si>
  <si>
    <t>USEQLCBPI</t>
  </si>
  <si>
    <t>DFUSX</t>
  </si>
  <si>
    <t>DFA US Lg Cap 500</t>
  </si>
  <si>
    <t>USEQLCGAC</t>
  </si>
  <si>
    <t>TGCEX</t>
  </si>
  <si>
    <t>TCW Select Eq</t>
  </si>
  <si>
    <t>USEQLCGAD</t>
  </si>
  <si>
    <t>TETYX</t>
  </si>
  <si>
    <t>Transam WMC Div Gr</t>
  </si>
  <si>
    <t>USEQLCGPI</t>
  </si>
  <si>
    <t>GFFFX</t>
  </si>
  <si>
    <t>Am Funds Gr Fund of Am</t>
  </si>
  <si>
    <t>USEQLCVAC</t>
  </si>
  <si>
    <t>WVALX</t>
  </si>
  <si>
    <t>Weitz Value</t>
  </si>
  <si>
    <t>USEQLCVAO</t>
  </si>
  <si>
    <t>LLPFX</t>
  </si>
  <si>
    <t>Longleaf Partners</t>
  </si>
  <si>
    <t>USEQLCVPI</t>
  </si>
  <si>
    <t>DFLVX</t>
  </si>
  <si>
    <t>DFA US Lg Cap Val</t>
  </si>
  <si>
    <t>USEQMCBPI</t>
  </si>
  <si>
    <t>BRAIX</t>
  </si>
  <si>
    <t>Bridgeway Aggr Inv 2</t>
  </si>
  <si>
    <t>USEQMCVPI</t>
  </si>
  <si>
    <t>VOE</t>
  </si>
  <si>
    <t>Vanguard Mid Cap Value</t>
  </si>
  <si>
    <t>ETF</t>
  </si>
  <si>
    <t>NA</t>
  </si>
  <si>
    <t>USEQSCVPI</t>
  </si>
  <si>
    <t>DFSVX</t>
  </si>
  <si>
    <t>DFA US Sm Cap Val</t>
  </si>
  <si>
    <t>GLRE</t>
  </si>
  <si>
    <t>GLREACBPI</t>
  </si>
  <si>
    <t>DFGEX</t>
  </si>
  <si>
    <t>DFA Global Real Estate Sec</t>
  </si>
  <si>
    <t>Exp%</t>
  </si>
  <si>
    <t>Yld%</t>
  </si>
  <si>
    <t>Fi360 Q</t>
  </si>
  <si>
    <t>Fi 360 1</t>
  </si>
  <si>
    <t>Fi360 3</t>
  </si>
  <si>
    <t>Fi360 5</t>
  </si>
  <si>
    <t>P: 6040</t>
  </si>
  <si>
    <t>QTD</t>
  </si>
  <si>
    <t>PHIYX</t>
  </si>
  <si>
    <t>PIMCO High Yield</t>
  </si>
  <si>
    <t>TOTAL BOND GROUP</t>
  </si>
  <si>
    <t>Bond Index</t>
  </si>
  <si>
    <t>AGG</t>
  </si>
  <si>
    <t>Barclay's Agg Bond Index</t>
  </si>
  <si>
    <t>Emerging Mkt Index</t>
  </si>
  <si>
    <t>EEM</t>
  </si>
  <si>
    <t>MSCI EM Index (USD)</t>
  </si>
  <si>
    <t>TOTAL INEQ GROUP</t>
  </si>
  <si>
    <t>International Eq Index</t>
  </si>
  <si>
    <t>EFA</t>
  </si>
  <si>
    <t>MSCI EAFE (USD)</t>
  </si>
  <si>
    <t>BBTEX</t>
  </si>
  <si>
    <t>BBH Core Select</t>
  </si>
  <si>
    <t>N</t>
  </si>
  <si>
    <t>TOTAL LCB GROUP</t>
  </si>
  <si>
    <t>US LC Core Index</t>
  </si>
  <si>
    <t>SPY</t>
  </si>
  <si>
    <t>S&amp;P 500 Index</t>
  </si>
  <si>
    <t>HACAX</t>
  </si>
  <si>
    <t>Harbor Cap Appr</t>
  </si>
  <si>
    <t>TOTAL LCG GROUP</t>
  </si>
  <si>
    <t>US LC Growth Index</t>
  </si>
  <si>
    <t>IWF</t>
  </si>
  <si>
    <t>Russell 1000 Growth Index</t>
  </si>
  <si>
    <t>TOTAL LCV GROUP</t>
  </si>
  <si>
    <t>US LC Value Index</t>
  </si>
  <si>
    <t>IWD</t>
  </si>
  <si>
    <t>Russell 1000 Value Index</t>
  </si>
  <si>
    <t>DFA US SC Value</t>
  </si>
  <si>
    <t>TOTAL SC GROUP</t>
  </si>
  <si>
    <t>US Small Cap Index</t>
  </si>
  <si>
    <t>IWM</t>
  </si>
  <si>
    <t>Russell 2000 Index</t>
  </si>
  <si>
    <t>Global REIT Index</t>
  </si>
  <si>
    <t>RWO</t>
  </si>
  <si>
    <t>Dow Jones Global REIT Index</t>
  </si>
  <si>
    <t>TOTAL EQUITY GROUP</t>
  </si>
  <si>
    <t>TOTAL EQUITY INDEX</t>
  </si>
  <si>
    <t>TOTAL 6040 Portfolio</t>
  </si>
  <si>
    <t>6040 Index</t>
  </si>
  <si>
    <t>The fi360 Fiduciary Score is a peer percentile ranking of an investment against a set of quantitative due diligence criteria selected to reflect prudent fiduciary management. The criteria include total returns, risk-adjusted returns, expenses, and other portfolio statistics. Investments are ranked according to their ability to meet due diligence criteria every calendar quarter. The rank becomes the fi360 Fiduciary Score Quarter. The fi360 Fiduciary Score Average is a one-, three-, five- or ten-year rolling average of an investment’s Quarter Score. The fi360 Fiduciary Score represents a suggested course of action and is not intended, nor should it be used, as the sole source of information for reaching an investment decision. Learn more by reading the fi360 Fiduciary Score methodology.</t>
  </si>
  <si>
    <t>Fi360 1</t>
  </si>
  <si>
    <t>BRAGX</t>
  </si>
  <si>
    <t>Bridgeway Aggr Inv</t>
  </si>
  <si>
    <t>ETF prices are the reported price or return on the market price for the ETF. Yields are the SEC yield, unless not available, then the 12 month yield.</t>
  </si>
  <si>
    <t>Expense ratios are updated annually.</t>
  </si>
  <si>
    <t>fi360 scores are updated annually.</t>
  </si>
  <si>
    <t>Sources: Morningstar, Yahoo Finance, fi360</t>
  </si>
  <si>
    <t>ETF prices, when used as comparison indices, are the reported price or return on the NAV for the ETF. Yields are the SEC yield, unless not available, then the 12 month yield.</t>
  </si>
  <si>
    <t>Expense ratios are updated annually in June.</t>
  </si>
  <si>
    <t>fi360 scores are updated annually in June.</t>
  </si>
  <si>
    <t>DFCEX</t>
  </si>
  <si>
    <t>DFA Emerging Mkts Core</t>
  </si>
  <si>
    <t>Index data for the MSCI EAFE and SP500 are actual index data as reported by Morningstar.</t>
  </si>
  <si>
    <t>Expense ratios and fi360 scores are updated annually in June.</t>
  </si>
  <si>
    <t>BND</t>
  </si>
  <si>
    <t>Vanguard Ttl Bond Mkt</t>
  </si>
  <si>
    <t>MNA</t>
  </si>
  <si>
    <t>IQ Merger Arbitrage</t>
  </si>
  <si>
    <t>BOND</t>
  </si>
  <si>
    <t>PHB</t>
  </si>
  <si>
    <t>PowerShares Fund. HYB</t>
  </si>
  <si>
    <t>BKLN</t>
  </si>
  <si>
    <t>PowerShares Sr. Loan Port</t>
  </si>
  <si>
    <t>PGX</t>
  </si>
  <si>
    <t>PowerShares Preferred</t>
  </si>
  <si>
    <t>TOTAL LISTED BOND GRP</t>
  </si>
  <si>
    <t>VEU</t>
  </si>
  <si>
    <t>Vanguard All-World x-US</t>
  </si>
  <si>
    <t>SCHB</t>
  </si>
  <si>
    <t>Schwab U.S. Broad Mkt</t>
  </si>
  <si>
    <t>TOTAL LISTED EQUITY GRP</t>
  </si>
  <si>
    <t>6040 Listed Portfolio</t>
  </si>
  <si>
    <t>Yield = Trailing Twelve Month (TTM) Yield</t>
  </si>
  <si>
    <t>LASYX</t>
  </si>
  <si>
    <t>Loomis Sayles Str Alpha</t>
  </si>
  <si>
    <t>BANIX</t>
  </si>
  <si>
    <t>Bandon Isolated Alpha</t>
  </si>
  <si>
    <t>BGCIX</t>
  </si>
  <si>
    <t>BlackRock Global L/S</t>
  </si>
  <si>
    <t>DRSLX</t>
  </si>
  <si>
    <t>Driehaus Select Credit</t>
  </si>
  <si>
    <t>-</t>
  </si>
  <si>
    <t>(Expense ratios updated June 2013 - PJH)</t>
  </si>
  <si>
    <t>(fi360 scores updated June 2103 - PJH)</t>
  </si>
  <si>
    <t>IJH</t>
  </si>
  <si>
    <t>iShares SP Mid Cap 400</t>
  </si>
  <si>
    <t>(fi360 scores updated June 2013 - PJH)</t>
  </si>
  <si>
    <t>EIBLX</t>
  </si>
  <si>
    <t>KIFYX</t>
  </si>
  <si>
    <t>ETF prices, when used as comparison indices, are the reported price or return on the NAV for the ETF.</t>
  </si>
  <si>
    <t>(Expense ratios updated June 2014 - PJH)</t>
  </si>
  <si>
    <t>(fi360 scores updated June 2014 - PJH)</t>
  </si>
  <si>
    <t>VWIUX</t>
  </si>
  <si>
    <t>Vanguard Int. Term Tax-Ex</t>
  </si>
  <si>
    <t>Adm</t>
  </si>
  <si>
    <t>Note</t>
  </si>
  <si>
    <t>VWALX</t>
  </si>
  <si>
    <t>Vanguard HY Tax-Ex</t>
  </si>
  <si>
    <t>MERIX</t>
  </si>
  <si>
    <t>BAGIX</t>
  </si>
  <si>
    <t>Baird Agg Bond</t>
  </si>
  <si>
    <t>--</t>
  </si>
  <si>
    <t>TOTAL BOND (Taxable)</t>
  </si>
  <si>
    <t>TOTAL BOND (Tax Exempt)</t>
  </si>
  <si>
    <t>HAINX</t>
  </si>
  <si>
    <t>Harbor Cap Int Stock</t>
  </si>
  <si>
    <t>MSCI AWCi x US (USD)</t>
  </si>
  <si>
    <t>DFA Global REIT</t>
  </si>
  <si>
    <t>S&amp;P Global REIT TR USD</t>
  </si>
  <si>
    <t>(Expense ratios updated June 2015 - PJH)</t>
  </si>
  <si>
    <t>(fi360 scores updated June 2015 - JS)</t>
  </si>
  <si>
    <t>NP:6040</t>
  </si>
  <si>
    <t>TOTAL EQUITY GROUP (NEW)</t>
  </si>
  <si>
    <t>TOTAL 6040 (NEW)</t>
  </si>
  <si>
    <t>CWI</t>
  </si>
  <si>
    <t>ETF prices, when used as comparison indices, are the reported price return for the ETF.</t>
  </si>
  <si>
    <t>(Expense ratios updated June 2016 - PJH)</t>
  </si>
  <si>
    <t>(fi360 scores updated June 2016 - JS)</t>
  </si>
  <si>
    <t>TUTT</t>
  </si>
  <si>
    <t>Tuttle US Core</t>
  </si>
  <si>
    <t>NT:6040</t>
  </si>
  <si>
    <t>Salient Select Inc</t>
  </si>
  <si>
    <t>TOTAL BOND (Tax sensitive)</t>
  </si>
  <si>
    <t>Tuttle Tactical US Core</t>
  </si>
  <si>
    <t>TOTAL EQUITY GROUP (NEW-T)</t>
  </si>
  <si>
    <t>TOTAL 6040 (NEW-T)</t>
  </si>
  <si>
    <t>SWPPX</t>
  </si>
  <si>
    <t>Schwab S&amp;P 500 Index</t>
  </si>
  <si>
    <t>Vanguard Total Bond Market ETF</t>
  </si>
  <si>
    <t>Intermediate-Term Bond</t>
  </si>
  <si>
    <t>---</t>
  </si>
  <si>
    <t>Pass</t>
  </si>
  <si>
    <t>Vanguard Interm-Term Tx-Ex Adm</t>
  </si>
  <si>
    <t>Muni National Interm</t>
  </si>
  <si>
    <t>Vanguard High-Yield Tax-Exempt Adm</t>
  </si>
  <si>
    <t>PowerShares Fundamental HiYld CorpBd ETF</t>
  </si>
  <si>
    <t>High Yield Bond</t>
  </si>
  <si>
    <t>Fail</t>
  </si>
  <si>
    <t>PowerShares Preferred ETF</t>
  </si>
  <si>
    <t>Preferred Stock</t>
  </si>
  <si>
    <t>PIMCO Total Return Active ETF</t>
  </si>
  <si>
    <t>PowerShares Senior Loan ETF</t>
  </si>
  <si>
    <t>Bank Loan</t>
  </si>
  <si>
    <t>IQ Merger Arbitrage ETF</t>
  </si>
  <si>
    <t>Market Neutral</t>
  </si>
  <si>
    <t>Loomis Sayles Strategic Alpha Y</t>
  </si>
  <si>
    <t>Nontraditional Bond</t>
  </si>
  <si>
    <t>BlackRock Global Long/Short Credit Instl</t>
  </si>
  <si>
    <t>Forward Select Income Institutional</t>
  </si>
  <si>
    <t>Vanguard FTSE All-World ex-US ETF</t>
  </si>
  <si>
    <t>Foreign Large Blend</t>
  </si>
  <si>
    <t>DFA International Value I</t>
  </si>
  <si>
    <t>Foreign Large Value</t>
  </si>
  <si>
    <t>American Funds Europacific Growth F2</t>
  </si>
  <si>
    <t>Foreign Large Growth</t>
  </si>
  <si>
    <t>Dodge &amp; Cox International Stock</t>
  </si>
  <si>
    <t>DFA International Small Cap Value I</t>
  </si>
  <si>
    <t>Foreign Small/Mid Value</t>
  </si>
  <si>
    <t>Harbor International Institutional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</si>
</sst>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_);[Red]\(0.00\)"/>
    <numFmt numFmtId="166" formatCode="0.0000000%"/>
  </numFmts>
  <fonts count="12" x14ac:knownFonts="1">
    <font>
      <sz val="10"/>
      <name val="Arial"/>
    </font>
    <font>
      <b/>
      <sz val="10"/>
      <name val="Arial"/>
      <family val="2"/>
    </font>
    <font>
      <b/>
      <sz val="9"/>
      <name val="Arial"/>
      <family val="2"/>
    </font>
    <font>
      <sz val="10"/>
      <name val="Arial"/>
      <family val="2"/>
    </font>
    <font>
      <i/>
      <sz val="10"/>
      <color rgb="FF0070C0"/>
      <name val="Arial"/>
      <family val="2"/>
    </font>
    <font>
      <i/>
      <sz val="10"/>
      <color theme="3"/>
      <name val="Arial"/>
      <family val="2"/>
    </font>
    <font>
      <b/>
      <sz val="10"/>
      <name val="Arial"/>
      <family val="2"/>
    </font>
    <font>
      <b/>
      <sz val="9"/>
      <name val="Arial"/>
      <family val="2"/>
    </font>
    <font>
      <sz val="10"/>
      <name val="Arial"/>
      <family val="2"/>
    </font>
    <font>
      <sz val="10"/>
      <name val="Arial"/>
      <family val="2"/>
    </font>
    <font>
      <i/>
      <sz val="10"/>
      <color theme="3"/>
      <name val="Arial"/>
      <family val="2"/>
    </font>
    <font>
      <sz val="10"/>
      <color rgb="FF000000"/>
      <name val="Arial"/>
      <family val="2"/>
    </font>
  </fonts>
  <fills count="13">
    <fill>
      <patternFill patternType="none"/>
    </fill>
    <fill>
      <patternFill patternType="gray125"/>
    </fill>
    <fill>
      <patternFill patternType="solid">
        <fgColor indexed="22"/>
        <bgColor indexed="64"/>
      </patternFill>
    </fill>
    <fill>
      <patternFill patternType="solid">
        <fgColor indexed="45"/>
        <bgColor indexed="64"/>
      </patternFill>
    </fill>
    <fill>
      <patternFill patternType="solid">
        <fgColor rgb="FFFF0000"/>
        <bgColor indexed="64"/>
      </patternFill>
    </fill>
    <fill>
      <patternFill patternType="solid">
        <fgColor rgb="FFFFFF00"/>
        <bgColor indexed="64"/>
      </patternFill>
    </fill>
    <fill>
      <patternFill patternType="solid">
        <fgColor rgb="FF00B050"/>
        <bgColor indexed="64"/>
      </patternFill>
    </fill>
    <fill>
      <patternFill patternType="solid">
        <fgColor rgb="FF92D050"/>
        <bgColor indexed="64"/>
      </patternFill>
    </fill>
    <fill>
      <patternFill patternType="solid">
        <fgColor theme="0" tint="-0.499984740745262"/>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0" tint="-0.249977111117893"/>
        <bgColor indexed="64"/>
      </patternFill>
    </fill>
  </fills>
  <borders count="4">
    <border>
      <left/>
      <right/>
      <top/>
      <bottom/>
      <diagonal/>
    </border>
    <border>
      <left/>
      <right/>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s>
  <cellStyleXfs count="4">
    <xf numFmtId="0" fontId="0" fillId="0" borderId="0"/>
    <xf numFmtId="0" fontId="8" fillId="0" borderId="0"/>
    <xf numFmtId="0" fontId="8" fillId="0" borderId="0"/>
    <xf numFmtId="0" fontId="8" fillId="0" borderId="0"/>
  </cellStyleXfs>
  <cellXfs count="300">
    <xf numFmtId="0" fontId="0" fillId="0" borderId="0" xfId="0"/>
    <xf numFmtId="165" fontId="0" fillId="0" borderId="0" xfId="0" applyNumberFormat="1" applyAlignment="1">
      <alignment horizontal="right"/>
    </xf>
    <xf numFmtId="0" fontId="0" fillId="0" borderId="1" xfId="0" applyBorder="1"/>
    <xf numFmtId="165" fontId="0" fillId="0" borderId="1" xfId="0" applyNumberFormat="1" applyBorder="1"/>
    <xf numFmtId="0" fontId="0" fillId="0" borderId="2" xfId="0" applyBorder="1"/>
    <xf numFmtId="164" fontId="0" fillId="0" borderId="2" xfId="0" applyNumberFormat="1" applyBorder="1"/>
    <xf numFmtId="165" fontId="0" fillId="0" borderId="2" xfId="0" applyNumberFormat="1" applyBorder="1"/>
    <xf numFmtId="165" fontId="0" fillId="0" borderId="2" xfId="0" applyNumberFormat="1" applyBorder="1" applyAlignment="1">
      <alignment horizontal="right"/>
    </xf>
    <xf numFmtId="0" fontId="1" fillId="0" borderId="3" xfId="0" applyFont="1" applyBorder="1" applyAlignment="1">
      <alignment horizontal="center"/>
    </xf>
    <xf numFmtId="164" fontId="1" fillId="0" borderId="3" xfId="0" applyNumberFormat="1" applyFont="1" applyBorder="1" applyAlignment="1">
      <alignment horizontal="center"/>
    </xf>
    <xf numFmtId="0" fontId="0" fillId="2" borderId="2" xfId="0" applyFill="1" applyBorder="1"/>
    <xf numFmtId="164" fontId="0" fillId="2" borderId="2" xfId="0" applyNumberFormat="1" applyFill="1" applyBorder="1"/>
    <xf numFmtId="165" fontId="0" fillId="2" borderId="2" xfId="0" applyNumberFormat="1" applyFill="1" applyBorder="1"/>
    <xf numFmtId="0" fontId="0" fillId="2" borderId="1" xfId="0" applyFill="1" applyBorder="1"/>
    <xf numFmtId="164" fontId="0" fillId="2" borderId="1" xfId="0" applyNumberFormat="1" applyFill="1" applyBorder="1"/>
    <xf numFmtId="165" fontId="0" fillId="2" borderId="1" xfId="0" applyNumberFormat="1" applyFill="1" applyBorder="1"/>
    <xf numFmtId="165" fontId="0" fillId="2" borderId="2" xfId="0" applyNumberFormat="1" applyFill="1" applyBorder="1" applyAlignment="1">
      <alignment horizontal="right"/>
    </xf>
    <xf numFmtId="0" fontId="0" fillId="0" borderId="1" xfId="0" applyBorder="1" applyAlignment="1">
      <alignment horizontal="center"/>
    </xf>
    <xf numFmtId="0" fontId="0" fillId="2" borderId="2" xfId="0" applyFill="1" applyBorder="1" applyAlignment="1">
      <alignment horizontal="center"/>
    </xf>
    <xf numFmtId="0" fontId="0" fillId="0" borderId="2" xfId="0" applyBorder="1" applyAlignment="1">
      <alignment horizontal="center"/>
    </xf>
    <xf numFmtId="0" fontId="0" fillId="2" borderId="1" xfId="0" applyFill="1" applyBorder="1" applyAlignment="1">
      <alignment horizontal="center"/>
    </xf>
    <xf numFmtId="0" fontId="0" fillId="3" borderId="0" xfId="0" applyFill="1" applyAlignment="1">
      <alignment horizontal="center"/>
    </xf>
    <xf numFmtId="0" fontId="0" fillId="0" borderId="0" xfId="0" applyAlignment="1">
      <alignment horizontal="center"/>
    </xf>
    <xf numFmtId="10" fontId="1" fillId="0" borderId="3" xfId="0" applyNumberFormat="1" applyFont="1" applyBorder="1" applyAlignment="1">
      <alignment horizontal="center"/>
    </xf>
    <xf numFmtId="10" fontId="0" fillId="2" borderId="2" xfId="0" applyNumberFormat="1" applyFill="1" applyBorder="1"/>
    <xf numFmtId="10" fontId="0" fillId="0" borderId="2" xfId="0" applyNumberFormat="1" applyBorder="1"/>
    <xf numFmtId="10" fontId="0" fillId="2" borderId="1" xfId="0" applyNumberFormat="1" applyFill="1" applyBorder="1"/>
    <xf numFmtId="0" fontId="2" fillId="0" borderId="3" xfId="0" applyFont="1" applyBorder="1" applyAlignment="1">
      <alignment horizontal="center"/>
    </xf>
    <xf numFmtId="0" fontId="0" fillId="4" borderId="0" xfId="0" applyFill="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0" fillId="7" borderId="1" xfId="0" applyFill="1" applyBorder="1" applyAlignment="1">
      <alignment horizontal="center"/>
    </xf>
    <xf numFmtId="0" fontId="0" fillId="4" borderId="1" xfId="0" applyFill="1" applyBorder="1" applyAlignment="1">
      <alignment horizontal="center"/>
    </xf>
    <xf numFmtId="0" fontId="0" fillId="6" borderId="0" xfId="0" applyFill="1" applyAlignment="1">
      <alignment horizontal="center"/>
    </xf>
    <xf numFmtId="0" fontId="0" fillId="6" borderId="2" xfId="0" applyFill="1" applyBorder="1" applyAlignment="1">
      <alignment horizontal="center"/>
    </xf>
    <xf numFmtId="0" fontId="0" fillId="8" borderId="1" xfId="0" applyFill="1" applyBorder="1" applyAlignment="1">
      <alignment horizontal="center"/>
    </xf>
    <xf numFmtId="0" fontId="0" fillId="7" borderId="0" xfId="0" applyFill="1" applyAlignment="1">
      <alignment horizontal="center"/>
    </xf>
    <xf numFmtId="0" fontId="0" fillId="5" borderId="0" xfId="0" applyFill="1" applyAlignment="1">
      <alignment horizontal="center"/>
    </xf>
    <xf numFmtId="0" fontId="0" fillId="9" borderId="1" xfId="0" applyFill="1" applyBorder="1"/>
    <xf numFmtId="10" fontId="0" fillId="9" borderId="1" xfId="0" applyNumberFormat="1" applyFill="1" applyBorder="1"/>
    <xf numFmtId="164" fontId="0" fillId="9" borderId="1" xfId="0" applyNumberFormat="1" applyFill="1" applyBorder="1"/>
    <xf numFmtId="165" fontId="0" fillId="9" borderId="1" xfId="0" applyNumberFormat="1" applyFill="1" applyBorder="1"/>
    <xf numFmtId="0" fontId="0" fillId="9" borderId="1" xfId="0" applyFill="1" applyBorder="1" applyAlignment="1">
      <alignment horizontal="center"/>
    </xf>
    <xf numFmtId="0" fontId="0" fillId="9" borderId="2" xfId="0" applyFill="1" applyBorder="1"/>
    <xf numFmtId="0" fontId="3" fillId="9" borderId="2" xfId="0" applyFont="1" applyFill="1" applyBorder="1"/>
    <xf numFmtId="0" fontId="0" fillId="9" borderId="2" xfId="0" applyFill="1" applyBorder="1" applyAlignment="1">
      <alignment horizontal="center"/>
    </xf>
    <xf numFmtId="164" fontId="0" fillId="9" borderId="2" xfId="0" applyNumberFormat="1" applyFill="1" applyBorder="1"/>
    <xf numFmtId="10" fontId="0" fillId="9" borderId="2" xfId="0" applyNumberFormat="1" applyFill="1" applyBorder="1"/>
    <xf numFmtId="165" fontId="0" fillId="9" borderId="2" xfId="0" applyNumberFormat="1" applyFill="1" applyBorder="1"/>
    <xf numFmtId="10" fontId="0" fillId="0" borderId="0" xfId="1" applyNumberFormat="1" applyFont="1"/>
    <xf numFmtId="0" fontId="3" fillId="0" borderId="0" xfId="0" applyFont="1" applyAlignment="1">
      <alignment horizontal="left"/>
    </xf>
    <xf numFmtId="0" fontId="0" fillId="10" borderId="0" xfId="0" applyFill="1"/>
    <xf numFmtId="10" fontId="0" fillId="10" borderId="0" xfId="0" applyNumberFormat="1" applyFill="1"/>
    <xf numFmtId="164" fontId="0" fillId="10" borderId="0" xfId="0" applyNumberFormat="1" applyFill="1"/>
    <xf numFmtId="165" fontId="0" fillId="10" borderId="0" xfId="0" applyNumberFormat="1" applyFill="1"/>
    <xf numFmtId="0" fontId="0" fillId="10" borderId="2" xfId="0" applyFill="1" applyBorder="1"/>
    <xf numFmtId="10" fontId="0" fillId="10" borderId="2" xfId="0" applyNumberFormat="1" applyFill="1" applyBorder="1"/>
    <xf numFmtId="165" fontId="0" fillId="10" borderId="2" xfId="0" applyNumberFormat="1" applyFill="1" applyBorder="1"/>
    <xf numFmtId="0" fontId="0" fillId="10" borderId="1" xfId="0" applyFill="1" applyBorder="1"/>
    <xf numFmtId="10" fontId="0" fillId="10" borderId="1" xfId="0" applyNumberFormat="1" applyFill="1" applyBorder="1"/>
    <xf numFmtId="164" fontId="0" fillId="10" borderId="1" xfId="0" applyNumberFormat="1" applyFill="1" applyBorder="1"/>
    <xf numFmtId="165" fontId="0" fillId="10" borderId="1" xfId="0" applyNumberFormat="1" applyFill="1" applyBorder="1"/>
    <xf numFmtId="164" fontId="0" fillId="10" borderId="2" xfId="0" applyNumberFormat="1" applyFill="1" applyBorder="1"/>
    <xf numFmtId="165" fontId="0" fillId="10" borderId="2" xfId="0" applyNumberFormat="1" applyFill="1" applyBorder="1" applyAlignment="1">
      <alignment horizontal="right"/>
    </xf>
    <xf numFmtId="0" fontId="0" fillId="0" borderId="0" xfId="0"/>
    <xf numFmtId="165" fontId="0" fillId="0" borderId="0" xfId="0" applyNumberFormat="1"/>
    <xf numFmtId="10" fontId="0" fillId="0" borderId="0" xfId="0" applyNumberFormat="1"/>
    <xf numFmtId="164" fontId="0" fillId="0" borderId="0" xfId="0" applyNumberFormat="1"/>
    <xf numFmtId="166" fontId="0" fillId="0" borderId="0" xfId="0" applyNumberFormat="1"/>
    <xf numFmtId="164" fontId="0" fillId="0" borderId="0" xfId="1" applyNumberFormat="1" applyFont="1"/>
    <xf numFmtId="10" fontId="0" fillId="0" borderId="1" xfId="0" applyNumberFormat="1" applyBorder="1"/>
    <xf numFmtId="2" fontId="0" fillId="0" borderId="1" xfId="0" applyNumberFormat="1" applyBorder="1"/>
    <xf numFmtId="0" fontId="3" fillId="0" borderId="0" xfId="0" applyFont="1"/>
    <xf numFmtId="0" fontId="0" fillId="11" borderId="1" xfId="0" applyFill="1" applyBorder="1"/>
    <xf numFmtId="10" fontId="0" fillId="11" borderId="1" xfId="0" applyNumberFormat="1" applyFill="1" applyBorder="1"/>
    <xf numFmtId="0" fontId="0" fillId="11" borderId="1" xfId="0" applyFill="1" applyBorder="1" applyAlignment="1">
      <alignment horizontal="center"/>
    </xf>
    <xf numFmtId="164" fontId="0" fillId="11" borderId="1" xfId="0" applyNumberFormat="1" applyFill="1" applyBorder="1"/>
    <xf numFmtId="0" fontId="0" fillId="11" borderId="2" xfId="0" applyFill="1" applyBorder="1"/>
    <xf numFmtId="10" fontId="0" fillId="11" borderId="2" xfId="0" applyNumberFormat="1" applyFill="1" applyBorder="1"/>
    <xf numFmtId="0" fontId="0" fillId="11" borderId="2" xfId="0" applyFill="1" applyBorder="1" applyAlignment="1">
      <alignment horizontal="center"/>
    </xf>
    <xf numFmtId="164" fontId="0" fillId="11" borderId="2" xfId="0" applyNumberFormat="1" applyFill="1" applyBorder="1"/>
    <xf numFmtId="165" fontId="0" fillId="11" borderId="2" xfId="0" applyNumberFormat="1" applyFill="1" applyBorder="1"/>
    <xf numFmtId="0" fontId="3" fillId="11" borderId="2" xfId="0" applyFont="1" applyFill="1" applyBorder="1"/>
    <xf numFmtId="2" fontId="0" fillId="11" borderId="1" xfId="0" applyNumberFormat="1" applyFill="1" applyBorder="1"/>
    <xf numFmtId="0" fontId="0" fillId="9" borderId="0" xfId="0" applyFill="1"/>
    <xf numFmtId="10" fontId="0" fillId="9" borderId="0" xfId="0" applyNumberFormat="1" applyFill="1"/>
    <xf numFmtId="164" fontId="0" fillId="9" borderId="0" xfId="0" applyNumberFormat="1" applyFill="1"/>
    <xf numFmtId="165" fontId="0" fillId="9" borderId="0" xfId="0" applyNumberFormat="1" applyFill="1"/>
    <xf numFmtId="165" fontId="0" fillId="11" borderId="1" xfId="0" applyNumberFormat="1" applyFill="1" applyBorder="1"/>
    <xf numFmtId="165" fontId="4" fillId="0" borderId="0" xfId="0" applyNumberFormat="1" applyFont="1"/>
    <xf numFmtId="165" fontId="4" fillId="9" borderId="0" xfId="0" applyNumberFormat="1" applyFont="1" applyFill="1"/>
    <xf numFmtId="0" fontId="3" fillId="2" borderId="2" xfId="0" applyFont="1" applyFill="1" applyBorder="1"/>
    <xf numFmtId="165" fontId="3" fillId="2" borderId="2" xfId="0" applyNumberFormat="1" applyFont="1" applyFill="1" applyBorder="1"/>
    <xf numFmtId="166" fontId="3" fillId="0" borderId="0" xfId="0" applyNumberFormat="1" applyFont="1"/>
    <xf numFmtId="10" fontId="0" fillId="11" borderId="2" xfId="0" applyNumberFormat="1" applyFill="1" applyBorder="1" applyAlignment="1">
      <alignment horizontal="center"/>
    </xf>
    <xf numFmtId="165" fontId="3" fillId="9" borderId="0" xfId="0" applyNumberFormat="1" applyFont="1" applyFill="1"/>
    <xf numFmtId="165" fontId="3" fillId="0" borderId="0" xfId="0" applyNumberFormat="1" applyFont="1"/>
    <xf numFmtId="10" fontId="3" fillId="10" borderId="0" xfId="0" applyNumberFormat="1" applyFont="1" applyFill="1"/>
    <xf numFmtId="165" fontId="3" fillId="10" borderId="0" xfId="0" applyNumberFormat="1" applyFont="1" applyFill="1"/>
    <xf numFmtId="164" fontId="0" fillId="0" borderId="1" xfId="0" applyNumberFormat="1" applyBorder="1"/>
    <xf numFmtId="0" fontId="0" fillId="9" borderId="0" xfId="0" applyFill="1" applyAlignment="1">
      <alignment horizontal="center"/>
    </xf>
    <xf numFmtId="0" fontId="3" fillId="9" borderId="0" xfId="0" applyFont="1" applyFill="1"/>
    <xf numFmtId="165" fontId="5" fillId="9" borderId="0" xfId="0" applyNumberFormat="1" applyFont="1" applyFill="1"/>
    <xf numFmtId="0" fontId="0" fillId="12" borderId="2" xfId="0" applyFill="1" applyBorder="1"/>
    <xf numFmtId="10" fontId="0" fillId="12" borderId="1" xfId="0" applyNumberFormat="1" applyFill="1" applyBorder="1"/>
    <xf numFmtId="0" fontId="0" fillId="12" borderId="2" xfId="0" applyFill="1" applyBorder="1" applyAlignment="1">
      <alignment horizontal="center"/>
    </xf>
    <xf numFmtId="164" fontId="0" fillId="12" borderId="2" xfId="0" applyNumberFormat="1" applyFill="1" applyBorder="1"/>
    <xf numFmtId="164" fontId="0" fillId="12" borderId="1" xfId="0" applyNumberFormat="1" applyFill="1" applyBorder="1"/>
    <xf numFmtId="165" fontId="0" fillId="12" borderId="1" xfId="0" applyNumberFormat="1" applyFill="1" applyBorder="1"/>
    <xf numFmtId="0" fontId="1" fillId="0" borderId="3" xfId="2" applyFont="1" applyBorder="1" applyAlignment="1">
      <alignment horizontal="center"/>
    </xf>
    <xf numFmtId="10" fontId="1" fillId="0" borderId="3" xfId="2" applyNumberFormat="1" applyFont="1" applyBorder="1" applyAlignment="1">
      <alignment horizontal="center"/>
    </xf>
    <xf numFmtId="0" fontId="2" fillId="0" borderId="3" xfId="2" applyFont="1" applyBorder="1" applyAlignment="1">
      <alignment horizontal="center"/>
    </xf>
    <xf numFmtId="164" fontId="1" fillId="0" borderId="3" xfId="2" applyNumberFormat="1" applyFont="1" applyBorder="1" applyAlignment="1">
      <alignment horizontal="center"/>
    </xf>
    <xf numFmtId="164" fontId="0" fillId="0" borderId="0" xfId="3" applyNumberFormat="1" applyFont="1"/>
    <xf numFmtId="0" fontId="3" fillId="0" borderId="1" xfId="2" applyFont="1" applyBorder="1"/>
    <xf numFmtId="164" fontId="3" fillId="0" borderId="0" xfId="2" applyNumberFormat="1" applyFont="1"/>
    <xf numFmtId="165" fontId="3" fillId="0" borderId="0" xfId="2" applyNumberFormat="1" applyFont="1"/>
    <xf numFmtId="166" fontId="3" fillId="0" borderId="0" xfId="2" applyNumberFormat="1" applyFont="1"/>
    <xf numFmtId="0" fontId="3" fillId="9" borderId="1" xfId="2" applyFont="1" applyFill="1" applyBorder="1"/>
    <xf numFmtId="10" fontId="3" fillId="9" borderId="1" xfId="2" applyNumberFormat="1" applyFont="1" applyFill="1" applyBorder="1"/>
    <xf numFmtId="0" fontId="3" fillId="7" borderId="1" xfId="2" applyFont="1" applyFill="1" applyBorder="1" applyAlignment="1">
      <alignment horizontal="center"/>
    </xf>
    <xf numFmtId="0" fontId="3" fillId="6" borderId="1" xfId="2" applyFont="1" applyFill="1" applyBorder="1" applyAlignment="1">
      <alignment horizontal="center"/>
    </xf>
    <xf numFmtId="164" fontId="3" fillId="9" borderId="1" xfId="2" applyNumberFormat="1" applyFont="1" applyFill="1" applyBorder="1"/>
    <xf numFmtId="165" fontId="3" fillId="9" borderId="1" xfId="2" applyNumberFormat="1" applyFont="1" applyFill="1" applyBorder="1"/>
    <xf numFmtId="0" fontId="3" fillId="11" borderId="1" xfId="2" applyFont="1" applyFill="1" applyBorder="1"/>
    <xf numFmtId="10" fontId="3" fillId="11" borderId="1" xfId="2" applyNumberFormat="1" applyFont="1" applyFill="1" applyBorder="1"/>
    <xf numFmtId="0" fontId="3" fillId="11" borderId="1" xfId="2" applyFont="1" applyFill="1" applyBorder="1" applyAlignment="1">
      <alignment horizontal="center"/>
    </xf>
    <xf numFmtId="164" fontId="3" fillId="11" borderId="1" xfId="2" applyNumberFormat="1" applyFont="1" applyFill="1" applyBorder="1"/>
    <xf numFmtId="165" fontId="3" fillId="11" borderId="1" xfId="2" applyNumberFormat="1" applyFont="1" applyFill="1" applyBorder="1"/>
    <xf numFmtId="10" fontId="3" fillId="2" borderId="2" xfId="2" applyNumberFormat="1" applyFont="1" applyFill="1" applyBorder="1"/>
    <xf numFmtId="0" fontId="3" fillId="2" borderId="2" xfId="2" applyFont="1" applyFill="1" applyBorder="1" applyAlignment="1">
      <alignment horizontal="center"/>
    </xf>
    <xf numFmtId="164" fontId="3" fillId="2" borderId="2" xfId="2" applyNumberFormat="1" applyFont="1" applyFill="1" applyBorder="1"/>
    <xf numFmtId="0" fontId="3" fillId="10" borderId="2" xfId="2" applyFont="1" applyFill="1" applyBorder="1"/>
    <xf numFmtId="10" fontId="3" fillId="10" borderId="2" xfId="2" applyNumberFormat="1" applyFont="1" applyFill="1" applyBorder="1"/>
    <xf numFmtId="0" fontId="3" fillId="6" borderId="2" xfId="2" applyFont="1" applyFill="1" applyBorder="1" applyAlignment="1">
      <alignment horizontal="center"/>
    </xf>
    <xf numFmtId="165" fontId="3" fillId="10" borderId="2" xfId="2" applyNumberFormat="1" applyFont="1" applyFill="1" applyBorder="1"/>
    <xf numFmtId="10" fontId="0" fillId="0" borderId="0" xfId="3" applyNumberFormat="1" applyFont="1"/>
    <xf numFmtId="0" fontId="3" fillId="2" borderId="1" xfId="2" applyFont="1" applyFill="1" applyBorder="1"/>
    <xf numFmtId="10" fontId="3" fillId="2" borderId="1" xfId="2" applyNumberFormat="1" applyFont="1" applyFill="1" applyBorder="1"/>
    <xf numFmtId="0" fontId="3" fillId="8" borderId="1" xfId="2" applyFont="1" applyFill="1" applyBorder="1" applyAlignment="1">
      <alignment horizontal="center"/>
    </xf>
    <xf numFmtId="164" fontId="3" fillId="2" borderId="1" xfId="2" applyNumberFormat="1" applyFont="1" applyFill="1" applyBorder="1"/>
    <xf numFmtId="165" fontId="3" fillId="2" borderId="1" xfId="2" applyNumberFormat="1" applyFont="1" applyFill="1" applyBorder="1"/>
    <xf numFmtId="0" fontId="3" fillId="7" borderId="0" xfId="2" applyFont="1" applyFill="1" applyAlignment="1">
      <alignment horizontal="center"/>
    </xf>
    <xf numFmtId="0" fontId="3" fillId="6" borderId="0" xfId="2" applyFont="1" applyFill="1" applyAlignment="1">
      <alignment horizontal="center"/>
    </xf>
    <xf numFmtId="0" fontId="3" fillId="0" borderId="0" xfId="2" applyFont="1"/>
    <xf numFmtId="0" fontId="3" fillId="10" borderId="0" xfId="2" applyFont="1" applyFill="1"/>
    <xf numFmtId="10" fontId="3" fillId="10" borderId="0" xfId="2" applyNumberFormat="1" applyFont="1" applyFill="1"/>
    <xf numFmtId="164" fontId="3" fillId="10" borderId="0" xfId="2" applyNumberFormat="1" applyFont="1" applyFill="1"/>
    <xf numFmtId="165" fontId="3" fillId="10" borderId="0" xfId="2" applyNumberFormat="1" applyFont="1" applyFill="1"/>
    <xf numFmtId="0" fontId="3" fillId="5" borderId="1" xfId="2" applyFont="1" applyFill="1" applyBorder="1" applyAlignment="1">
      <alignment horizontal="center"/>
    </xf>
    <xf numFmtId="0" fontId="3" fillId="2" borderId="2" xfId="2" applyFont="1" applyFill="1" applyBorder="1"/>
    <xf numFmtId="165" fontId="3" fillId="2" borderId="2" xfId="2" applyNumberFormat="1" applyFont="1" applyFill="1" applyBorder="1"/>
    <xf numFmtId="0" fontId="3" fillId="5" borderId="0" xfId="2" applyFont="1" applyFill="1" applyAlignment="1">
      <alignment horizontal="center"/>
    </xf>
    <xf numFmtId="0" fontId="3" fillId="4" borderId="0" xfId="2" applyFont="1" applyFill="1" applyAlignment="1">
      <alignment horizontal="center"/>
    </xf>
    <xf numFmtId="0" fontId="3" fillId="9" borderId="0" xfId="2" applyFont="1" applyFill="1" applyAlignment="1">
      <alignment horizontal="center"/>
    </xf>
    <xf numFmtId="165" fontId="5" fillId="9" borderId="0" xfId="2" applyNumberFormat="1" applyFont="1" applyFill="1"/>
    <xf numFmtId="0" fontId="3" fillId="10" borderId="1" xfId="2" applyFont="1" applyFill="1" applyBorder="1"/>
    <xf numFmtId="10" fontId="3" fillId="10" borderId="1" xfId="2" applyNumberFormat="1" applyFont="1" applyFill="1" applyBorder="1"/>
    <xf numFmtId="0" fontId="3" fillId="4" borderId="1" xfId="2" applyFont="1" applyFill="1" applyBorder="1" applyAlignment="1">
      <alignment horizontal="center"/>
    </xf>
    <xf numFmtId="164" fontId="3" fillId="10" borderId="1" xfId="2" applyNumberFormat="1" applyFont="1" applyFill="1" applyBorder="1"/>
    <xf numFmtId="165" fontId="3" fillId="10" borderId="1" xfId="2" applyNumberFormat="1" applyFont="1" applyFill="1" applyBorder="1"/>
    <xf numFmtId="0" fontId="3" fillId="9" borderId="0" xfId="2" applyFont="1" applyFill="1"/>
    <xf numFmtId="10" fontId="3" fillId="9" borderId="0" xfId="2" applyNumberFormat="1" applyFont="1" applyFill="1"/>
    <xf numFmtId="164" fontId="3" fillId="9" borderId="0" xfId="2" applyNumberFormat="1" applyFont="1" applyFill="1"/>
    <xf numFmtId="165" fontId="3" fillId="9" borderId="0" xfId="2" applyNumberFormat="1" applyFont="1" applyFill="1"/>
    <xf numFmtId="10" fontId="3" fillId="0" borderId="1" xfId="2" applyNumberFormat="1" applyFont="1" applyBorder="1"/>
    <xf numFmtId="164" fontId="3" fillId="0" borderId="1" xfId="2" applyNumberFormat="1" applyFont="1" applyBorder="1"/>
    <xf numFmtId="165" fontId="3" fillId="0" borderId="1" xfId="2" applyNumberFormat="1" applyFont="1" applyBorder="1"/>
    <xf numFmtId="0" fontId="3" fillId="2" borderId="1" xfId="2" applyFont="1" applyFill="1" applyBorder="1" applyAlignment="1">
      <alignment horizontal="center"/>
    </xf>
    <xf numFmtId="0" fontId="3" fillId="0" borderId="2" xfId="2" applyFont="1" applyBorder="1"/>
    <xf numFmtId="0" fontId="3" fillId="0" borderId="2" xfId="2" applyFont="1" applyBorder="1" applyAlignment="1">
      <alignment horizontal="center"/>
    </xf>
    <xf numFmtId="164" fontId="3" fillId="10" borderId="2" xfId="2" applyNumberFormat="1" applyFont="1" applyFill="1" applyBorder="1"/>
    <xf numFmtId="165" fontId="3" fillId="10" borderId="2" xfId="2" applyNumberFormat="1" applyFont="1" applyFill="1" applyBorder="1" applyAlignment="1">
      <alignment horizontal="right"/>
    </xf>
    <xf numFmtId="165" fontId="3" fillId="2" borderId="2" xfId="2" applyNumberFormat="1" applyFont="1" applyFill="1" applyBorder="1" applyAlignment="1">
      <alignment horizontal="right"/>
    </xf>
    <xf numFmtId="0" fontId="3" fillId="11" borderId="2" xfId="2" applyFont="1" applyFill="1" applyBorder="1" applyAlignment="1">
      <alignment horizontal="center"/>
    </xf>
    <xf numFmtId="164" fontId="3" fillId="11" borderId="2" xfId="2" applyNumberFormat="1" applyFont="1" applyFill="1" applyBorder="1"/>
    <xf numFmtId="165" fontId="3" fillId="11" borderId="2" xfId="2" applyNumberFormat="1" applyFont="1" applyFill="1" applyBorder="1"/>
    <xf numFmtId="10" fontId="3" fillId="11" borderId="2" xfId="2" applyNumberFormat="1" applyFont="1" applyFill="1" applyBorder="1"/>
    <xf numFmtId="0" fontId="3" fillId="11" borderId="2" xfId="2" applyFont="1" applyFill="1" applyBorder="1"/>
    <xf numFmtId="0" fontId="3" fillId="12" borderId="2" xfId="2" applyFont="1" applyFill="1" applyBorder="1"/>
    <xf numFmtId="10" fontId="3" fillId="12" borderId="1" xfId="2" applyNumberFormat="1" applyFont="1" applyFill="1" applyBorder="1"/>
    <xf numFmtId="0" fontId="3" fillId="12" borderId="2" xfId="2" applyFont="1" applyFill="1" applyBorder="1" applyAlignment="1">
      <alignment horizontal="center"/>
    </xf>
    <xf numFmtId="164" fontId="3" fillId="12" borderId="2" xfId="2" applyNumberFormat="1" applyFont="1" applyFill="1" applyBorder="1"/>
    <xf numFmtId="164" fontId="3" fillId="12" borderId="1" xfId="2" applyNumberFormat="1" applyFont="1" applyFill="1" applyBorder="1"/>
    <xf numFmtId="165" fontId="3" fillId="12" borderId="1" xfId="2" applyNumberFormat="1" applyFont="1" applyFill="1" applyBorder="1"/>
    <xf numFmtId="10" fontId="3" fillId="0" borderId="0" xfId="2" applyNumberFormat="1" applyFont="1"/>
    <xf numFmtId="0" fontId="3" fillId="0" borderId="0" xfId="2" applyFont="1" applyAlignment="1">
      <alignment horizontal="center"/>
    </xf>
    <xf numFmtId="0" fontId="3" fillId="0" borderId="0" xfId="2" applyFont="1" applyAlignment="1">
      <alignment horizontal="left"/>
    </xf>
    <xf numFmtId="0" fontId="6" fillId="0" borderId="3" xfId="2" applyFont="1" applyBorder="1" applyAlignment="1">
      <alignment horizontal="center"/>
    </xf>
    <xf numFmtId="10" fontId="6" fillId="0" borderId="3" xfId="2" applyNumberFormat="1" applyFont="1" applyBorder="1" applyAlignment="1">
      <alignment horizontal="center"/>
    </xf>
    <xf numFmtId="0" fontId="7" fillId="0" borderId="3" xfId="2" applyFont="1" applyBorder="1" applyAlignment="1">
      <alignment horizontal="center"/>
    </xf>
    <xf numFmtId="164" fontId="6" fillId="0" borderId="3" xfId="2" applyNumberFormat="1" applyFont="1" applyBorder="1" applyAlignment="1">
      <alignment horizontal="center"/>
    </xf>
    <xf numFmtId="166" fontId="8" fillId="0" borderId="0" xfId="2" applyNumberFormat="1"/>
    <xf numFmtId="164" fontId="9" fillId="0" borderId="0" xfId="3" applyNumberFormat="1" applyFont="1"/>
    <xf numFmtId="0" fontId="8" fillId="0" borderId="1" xfId="2" applyBorder="1"/>
    <xf numFmtId="164" fontId="8" fillId="0" borderId="0" xfId="2" applyNumberFormat="1"/>
    <xf numFmtId="165" fontId="8" fillId="0" borderId="0" xfId="2" applyNumberFormat="1"/>
    <xf numFmtId="0" fontId="8" fillId="9" borderId="1" xfId="2" applyFill="1" applyBorder="1"/>
    <xf numFmtId="10" fontId="8" fillId="9" borderId="1" xfId="2" applyNumberFormat="1" applyFill="1" applyBorder="1"/>
    <xf numFmtId="0" fontId="8" fillId="7" borderId="1" xfId="2" applyFill="1" applyBorder="1" applyAlignment="1">
      <alignment horizontal="center"/>
    </xf>
    <xf numFmtId="0" fontId="8" fillId="6" borderId="1" xfId="2" applyFill="1" applyBorder="1" applyAlignment="1">
      <alignment horizontal="center"/>
    </xf>
    <xf numFmtId="164" fontId="8" fillId="9" borderId="1" xfId="2" applyNumberFormat="1" applyFill="1" applyBorder="1"/>
    <xf numFmtId="165" fontId="8" fillId="9" borderId="1" xfId="2" applyNumberFormat="1" applyFill="1" applyBorder="1"/>
    <xf numFmtId="0" fontId="8" fillId="11" borderId="1" xfId="2" applyFill="1" applyBorder="1"/>
    <xf numFmtId="10" fontId="8" fillId="11" borderId="1" xfId="2" applyNumberFormat="1" applyFill="1" applyBorder="1"/>
    <xf numFmtId="0" fontId="8" fillId="11" borderId="1" xfId="2" applyFill="1" applyBorder="1" applyAlignment="1">
      <alignment horizontal="center"/>
    </xf>
    <xf numFmtId="164" fontId="8" fillId="11" borderId="1" xfId="2" applyNumberFormat="1" applyFill="1" applyBorder="1"/>
    <xf numFmtId="165" fontId="8" fillId="11" borderId="1" xfId="2" applyNumberFormat="1" applyFill="1" applyBorder="1"/>
    <xf numFmtId="0" fontId="8" fillId="2" borderId="2" xfId="2" applyFill="1" applyBorder="1"/>
    <xf numFmtId="10" fontId="8" fillId="2" borderId="2" xfId="2" applyNumberFormat="1" applyFill="1" applyBorder="1"/>
    <xf numFmtId="0" fontId="8" fillId="2" borderId="2" xfId="2" applyFill="1" applyBorder="1" applyAlignment="1">
      <alignment horizontal="center"/>
    </xf>
    <xf numFmtId="164" fontId="8" fillId="2" borderId="2" xfId="2" applyNumberFormat="1" applyFill="1" applyBorder="1"/>
    <xf numFmtId="165" fontId="8" fillId="2" borderId="2" xfId="2" applyNumberFormat="1" applyFill="1" applyBorder="1"/>
    <xf numFmtId="0" fontId="8" fillId="10" borderId="2" xfId="2" applyFill="1" applyBorder="1"/>
    <xf numFmtId="10" fontId="8" fillId="10" borderId="2" xfId="2" applyNumberFormat="1" applyFill="1" applyBorder="1"/>
    <xf numFmtId="0" fontId="8" fillId="6" borderId="2" xfId="2" applyFill="1" applyBorder="1" applyAlignment="1">
      <alignment horizontal="center"/>
    </xf>
    <xf numFmtId="165" fontId="8" fillId="10" borderId="2" xfId="2" applyNumberFormat="1" applyFill="1" applyBorder="1"/>
    <xf numFmtId="10" fontId="9" fillId="0" borderId="0" xfId="3" applyNumberFormat="1" applyFont="1"/>
    <xf numFmtId="0" fontId="8" fillId="2" borderId="1" xfId="2" applyFill="1" applyBorder="1"/>
    <xf numFmtId="10" fontId="8" fillId="2" borderId="1" xfId="2" applyNumberFormat="1" applyFill="1" applyBorder="1"/>
    <xf numFmtId="0" fontId="8" fillId="8" borderId="1" xfId="2" applyFill="1" applyBorder="1" applyAlignment="1">
      <alignment horizontal="center"/>
    </xf>
    <xf numFmtId="164" fontId="8" fillId="2" borderId="1" xfId="2" applyNumberFormat="1" applyFill="1" applyBorder="1"/>
    <xf numFmtId="165" fontId="8" fillId="2" borderId="1" xfId="2" applyNumberFormat="1" applyFill="1" applyBorder="1"/>
    <xf numFmtId="0" fontId="8" fillId="7" borderId="0" xfId="2" applyFill="1" applyAlignment="1">
      <alignment horizontal="center"/>
    </xf>
    <xf numFmtId="0" fontId="8" fillId="6" borderId="0" xfId="2" applyFill="1" applyAlignment="1">
      <alignment horizontal="center"/>
    </xf>
    <xf numFmtId="0" fontId="8" fillId="0" borderId="0" xfId="2"/>
    <xf numFmtId="0" fontId="8" fillId="10" borderId="0" xfId="2" applyFill="1"/>
    <xf numFmtId="10" fontId="8" fillId="10" borderId="0" xfId="2" applyNumberFormat="1" applyFill="1"/>
    <xf numFmtId="164" fontId="8" fillId="10" borderId="0" xfId="2" applyNumberFormat="1" applyFill="1"/>
    <xf numFmtId="165" fontId="8" fillId="10" borderId="0" xfId="2" applyNumberFormat="1" applyFill="1"/>
    <xf numFmtId="0" fontId="8" fillId="5" borderId="1" xfId="2" applyFill="1" applyBorder="1" applyAlignment="1">
      <alignment horizontal="center"/>
    </xf>
    <xf numFmtId="0" fontId="8" fillId="5" borderId="0" xfId="2" applyFill="1" applyAlignment="1">
      <alignment horizontal="center"/>
    </xf>
    <xf numFmtId="0" fontId="8" fillId="4" borderId="0" xfId="2" applyFill="1" applyAlignment="1">
      <alignment horizontal="center"/>
    </xf>
    <xf numFmtId="0" fontId="8" fillId="9" borderId="0" xfId="2" applyFill="1" applyAlignment="1">
      <alignment horizontal="center"/>
    </xf>
    <xf numFmtId="165" fontId="10" fillId="9" borderId="0" xfId="2" applyNumberFormat="1" applyFont="1" applyFill="1" applyAlignment="1">
      <alignment horizontal="right"/>
    </xf>
    <xf numFmtId="0" fontId="8" fillId="10" borderId="1" xfId="2" applyFill="1" applyBorder="1"/>
    <xf numFmtId="10" fontId="8" fillId="10" borderId="1" xfId="2" applyNumberFormat="1" applyFill="1" applyBorder="1"/>
    <xf numFmtId="0" fontId="8" fillId="4" borderId="1" xfId="2" applyFill="1" applyBorder="1" applyAlignment="1">
      <alignment horizontal="center"/>
    </xf>
    <xf numFmtId="164" fontId="8" fillId="10" borderId="1" xfId="2" applyNumberFormat="1" applyFill="1" applyBorder="1"/>
    <xf numFmtId="165" fontId="8" fillId="10" borderId="1" xfId="2" applyNumberFormat="1" applyFill="1" applyBorder="1"/>
    <xf numFmtId="0" fontId="8" fillId="9" borderId="0" xfId="2" applyFill="1"/>
    <xf numFmtId="10" fontId="8" fillId="9" borderId="0" xfId="2" applyNumberFormat="1" applyFill="1"/>
    <xf numFmtId="164" fontId="8" fillId="9" borderId="0" xfId="2" applyNumberFormat="1" applyFill="1"/>
    <xf numFmtId="165" fontId="8" fillId="9" borderId="0" xfId="2" applyNumberFormat="1" applyFill="1"/>
    <xf numFmtId="10" fontId="8" fillId="0" borderId="1" xfId="2" applyNumberFormat="1" applyBorder="1"/>
    <xf numFmtId="164" fontId="8" fillId="0" borderId="1" xfId="2" applyNumberFormat="1" applyBorder="1"/>
    <xf numFmtId="165" fontId="8" fillId="0" borderId="1" xfId="2" applyNumberFormat="1" applyBorder="1"/>
    <xf numFmtId="0" fontId="8" fillId="2" borderId="1" xfId="2" applyFill="1" applyBorder="1" applyAlignment="1">
      <alignment horizontal="center"/>
    </xf>
    <xf numFmtId="0" fontId="8" fillId="0" borderId="2" xfId="2" applyBorder="1"/>
    <xf numFmtId="0" fontId="8" fillId="0" borderId="2" xfId="2" applyBorder="1" applyAlignment="1">
      <alignment horizontal="center"/>
    </xf>
    <xf numFmtId="164" fontId="8" fillId="10" borderId="2" xfId="2" applyNumberFormat="1" applyFill="1" applyBorder="1"/>
    <xf numFmtId="165" fontId="8" fillId="10" borderId="2" xfId="2" applyNumberFormat="1" applyFill="1" applyBorder="1" applyAlignment="1">
      <alignment horizontal="right"/>
    </xf>
    <xf numFmtId="165" fontId="8" fillId="2" borderId="2" xfId="2" applyNumberFormat="1" applyFill="1" applyBorder="1" applyAlignment="1">
      <alignment horizontal="right"/>
    </xf>
    <xf numFmtId="0" fontId="8" fillId="11" borderId="2" xfId="2" applyFill="1" applyBorder="1"/>
    <xf numFmtId="0" fontId="8" fillId="11" borderId="2" xfId="2" applyFill="1" applyBorder="1" applyAlignment="1">
      <alignment horizontal="center"/>
    </xf>
    <xf numFmtId="164" fontId="8" fillId="11" borderId="2" xfId="2" applyNumberFormat="1" applyFill="1" applyBorder="1"/>
    <xf numFmtId="165" fontId="8" fillId="11" borderId="2" xfId="2" applyNumberFormat="1" applyFill="1" applyBorder="1"/>
    <xf numFmtId="10" fontId="8" fillId="11" borderId="2" xfId="2" applyNumberFormat="1" applyFill="1" applyBorder="1"/>
    <xf numFmtId="0" fontId="8" fillId="12" borderId="2" xfId="2" applyFill="1" applyBorder="1"/>
    <xf numFmtId="10" fontId="8" fillId="12" borderId="1" xfId="2" applyNumberFormat="1" applyFill="1" applyBorder="1"/>
    <xf numFmtId="0" fontId="8" fillId="12" borderId="2" xfId="2" applyFill="1" applyBorder="1" applyAlignment="1">
      <alignment horizontal="center"/>
    </xf>
    <xf numFmtId="164" fontId="8" fillId="12" borderId="2" xfId="2" applyNumberFormat="1" applyFill="1" applyBorder="1"/>
    <xf numFmtId="164" fontId="8" fillId="12" borderId="1" xfId="2" applyNumberFormat="1" applyFill="1" applyBorder="1"/>
    <xf numFmtId="165" fontId="8" fillId="12" borderId="1" xfId="2" applyNumberFormat="1" applyFill="1" applyBorder="1"/>
    <xf numFmtId="10" fontId="8" fillId="0" borderId="0" xfId="2" applyNumberFormat="1"/>
    <xf numFmtId="0" fontId="8" fillId="0" borderId="0" xfId="2" applyAlignment="1">
      <alignment horizontal="center"/>
    </xf>
    <xf numFmtId="0" fontId="8" fillId="0" borderId="0" xfId="2" applyAlignment="1">
      <alignment horizontal="left"/>
    </xf>
    <xf numFmtId="10" fontId="11" fillId="0" borderId="0" xfId="2" applyNumberFormat="1" applyFont="1"/>
    <xf numFmtId="165" fontId="11" fillId="0" borderId="0" xfId="2" applyNumberFormat="1" applyFont="1"/>
    <xf numFmtId="10" fontId="11" fillId="9" borderId="0" xfId="2" applyNumberFormat="1" applyFont="1" applyFill="1"/>
    <xf numFmtId="165" fontId="11" fillId="9" borderId="0" xfId="2" applyNumberFormat="1" applyFont="1" applyFill="1"/>
    <xf numFmtId="10" fontId="11" fillId="9" borderId="1" xfId="2" applyNumberFormat="1" applyFont="1" applyFill="1" applyBorder="1"/>
    <xf numFmtId="165" fontId="11" fillId="9" borderId="1" xfId="2" applyNumberFormat="1" applyFont="1" applyFill="1" applyBorder="1"/>
    <xf numFmtId="10" fontId="11" fillId="2" borderId="2" xfId="2" applyNumberFormat="1" applyFont="1" applyFill="1" applyBorder="1"/>
    <xf numFmtId="165" fontId="11" fillId="2" borderId="2" xfId="2" applyNumberFormat="1" applyFont="1" applyFill="1" applyBorder="1"/>
    <xf numFmtId="10" fontId="11" fillId="10" borderId="2" xfId="2" applyNumberFormat="1" applyFont="1" applyFill="1" applyBorder="1"/>
    <xf numFmtId="165" fontId="11" fillId="10" borderId="2" xfId="2" applyNumberFormat="1" applyFont="1" applyFill="1" applyBorder="1"/>
    <xf numFmtId="10" fontId="11" fillId="2" borderId="1" xfId="2" applyNumberFormat="1" applyFont="1" applyFill="1" applyBorder="1"/>
    <xf numFmtId="165" fontId="11" fillId="2" borderId="1" xfId="2" applyNumberFormat="1" applyFont="1" applyFill="1" applyBorder="1"/>
    <xf numFmtId="10" fontId="11" fillId="10" borderId="0" xfId="2" applyNumberFormat="1" applyFont="1" applyFill="1"/>
    <xf numFmtId="165" fontId="11" fillId="10" borderId="0" xfId="2" applyNumberFormat="1" applyFont="1" applyFill="1"/>
    <xf numFmtId="10" fontId="11" fillId="10" borderId="1" xfId="2" applyNumberFormat="1" applyFont="1" applyFill="1" applyBorder="1"/>
    <xf numFmtId="165" fontId="11" fillId="10" borderId="1" xfId="2" applyNumberFormat="1" applyFont="1" applyFill="1" applyBorder="1"/>
    <xf numFmtId="10" fontId="11" fillId="0" borderId="1" xfId="2" applyNumberFormat="1" applyFont="1" applyBorder="1"/>
    <xf numFmtId="165" fontId="11" fillId="0" borderId="1" xfId="2" applyNumberFormat="1" applyFont="1" applyBorder="1"/>
    <xf numFmtId="165" fontId="11" fillId="10" borderId="2" xfId="2" applyNumberFormat="1" applyFont="1" applyFill="1" applyBorder="1" applyAlignment="1">
      <alignment horizontal="right"/>
    </xf>
    <xf numFmtId="165" fontId="11" fillId="2" borderId="2" xfId="2" applyNumberFormat="1" applyFont="1" applyFill="1" applyBorder="1" applyAlignment="1">
      <alignment horizontal="right"/>
    </xf>
    <xf numFmtId="165" fontId="11" fillId="0" borderId="0" xfId="2" applyNumberFormat="1" applyFont="1" applyFill="1"/>
    <xf numFmtId="0" fontId="0" fillId="0" borderId="0" xfId="0" applyAlignment="1">
      <alignment vertical="top" wrapText="1"/>
    </xf>
    <xf numFmtId="0" fontId="0" fillId="0" borderId="0" xfId="0"/>
    <xf numFmtId="10" fontId="0" fillId="0" borderId="0" xfId="0" applyNumberFormat="1"/>
    <xf numFmtId="0" fontId="0" fillId="0" borderId="0" xfId="0" applyAlignment="1">
      <alignment horizontal="center"/>
    </xf>
    <xf numFmtId="0" fontId="3" fillId="0" borderId="0" xfId="2" applyFont="1" applyAlignment="1">
      <alignment vertical="top" wrapText="1"/>
    </xf>
    <xf numFmtId="0" fontId="3" fillId="0" borderId="0" xfId="2" applyFont="1"/>
    <xf numFmtId="10" fontId="3" fillId="0" borderId="0" xfId="2" applyNumberFormat="1" applyFont="1"/>
    <xf numFmtId="0" fontId="3" fillId="0" borderId="0" xfId="2" applyFont="1" applyAlignment="1">
      <alignment horizontal="center"/>
    </xf>
    <xf numFmtId="0" fontId="8" fillId="0" borderId="0" xfId="2" applyAlignment="1">
      <alignment vertical="top" wrapText="1"/>
    </xf>
    <xf numFmtId="0" fontId="8" fillId="0" borderId="0" xfId="2"/>
    <xf numFmtId="10" fontId="8" fillId="0" borderId="0" xfId="2" applyNumberFormat="1"/>
    <xf numFmtId="0" fontId="8" fillId="0" borderId="0" xfId="2" applyAlignment="1">
      <alignment horizontal="center"/>
    </xf>
  </cellXfs>
  <cellStyles count="4">
    <cellStyle name="Normal" xfId="0" builtinId="0"/>
    <cellStyle name="Normal 2" xfId="2" xr:uid="{00000000-0005-0000-0000-000001000000}"/>
    <cellStyle name="Percent" xfId="1" builtinId="5"/>
    <cellStyle name="Percent 2" xfId="3" xr:uid="{00000000-0005-0000-0000-000003000000}"/>
  </cellStyles>
  <dxfs count="295">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1.xml"/><Relationship Id="rId1" Type="http://schemas.openxmlformats.org/officeDocument/2006/relationships/vmlDrawing" Target="../drawings/vmlDrawing21.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22.xml"/><Relationship Id="rId1" Type="http://schemas.openxmlformats.org/officeDocument/2006/relationships/vmlDrawing" Target="../drawings/vmlDrawing22.vml"/></Relationships>
</file>

<file path=xl/worksheets/_rels/sheet23.xml.rels><?xml version="1.0" encoding="UTF-8" standalone="yes"?>
<Relationships xmlns="http://schemas.openxmlformats.org/package/2006/relationships"><Relationship Id="rId2" Type="http://schemas.openxmlformats.org/officeDocument/2006/relationships/comments" Target="../comments23.xml"/><Relationship Id="rId1" Type="http://schemas.openxmlformats.org/officeDocument/2006/relationships/vmlDrawing" Target="../drawings/vmlDrawing23.vml"/></Relationships>
</file>

<file path=xl/worksheets/_rels/sheet24.xml.rels><?xml version="1.0" encoding="UTF-8" standalone="yes"?>
<Relationships xmlns="http://schemas.openxmlformats.org/package/2006/relationships"><Relationship Id="rId2" Type="http://schemas.openxmlformats.org/officeDocument/2006/relationships/comments" Target="../comments24.xml"/><Relationship Id="rId1" Type="http://schemas.openxmlformats.org/officeDocument/2006/relationships/vmlDrawing" Target="../drawings/vmlDrawing24.vml"/></Relationships>
</file>

<file path=xl/worksheets/_rels/sheet25.xml.rels><?xml version="1.0" encoding="UTF-8" standalone="yes"?>
<Relationships xmlns="http://schemas.openxmlformats.org/package/2006/relationships"><Relationship Id="rId2" Type="http://schemas.openxmlformats.org/officeDocument/2006/relationships/comments" Target="../comments25.xml"/><Relationship Id="rId1" Type="http://schemas.openxmlformats.org/officeDocument/2006/relationships/vmlDrawing" Target="../drawings/vmlDrawing25.vml"/></Relationships>
</file>

<file path=xl/worksheets/_rels/sheet26.xml.rels><?xml version="1.0" encoding="UTF-8" standalone="yes"?>
<Relationships xmlns="http://schemas.openxmlformats.org/package/2006/relationships"><Relationship Id="rId2" Type="http://schemas.openxmlformats.org/officeDocument/2006/relationships/comments" Target="../comments26.xml"/><Relationship Id="rId1" Type="http://schemas.openxmlformats.org/officeDocument/2006/relationships/vmlDrawing" Target="../drawings/vmlDrawing26.vml"/></Relationships>
</file>

<file path=xl/worksheets/_rels/sheet27.xml.rels><?xml version="1.0" encoding="UTF-8" standalone="yes"?>
<Relationships xmlns="http://schemas.openxmlformats.org/package/2006/relationships"><Relationship Id="rId2" Type="http://schemas.openxmlformats.org/officeDocument/2006/relationships/comments" Target="../comments27.xml"/><Relationship Id="rId1" Type="http://schemas.openxmlformats.org/officeDocument/2006/relationships/vmlDrawing" Target="../drawings/vmlDrawing27.vml"/></Relationships>
</file>

<file path=xl/worksheets/_rels/sheet28.xml.rels><?xml version="1.0" encoding="UTF-8" standalone="yes"?>
<Relationships xmlns="http://schemas.openxmlformats.org/package/2006/relationships"><Relationship Id="rId2" Type="http://schemas.openxmlformats.org/officeDocument/2006/relationships/comments" Target="../comments28.xml"/><Relationship Id="rId1" Type="http://schemas.openxmlformats.org/officeDocument/2006/relationships/vmlDrawing" Target="../drawings/vmlDrawing28.vml"/></Relationships>
</file>

<file path=xl/worksheets/_rels/sheet29.xml.rels><?xml version="1.0" encoding="UTF-8" standalone="yes"?>
<Relationships xmlns="http://schemas.openxmlformats.org/package/2006/relationships"><Relationship Id="rId2" Type="http://schemas.openxmlformats.org/officeDocument/2006/relationships/comments" Target="../comments29.xml"/><Relationship Id="rId1" Type="http://schemas.openxmlformats.org/officeDocument/2006/relationships/vmlDrawing" Target="../drawings/vmlDrawing29.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30.xml.rels><?xml version="1.0" encoding="UTF-8" standalone="yes"?>
<Relationships xmlns="http://schemas.openxmlformats.org/package/2006/relationships"><Relationship Id="rId2" Type="http://schemas.openxmlformats.org/officeDocument/2006/relationships/comments" Target="../comments30.xml"/><Relationship Id="rId1" Type="http://schemas.openxmlformats.org/officeDocument/2006/relationships/vmlDrawing" Target="../drawings/vmlDrawing30.vml"/></Relationships>
</file>

<file path=xl/worksheets/_rels/sheet31.xml.rels><?xml version="1.0" encoding="UTF-8" standalone="yes"?>
<Relationships xmlns="http://schemas.openxmlformats.org/package/2006/relationships"><Relationship Id="rId2" Type="http://schemas.openxmlformats.org/officeDocument/2006/relationships/comments" Target="../comments31.xml"/><Relationship Id="rId1" Type="http://schemas.openxmlformats.org/officeDocument/2006/relationships/vmlDrawing" Target="../drawings/vmlDrawing3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6"/>
  <sheetViews>
    <sheetView workbookViewId="0">
      <selection activeCell="N8" sqref="N8"/>
    </sheetView>
  </sheetViews>
  <sheetFormatPr defaultRowHeight="12.75" x14ac:dyDescent="0.2"/>
  <cols>
    <col min="2" max="2" width="18.5703125" style="64" customWidth="1"/>
    <col min="4" max="4" width="25.140625" style="64" bestFit="1" customWidth="1"/>
    <col min="5" max="5" width="5.85546875" style="64" bestFit="1" customWidth="1"/>
    <col min="6" max="6" width="10.28515625" style="67" bestFit="1" customWidth="1"/>
  </cols>
  <sheetData>
    <row r="1" spans="1:11" x14ac:dyDescent="0.2">
      <c r="A1" t="s">
        <v>0</v>
      </c>
      <c r="B1" t="s">
        <v>1</v>
      </c>
      <c r="C1" t="s">
        <v>2</v>
      </c>
      <c r="D1" t="s">
        <v>3</v>
      </c>
      <c r="E1" t="s">
        <v>4</v>
      </c>
      <c r="F1" s="67" t="s">
        <v>5</v>
      </c>
      <c r="G1" t="s">
        <v>6</v>
      </c>
      <c r="H1" t="s">
        <v>7</v>
      </c>
      <c r="I1" t="s">
        <v>8</v>
      </c>
      <c r="J1" t="s">
        <v>9</v>
      </c>
      <c r="K1" t="s">
        <v>10</v>
      </c>
    </row>
    <row r="2" spans="1:11" x14ac:dyDescent="0.2">
      <c r="A2" t="s">
        <v>11</v>
      </c>
      <c r="B2" t="s">
        <v>12</v>
      </c>
      <c r="C2" t="s">
        <v>13</v>
      </c>
      <c r="D2" t="s">
        <v>14</v>
      </c>
      <c r="E2" t="s">
        <v>15</v>
      </c>
      <c r="F2" s="67">
        <v>0.14799999999999999</v>
      </c>
      <c r="G2" s="65">
        <v>-0.92</v>
      </c>
      <c r="H2" s="65">
        <v>6.46</v>
      </c>
      <c r="I2" s="65">
        <v>16.260000000000002</v>
      </c>
      <c r="J2" s="65">
        <v>9.5399999999999991</v>
      </c>
      <c r="K2" s="65">
        <v>8.7200000000000006</v>
      </c>
    </row>
    <row r="3" spans="1:11" x14ac:dyDescent="0.2">
      <c r="A3" t="s">
        <v>11</v>
      </c>
      <c r="B3" t="s">
        <v>16</v>
      </c>
      <c r="C3" t="s">
        <v>17</v>
      </c>
      <c r="D3" t="s">
        <v>18</v>
      </c>
      <c r="F3" s="67">
        <v>0.04</v>
      </c>
      <c r="G3" s="65">
        <v>-0.25</v>
      </c>
      <c r="H3" s="65">
        <v>2.92</v>
      </c>
      <c r="I3" s="65">
        <v>6.15</v>
      </c>
      <c r="J3" s="65">
        <v>5.26</v>
      </c>
      <c r="K3" s="65">
        <v>3.91</v>
      </c>
    </row>
    <row r="4" spans="1:11" x14ac:dyDescent="0.2">
      <c r="A4" t="s">
        <v>11</v>
      </c>
      <c r="B4" t="s">
        <v>19</v>
      </c>
      <c r="C4" t="s">
        <v>20</v>
      </c>
      <c r="D4" t="s">
        <v>21</v>
      </c>
      <c r="E4" t="s">
        <v>15</v>
      </c>
      <c r="F4" s="67">
        <v>7.1999999999999995E-2</v>
      </c>
      <c r="G4" s="65">
        <v>-0.36</v>
      </c>
      <c r="H4" s="65">
        <v>2.99</v>
      </c>
      <c r="I4" s="65">
        <v>5.93</v>
      </c>
      <c r="J4" s="65">
        <v>9.4600000000000009</v>
      </c>
      <c r="K4" s="65">
        <v>8.8699999999999992</v>
      </c>
    </row>
    <row r="5" spans="1:11" x14ac:dyDescent="0.2">
      <c r="A5" t="s">
        <v>11</v>
      </c>
      <c r="B5" t="s">
        <v>22</v>
      </c>
      <c r="C5" t="s">
        <v>23</v>
      </c>
      <c r="D5" t="s">
        <v>24</v>
      </c>
      <c r="F5" s="67">
        <v>2.8000000000000001E-2</v>
      </c>
      <c r="G5" s="65">
        <v>-0.48</v>
      </c>
      <c r="H5" s="65">
        <v>3.9</v>
      </c>
      <c r="I5" s="65">
        <v>14.2</v>
      </c>
      <c r="J5" s="65">
        <v>5.62</v>
      </c>
      <c r="K5" s="65">
        <v>3.87</v>
      </c>
    </row>
    <row r="6" spans="1:11" x14ac:dyDescent="0.2">
      <c r="A6" t="s">
        <v>11</v>
      </c>
      <c r="B6" t="s">
        <v>25</v>
      </c>
      <c r="C6" t="s">
        <v>26</v>
      </c>
      <c r="D6" t="s">
        <v>27</v>
      </c>
      <c r="E6" t="s">
        <v>28</v>
      </c>
      <c r="F6" s="67">
        <v>7.1999999999999995E-2</v>
      </c>
      <c r="G6" s="65">
        <v>-0.35</v>
      </c>
      <c r="H6" s="65">
        <v>2.63</v>
      </c>
      <c r="I6" s="65">
        <v>8.81</v>
      </c>
      <c r="J6" s="65">
        <v>4.91</v>
      </c>
      <c r="K6" s="65">
        <v>3.71</v>
      </c>
    </row>
    <row r="7" spans="1:11" ht="13.5" customHeight="1" thickBot="1" x14ac:dyDescent="0.25">
      <c r="A7" s="2" t="s">
        <v>11</v>
      </c>
      <c r="B7" s="2" t="s">
        <v>29</v>
      </c>
      <c r="C7" s="2" t="s">
        <v>30</v>
      </c>
      <c r="D7" s="2" t="s">
        <v>31</v>
      </c>
      <c r="E7" s="2" t="s">
        <v>32</v>
      </c>
      <c r="F7" s="99">
        <v>0.04</v>
      </c>
      <c r="G7" s="3">
        <v>-0.16</v>
      </c>
      <c r="H7" s="3">
        <v>5.36</v>
      </c>
      <c r="I7" s="3">
        <v>20.62</v>
      </c>
      <c r="J7" s="3">
        <v>11.16</v>
      </c>
      <c r="K7" s="3">
        <v>2.93</v>
      </c>
    </row>
    <row r="8" spans="1:11" x14ac:dyDescent="0.2">
      <c r="A8" t="s">
        <v>33</v>
      </c>
      <c r="B8" t="s">
        <v>34</v>
      </c>
      <c r="C8" t="s">
        <v>35</v>
      </c>
      <c r="D8" t="s">
        <v>36</v>
      </c>
      <c r="E8" t="s">
        <v>15</v>
      </c>
      <c r="F8" s="67">
        <v>3.7499999999999999E-2</v>
      </c>
      <c r="G8" s="65">
        <v>-2.0499999999999998</v>
      </c>
      <c r="H8" s="65">
        <v>-1.72</v>
      </c>
      <c r="I8" s="65">
        <v>27.96</v>
      </c>
      <c r="J8" s="65">
        <v>6.94</v>
      </c>
      <c r="K8" s="65">
        <v>14.34</v>
      </c>
    </row>
    <row r="9" spans="1:11" x14ac:dyDescent="0.2">
      <c r="A9" t="s">
        <v>33</v>
      </c>
      <c r="B9" t="s">
        <v>37</v>
      </c>
      <c r="C9" t="s">
        <v>38</v>
      </c>
      <c r="D9" t="s">
        <v>39</v>
      </c>
      <c r="F9" s="67">
        <v>1.7999999999999999E-2</v>
      </c>
      <c r="G9" s="65">
        <v>-2.13</v>
      </c>
      <c r="H9" s="65">
        <v>3</v>
      </c>
      <c r="I9" s="65">
        <v>31.37</v>
      </c>
      <c r="J9" s="65">
        <v>1.34</v>
      </c>
      <c r="K9" s="65">
        <v>3.43</v>
      </c>
    </row>
    <row r="10" spans="1:11" x14ac:dyDescent="0.2">
      <c r="A10" t="s">
        <v>33</v>
      </c>
      <c r="B10" t="s">
        <v>40</v>
      </c>
      <c r="C10" t="s">
        <v>41</v>
      </c>
      <c r="D10" t="s">
        <v>42</v>
      </c>
      <c r="E10" t="s">
        <v>43</v>
      </c>
      <c r="F10" s="67">
        <v>3.9E-2</v>
      </c>
      <c r="G10" s="65">
        <v>-1.46</v>
      </c>
      <c r="H10" s="65">
        <v>4.6500000000000004</v>
      </c>
      <c r="I10" s="65">
        <v>29.35</v>
      </c>
      <c r="J10" s="65">
        <v>1.94</v>
      </c>
      <c r="K10" s="65">
        <v>5.27</v>
      </c>
    </row>
    <row r="11" spans="1:11" x14ac:dyDescent="0.2">
      <c r="A11" t="s">
        <v>33</v>
      </c>
      <c r="B11" t="s">
        <v>44</v>
      </c>
      <c r="C11" t="s">
        <v>45</v>
      </c>
      <c r="D11" t="s">
        <v>46</v>
      </c>
      <c r="E11" t="s">
        <v>15</v>
      </c>
      <c r="F11" s="67">
        <v>4.0500000000000001E-2</v>
      </c>
      <c r="G11" s="65">
        <v>-1.4</v>
      </c>
      <c r="H11" s="65">
        <v>4.8</v>
      </c>
      <c r="I11" s="65">
        <v>33.31</v>
      </c>
      <c r="J11" s="65">
        <v>0.13</v>
      </c>
      <c r="K11" s="65">
        <v>2.66</v>
      </c>
    </row>
    <row r="12" spans="1:11" ht="13.5" customHeight="1" thickBot="1" x14ac:dyDescent="0.25">
      <c r="A12" s="2" t="s">
        <v>33</v>
      </c>
      <c r="B12" s="2" t="s">
        <v>47</v>
      </c>
      <c r="C12" s="2" t="s">
        <v>48</v>
      </c>
      <c r="D12" s="2" t="s">
        <v>49</v>
      </c>
      <c r="E12" s="2" t="s">
        <v>15</v>
      </c>
      <c r="F12" s="99">
        <v>3.7499999999999999E-2</v>
      </c>
      <c r="G12" s="3">
        <v>-2.1800000000000002</v>
      </c>
      <c r="H12" s="3">
        <v>4.0199999999999996</v>
      </c>
      <c r="I12" s="3">
        <v>36.200000000000003</v>
      </c>
      <c r="J12" s="3">
        <v>3.03</v>
      </c>
      <c r="K12" s="3">
        <v>3.8</v>
      </c>
    </row>
    <row r="13" spans="1:11" x14ac:dyDescent="0.2">
      <c r="A13" t="s">
        <v>33</v>
      </c>
      <c r="B13" t="s">
        <v>50</v>
      </c>
      <c r="C13" t="s">
        <v>51</v>
      </c>
      <c r="D13" t="s">
        <v>52</v>
      </c>
      <c r="E13" t="s">
        <v>15</v>
      </c>
      <c r="F13" s="67">
        <v>3.5999999999999997E-2</v>
      </c>
      <c r="G13" s="65">
        <v>-2.37</v>
      </c>
      <c r="H13" s="65">
        <v>2.09</v>
      </c>
      <c r="I13" s="65">
        <v>23.9</v>
      </c>
      <c r="J13" s="65">
        <v>-0.42</v>
      </c>
      <c r="K13" s="65">
        <v>-5.63</v>
      </c>
    </row>
    <row r="14" spans="1:11" x14ac:dyDescent="0.2">
      <c r="A14" t="s">
        <v>33</v>
      </c>
      <c r="B14" t="s">
        <v>53</v>
      </c>
      <c r="C14" t="s">
        <v>54</v>
      </c>
      <c r="D14" t="s">
        <v>55</v>
      </c>
      <c r="E14" t="s">
        <v>56</v>
      </c>
      <c r="F14" s="67">
        <v>3.5999999999999997E-2</v>
      </c>
      <c r="G14" s="65">
        <v>-3.36</v>
      </c>
      <c r="H14" s="65">
        <v>2.68</v>
      </c>
      <c r="I14" s="65">
        <v>24.95</v>
      </c>
      <c r="J14" s="65">
        <v>1.52</v>
      </c>
      <c r="K14" s="65">
        <v>1.77</v>
      </c>
    </row>
    <row r="15" spans="1:11" ht="13.5" customHeight="1" thickBot="1" x14ac:dyDescent="0.25">
      <c r="A15" s="2" t="s">
        <v>33</v>
      </c>
      <c r="B15" s="2" t="s">
        <v>57</v>
      </c>
      <c r="C15" s="2" t="s">
        <v>58</v>
      </c>
      <c r="D15" s="2" t="s">
        <v>59</v>
      </c>
      <c r="E15" s="2" t="s">
        <v>15</v>
      </c>
      <c r="F15" s="99">
        <v>3.7499999999999999E-2</v>
      </c>
      <c r="G15" s="3">
        <v>-1.7</v>
      </c>
      <c r="H15" s="3">
        <v>5.98</v>
      </c>
      <c r="I15" s="3">
        <v>30.59</v>
      </c>
      <c r="J15" s="3">
        <v>3.46</v>
      </c>
      <c r="K15" s="3">
        <v>3.01</v>
      </c>
    </row>
    <row r="16" spans="1:11" x14ac:dyDescent="0.2">
      <c r="A16" t="s">
        <v>33</v>
      </c>
      <c r="B16" t="s">
        <v>60</v>
      </c>
      <c r="C16" t="s">
        <v>61</v>
      </c>
      <c r="D16" t="s">
        <v>62</v>
      </c>
      <c r="E16" t="s">
        <v>15</v>
      </c>
      <c r="F16" s="67">
        <v>2.1000000000000001E-2</v>
      </c>
      <c r="G16" s="65">
        <v>-0.85</v>
      </c>
      <c r="H16" s="65">
        <v>7.22</v>
      </c>
      <c r="I16" s="65">
        <v>37.69</v>
      </c>
      <c r="J16" s="65">
        <v>7.74</v>
      </c>
      <c r="K16" s="65">
        <v>5.26</v>
      </c>
    </row>
    <row r="17" spans="1:11" x14ac:dyDescent="0.2">
      <c r="A17" t="s">
        <v>33</v>
      </c>
      <c r="B17" t="s">
        <v>63</v>
      </c>
      <c r="C17" t="s">
        <v>64</v>
      </c>
      <c r="D17" t="s">
        <v>65</v>
      </c>
      <c r="E17" t="s">
        <v>15</v>
      </c>
      <c r="F17" s="67">
        <v>2.1000000000000001E-2</v>
      </c>
      <c r="G17" s="65">
        <v>-1.53</v>
      </c>
      <c r="H17" s="65">
        <v>4.99</v>
      </c>
      <c r="I17" s="65">
        <v>33.42</v>
      </c>
      <c r="J17" s="65">
        <v>1.2</v>
      </c>
      <c r="K17" s="65">
        <v>1.39</v>
      </c>
    </row>
    <row r="18" spans="1:11" ht="13.5" customHeight="1" thickBot="1" x14ac:dyDescent="0.25">
      <c r="A18" s="2" t="s">
        <v>33</v>
      </c>
      <c r="B18" s="2" t="s">
        <v>66</v>
      </c>
      <c r="C18" s="2" t="s">
        <v>67</v>
      </c>
      <c r="D18" s="2" t="s">
        <v>68</v>
      </c>
      <c r="E18" s="2" t="s">
        <v>43</v>
      </c>
      <c r="F18" s="99">
        <v>4.2000000000000003E-2</v>
      </c>
      <c r="G18" s="3">
        <v>-1.67</v>
      </c>
      <c r="H18" s="3">
        <v>4.7</v>
      </c>
      <c r="I18" s="3">
        <v>27.94</v>
      </c>
      <c r="J18" s="3">
        <v>1.3</v>
      </c>
      <c r="K18" s="3">
        <v>3.04</v>
      </c>
    </row>
    <row r="19" spans="1:11" x14ac:dyDescent="0.2">
      <c r="A19" t="s">
        <v>33</v>
      </c>
      <c r="B19" t="s">
        <v>69</v>
      </c>
      <c r="C19" t="s">
        <v>70</v>
      </c>
      <c r="D19" t="s">
        <v>71</v>
      </c>
      <c r="F19" s="67">
        <v>2.1000000000000001E-2</v>
      </c>
      <c r="G19" s="65">
        <v>-0.78</v>
      </c>
      <c r="H19" s="65">
        <v>6.58</v>
      </c>
      <c r="I19" s="65">
        <v>27.29</v>
      </c>
      <c r="J19" s="65">
        <v>6.04</v>
      </c>
      <c r="K19" s="65">
        <v>0.08</v>
      </c>
    </row>
    <row r="20" spans="1:11" x14ac:dyDescent="0.2">
      <c r="A20" t="s">
        <v>33</v>
      </c>
      <c r="B20" t="s">
        <v>72</v>
      </c>
      <c r="C20" t="s">
        <v>73</v>
      </c>
      <c r="D20" t="s">
        <v>74</v>
      </c>
      <c r="F20" s="67">
        <v>2.1000000000000001E-2</v>
      </c>
      <c r="G20" s="65">
        <v>0.56999999999999995</v>
      </c>
      <c r="H20" s="65">
        <v>11.43</v>
      </c>
      <c r="I20" s="65">
        <v>25.18</v>
      </c>
      <c r="J20" s="65">
        <v>0.21</v>
      </c>
      <c r="K20" s="65">
        <v>1.98</v>
      </c>
    </row>
    <row r="21" spans="1:11" ht="13.5" customHeight="1" thickBot="1" x14ac:dyDescent="0.25">
      <c r="A21" s="2" t="s">
        <v>33</v>
      </c>
      <c r="B21" s="2" t="s">
        <v>75</v>
      </c>
      <c r="C21" s="2" t="s">
        <v>76</v>
      </c>
      <c r="D21" s="2" t="s">
        <v>77</v>
      </c>
      <c r="E21" s="2" t="s">
        <v>15</v>
      </c>
      <c r="F21" s="99">
        <v>4.2000000000000003E-2</v>
      </c>
      <c r="G21" s="3">
        <v>-1.82</v>
      </c>
      <c r="H21" s="3">
        <v>8.43</v>
      </c>
      <c r="I21" s="3">
        <v>36.07</v>
      </c>
      <c r="J21" s="3">
        <v>3.94</v>
      </c>
      <c r="K21" s="3">
        <v>1.66</v>
      </c>
    </row>
    <row r="22" spans="1:11" x14ac:dyDescent="0.2">
      <c r="A22" t="s">
        <v>33</v>
      </c>
      <c r="B22" t="s">
        <v>78</v>
      </c>
      <c r="C22" t="s">
        <v>79</v>
      </c>
      <c r="D22" t="s">
        <v>80</v>
      </c>
      <c r="F22" s="67">
        <v>2.5499999999999998E-2</v>
      </c>
      <c r="G22" s="65">
        <v>-2.4300000000000002</v>
      </c>
      <c r="H22" s="65">
        <v>8.16</v>
      </c>
      <c r="I22" s="65">
        <v>37.049999999999997</v>
      </c>
      <c r="J22" s="65">
        <v>-9.32</v>
      </c>
      <c r="K22" s="65">
        <v>-1.63</v>
      </c>
    </row>
    <row r="23" spans="1:11" x14ac:dyDescent="0.2">
      <c r="A23" t="s">
        <v>33</v>
      </c>
      <c r="B23" t="s">
        <v>81</v>
      </c>
      <c r="C23" t="s">
        <v>82</v>
      </c>
      <c r="D23" t="s">
        <v>83</v>
      </c>
      <c r="E23" t="s">
        <v>84</v>
      </c>
      <c r="F23" s="67">
        <v>2.5499999999999998E-2</v>
      </c>
      <c r="G23" s="65">
        <v>-3.02</v>
      </c>
      <c r="H23" s="65">
        <v>6.76</v>
      </c>
      <c r="I23" s="65">
        <v>31.63</v>
      </c>
      <c r="J23" s="65">
        <v>7.94</v>
      </c>
      <c r="K23" s="1" t="s">
        <v>85</v>
      </c>
    </row>
    <row r="24" spans="1:11" ht="13.5" customHeight="1" thickBot="1" x14ac:dyDescent="0.25">
      <c r="A24" s="2" t="s">
        <v>33</v>
      </c>
      <c r="B24" s="2" t="s">
        <v>86</v>
      </c>
      <c r="C24" s="2" t="s">
        <v>87</v>
      </c>
      <c r="D24" s="2" t="s">
        <v>88</v>
      </c>
      <c r="E24" s="2" t="s">
        <v>15</v>
      </c>
      <c r="F24" s="99">
        <v>7.4999999999999997E-2</v>
      </c>
      <c r="G24" s="3">
        <v>-1.81</v>
      </c>
      <c r="H24" s="3">
        <v>4.8</v>
      </c>
      <c r="I24" s="3">
        <v>40.06</v>
      </c>
      <c r="J24" s="3">
        <v>8.9600000000000009</v>
      </c>
      <c r="K24" s="3">
        <v>2.4900000000000002</v>
      </c>
    </row>
    <row r="25" spans="1:11" ht="13.5" customHeight="1" thickBot="1" x14ac:dyDescent="0.25">
      <c r="A25" s="4" t="s">
        <v>89</v>
      </c>
      <c r="B25" s="4" t="s">
        <v>90</v>
      </c>
      <c r="C25" s="4" t="s">
        <v>91</v>
      </c>
      <c r="D25" s="4" t="s">
        <v>92</v>
      </c>
      <c r="E25" s="4" t="s">
        <v>15</v>
      </c>
      <c r="F25" s="5">
        <v>2.4E-2</v>
      </c>
      <c r="G25" s="6">
        <v>-2.2400000000000002</v>
      </c>
      <c r="H25" s="6">
        <v>10.23</v>
      </c>
      <c r="I25" s="6">
        <v>38.270000000000003</v>
      </c>
      <c r="J25" s="6">
        <v>4.24</v>
      </c>
      <c r="K25" s="7" t="s">
        <v>85</v>
      </c>
    </row>
    <row r="26" spans="1:11" ht="13.5" customHeight="1" thickBot="1" x14ac:dyDescent="0.25">
      <c r="A26" s="4"/>
      <c r="B26" s="4"/>
      <c r="C26" s="4"/>
      <c r="D26" s="4"/>
      <c r="E26" s="4"/>
      <c r="F26" s="5">
        <f>SUM(F2:F25)</f>
        <v>1</v>
      </c>
      <c r="G26" s="6"/>
      <c r="H26" s="6"/>
      <c r="I26" s="6"/>
      <c r="J26" s="6"/>
      <c r="K26" s="6"/>
    </row>
  </sheetData>
  <pageMargins left="0.75" right="0.75" top="1" bottom="1" header="0.5" footer="0.5"/>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R52"/>
  <sheetViews>
    <sheetView topLeftCell="C1" workbookViewId="0">
      <pane ySplit="1" topLeftCell="A5" activePane="bottomLeft" state="frozen"/>
      <selection activeCell="C1" sqref="C1"/>
      <selection pane="bottomLeft" activeCell="O42" sqref="O42"/>
    </sheetView>
  </sheetViews>
  <sheetFormatPr defaultRowHeight="12.75" x14ac:dyDescent="0.2"/>
  <cols>
    <col min="1" max="1" width="0" style="64" hidden="1" customWidth="1"/>
    <col min="2" max="2" width="18.85546875" style="64" hidden="1" customWidth="1"/>
    <col min="3" max="3" width="8.7109375" style="64" customWidth="1"/>
    <col min="4" max="4" width="24.5703125" style="64" customWidth="1"/>
    <col min="5" max="5" width="6.42578125" style="64" bestFit="1" customWidth="1"/>
    <col min="6" max="6" width="8.5703125" style="66" bestFit="1" customWidth="1"/>
    <col min="7" max="7" width="6.28515625" style="66" customWidth="1"/>
    <col min="8" max="8" width="7" style="22" bestFit="1" customWidth="1"/>
    <col min="9" max="9" width="7" style="22" customWidth="1"/>
    <col min="10" max="11" width="6.7109375" style="22" bestFit="1" customWidth="1"/>
    <col min="12" max="12" width="9.28515625" style="64" bestFit="1" customWidth="1"/>
  </cols>
  <sheetData>
    <row r="1" spans="1:18" ht="13.5" customHeight="1" thickBot="1" x14ac:dyDescent="0.25">
      <c r="A1" s="8" t="s">
        <v>0</v>
      </c>
      <c r="B1" s="8" t="s">
        <v>1</v>
      </c>
      <c r="C1" s="8" t="s">
        <v>2</v>
      </c>
      <c r="D1" s="8" t="s">
        <v>3</v>
      </c>
      <c r="E1" s="8" t="s">
        <v>4</v>
      </c>
      <c r="F1" s="23" t="s">
        <v>93</v>
      </c>
      <c r="G1" s="23" t="s">
        <v>94</v>
      </c>
      <c r="H1" s="27" t="s">
        <v>95</v>
      </c>
      <c r="I1" s="27" t="s">
        <v>144</v>
      </c>
      <c r="J1" s="27" t="s">
        <v>97</v>
      </c>
      <c r="K1" s="27" t="s">
        <v>98</v>
      </c>
      <c r="L1" s="9" t="s">
        <v>99</v>
      </c>
      <c r="M1" s="8" t="s">
        <v>7</v>
      </c>
      <c r="N1" s="8" t="s">
        <v>6</v>
      </c>
      <c r="O1" s="8" t="s">
        <v>100</v>
      </c>
      <c r="P1" s="8" t="s">
        <v>8</v>
      </c>
      <c r="Q1" s="8" t="s">
        <v>9</v>
      </c>
      <c r="R1" s="8" t="s">
        <v>10</v>
      </c>
    </row>
    <row r="2" spans="1:18" x14ac:dyDescent="0.2">
      <c r="A2" t="s">
        <v>11</v>
      </c>
      <c r="B2" t="s">
        <v>12</v>
      </c>
      <c r="C2" t="s">
        <v>13</v>
      </c>
      <c r="D2" t="s">
        <v>14</v>
      </c>
      <c r="E2" t="s">
        <v>15</v>
      </c>
      <c r="F2" s="66">
        <v>6.3E-3</v>
      </c>
      <c r="G2" s="66">
        <v>5.74E-2</v>
      </c>
      <c r="H2" s="33">
        <v>11</v>
      </c>
      <c r="I2" s="33">
        <v>23</v>
      </c>
      <c r="J2" s="36">
        <v>29</v>
      </c>
      <c r="K2" s="33">
        <v>24</v>
      </c>
      <c r="L2" s="67">
        <v>0.14799999999999999</v>
      </c>
      <c r="M2" s="65">
        <v>15.13</v>
      </c>
      <c r="N2" s="65">
        <v>1.6</v>
      </c>
      <c r="O2" s="65">
        <v>3.06</v>
      </c>
      <c r="P2" s="65">
        <v>15.13</v>
      </c>
      <c r="Q2" s="65">
        <v>10.71</v>
      </c>
      <c r="R2" s="65">
        <v>7.79</v>
      </c>
    </row>
    <row r="3" spans="1:18" x14ac:dyDescent="0.2">
      <c r="A3" t="s">
        <v>11</v>
      </c>
      <c r="B3" t="s">
        <v>16</v>
      </c>
      <c r="C3" t="s">
        <v>17</v>
      </c>
      <c r="D3" t="s">
        <v>18</v>
      </c>
      <c r="F3" s="66">
        <v>1.3299999999999999E-2</v>
      </c>
      <c r="G3" s="66">
        <v>1.6400000000000001E-2</v>
      </c>
      <c r="H3" s="33">
        <v>0</v>
      </c>
      <c r="I3" s="33">
        <v>5</v>
      </c>
      <c r="J3" s="33">
        <v>3</v>
      </c>
      <c r="K3" s="33">
        <v>13</v>
      </c>
      <c r="L3" s="67">
        <v>0.04</v>
      </c>
      <c r="M3" s="65">
        <v>3.61</v>
      </c>
      <c r="N3" s="65">
        <v>1.4</v>
      </c>
      <c r="O3" s="65">
        <v>1.3340000000000001</v>
      </c>
      <c r="P3" s="65">
        <v>3.61</v>
      </c>
      <c r="Q3" s="65">
        <v>2.89</v>
      </c>
      <c r="R3" s="65">
        <v>2.93</v>
      </c>
    </row>
    <row r="4" spans="1:18" x14ac:dyDescent="0.2">
      <c r="A4" t="s">
        <v>11</v>
      </c>
      <c r="B4" t="s">
        <v>19</v>
      </c>
      <c r="C4" t="s">
        <v>20</v>
      </c>
      <c r="D4" t="s">
        <v>21</v>
      </c>
      <c r="E4" t="s">
        <v>15</v>
      </c>
      <c r="F4" s="66">
        <v>4.5999999999999999E-3</v>
      </c>
      <c r="G4" s="66">
        <v>3.9600000000000003E-2</v>
      </c>
      <c r="H4" s="33">
        <v>23</v>
      </c>
      <c r="I4" s="36">
        <v>39</v>
      </c>
      <c r="J4" s="33">
        <v>15</v>
      </c>
      <c r="K4" s="33">
        <v>15</v>
      </c>
      <c r="L4" s="67">
        <v>7.1999999999999995E-2</v>
      </c>
      <c r="M4" s="65">
        <v>10.36</v>
      </c>
      <c r="N4" s="65">
        <v>0.25</v>
      </c>
      <c r="O4" s="65">
        <v>1.17</v>
      </c>
      <c r="P4" s="65">
        <v>10.36</v>
      </c>
      <c r="Q4" s="65">
        <v>7.75</v>
      </c>
      <c r="R4" s="65">
        <v>8.34</v>
      </c>
    </row>
    <row r="5" spans="1:18" x14ac:dyDescent="0.2">
      <c r="A5" t="s">
        <v>11</v>
      </c>
      <c r="B5" t="s">
        <v>22</v>
      </c>
      <c r="C5" t="s">
        <v>101</v>
      </c>
      <c r="D5" t="s">
        <v>102</v>
      </c>
      <c r="E5" t="s">
        <v>15</v>
      </c>
      <c r="F5" s="66">
        <v>5.4999999999999997E-3</v>
      </c>
      <c r="G5" s="66">
        <v>6.3200000000000006E-2</v>
      </c>
      <c r="H5" s="36">
        <v>33</v>
      </c>
      <c r="I5" s="37">
        <v>53</v>
      </c>
      <c r="J5" s="36">
        <v>49</v>
      </c>
      <c r="K5" s="36">
        <v>43</v>
      </c>
      <c r="L5" s="67">
        <v>2.8000000000000001E-2</v>
      </c>
      <c r="M5" s="65">
        <v>14.55</v>
      </c>
      <c r="N5" s="65">
        <v>1.4</v>
      </c>
      <c r="O5" s="65">
        <v>3.19</v>
      </c>
      <c r="P5" s="65">
        <v>14.55</v>
      </c>
      <c r="Q5" s="65">
        <v>10.82</v>
      </c>
      <c r="R5" s="65">
        <v>8.39</v>
      </c>
    </row>
    <row r="6" spans="1:18" x14ac:dyDescent="0.2">
      <c r="A6" t="s">
        <v>11</v>
      </c>
      <c r="B6" t="s">
        <v>25</v>
      </c>
      <c r="C6" t="s">
        <v>26</v>
      </c>
      <c r="D6" t="s">
        <v>27</v>
      </c>
      <c r="E6" t="s">
        <v>28</v>
      </c>
      <c r="F6" s="66">
        <v>1.01E-2</v>
      </c>
      <c r="G6" s="66">
        <v>4.1700000000000001E-2</v>
      </c>
      <c r="H6" s="33">
        <v>18</v>
      </c>
      <c r="I6" s="33">
        <v>12</v>
      </c>
      <c r="J6" s="33">
        <v>8</v>
      </c>
      <c r="K6" s="33">
        <v>20</v>
      </c>
      <c r="L6" s="67">
        <v>7.1999999999999995E-2</v>
      </c>
      <c r="M6" s="65">
        <v>8.1300000000000008</v>
      </c>
      <c r="N6" s="65">
        <v>0.56999999999999995</v>
      </c>
      <c r="O6" s="65">
        <v>1.48</v>
      </c>
      <c r="P6" s="65">
        <v>8.1300000000000008</v>
      </c>
      <c r="Q6" s="65">
        <v>6.45</v>
      </c>
      <c r="R6" s="65">
        <v>4.17</v>
      </c>
    </row>
    <row r="7" spans="1:18" ht="13.5" customHeight="1" thickBot="1" x14ac:dyDescent="0.25">
      <c r="A7" s="2" t="s">
        <v>11</v>
      </c>
      <c r="B7" s="2" t="s">
        <v>29</v>
      </c>
      <c r="C7" s="2" t="s">
        <v>30</v>
      </c>
      <c r="D7" s="2" t="s">
        <v>31</v>
      </c>
      <c r="E7" s="2" t="s">
        <v>32</v>
      </c>
      <c r="F7" s="70">
        <v>1.44E-2</v>
      </c>
      <c r="G7" s="70">
        <v>6.7199999999999996E-2</v>
      </c>
      <c r="H7" s="31">
        <v>37</v>
      </c>
      <c r="I7" s="30">
        <v>24</v>
      </c>
      <c r="J7" s="31">
        <v>30</v>
      </c>
      <c r="K7" s="31">
        <v>50</v>
      </c>
      <c r="L7" s="99">
        <v>0.04</v>
      </c>
      <c r="M7" s="3">
        <v>19.22</v>
      </c>
      <c r="N7" s="3">
        <v>1.29</v>
      </c>
      <c r="O7" s="3">
        <v>3.26</v>
      </c>
      <c r="P7" s="3">
        <v>19.22</v>
      </c>
      <c r="Q7" s="3">
        <v>15.82</v>
      </c>
      <c r="R7" s="3">
        <v>10.1</v>
      </c>
    </row>
    <row r="8" spans="1:18" ht="13.5" customHeight="1" thickBot="1" x14ac:dyDescent="0.25">
      <c r="A8" s="2"/>
      <c r="B8" s="2"/>
      <c r="C8" s="2"/>
      <c r="D8" s="2" t="s">
        <v>103</v>
      </c>
      <c r="E8" s="2"/>
      <c r="F8" s="70">
        <f>((F2*(L2/0.4))+(F3*(L3/0.4))+(F4*(L4/0.4))+(F5*(L5/0.4))+(F6*(L6/0.4))+(F7*(L7/0.4)))</f>
        <v>8.1319999999999986E-3</v>
      </c>
      <c r="G8" s="70">
        <f>((G2*(L2/0.4))+(G3*(L3/0.4))+(G4*(L4/0.4))+(G5*(L5/0.4))+(G6*(L6/0.4))+(G7*(L7/0.4)))</f>
        <v>4.8655999999999991E-2</v>
      </c>
      <c r="H8" s="17"/>
      <c r="I8" s="17"/>
      <c r="J8" s="17"/>
      <c r="K8" s="17"/>
      <c r="L8" s="99">
        <f>SUM(L2:L7)</f>
        <v>0.4</v>
      </c>
      <c r="M8" s="3">
        <f>((M2*(L2/0.4))+(M3*(L3/0.4))+(M4*(L4/0.4))+(M5*(L5/0.4))+(M6*(L6/0.4))+(M7*(L7/0.4)))</f>
        <v>12.227799999999998</v>
      </c>
      <c r="N8" s="3">
        <f>((N2*(L2/0.4))+(N3*(L3/0.4))+(N4*(L4/0.4))+(N5*(L5/0.4))+(N6*(L6/0.4))+(N7*(L7/0.4)))</f>
        <v>1.1066</v>
      </c>
      <c r="O8" s="3">
        <f>((O2*(L2/0.4))+(O3*(L3/0.4))+(O4*(L4/0.4))+(O5*(L5/0.4))+(O6*(L6/0.4))+(O7*(L7/0.4)))</f>
        <v>2.2918999999999996</v>
      </c>
      <c r="P8" s="3">
        <f>((P2*(L2/0.4))+(P3*(L3/0.4))+(P4*(L4/0.4))+(P5*(L5/0.4))+(P6*(L6/0.4))+(P7*(L7/0.4)))</f>
        <v>12.227799999999998</v>
      </c>
      <c r="Q8" s="3">
        <f>((Q2*(L2/0.4))+(Q3*(L3/0.4))+(Q4*(L4/0.4))+(Q5*(L5/0.4))+(Q6*(L6/0.4))+(Q7*(L7/0.4)))</f>
        <v>9.1470999999999982</v>
      </c>
      <c r="R8" s="3">
        <f>((R2*(L2/0.4))+(R3*(L3/0.4))+(R4*(L4/0.4))+(R5*(L5/0.4))+(R6*(L6/0.4))+(R7*(L7/0.4)))</f>
        <v>7.0243999999999982</v>
      </c>
    </row>
    <row r="9" spans="1:18" ht="13.5" customHeight="1" thickBot="1" x14ac:dyDescent="0.25">
      <c r="A9" s="10" t="s">
        <v>11</v>
      </c>
      <c r="B9" s="10" t="s">
        <v>104</v>
      </c>
      <c r="C9" s="10" t="s">
        <v>105</v>
      </c>
      <c r="D9" s="10" t="s">
        <v>106</v>
      </c>
      <c r="E9" s="10"/>
      <c r="F9" s="24">
        <v>2E-3</v>
      </c>
      <c r="G9" s="24">
        <v>2.4899999999999999E-2</v>
      </c>
      <c r="H9" s="18"/>
      <c r="I9" s="18"/>
      <c r="J9" s="18"/>
      <c r="K9" s="18"/>
      <c r="L9" s="11"/>
      <c r="M9" s="12">
        <v>4.04</v>
      </c>
      <c r="N9" s="12">
        <v>-0.16</v>
      </c>
      <c r="O9" s="12">
        <v>0.2</v>
      </c>
      <c r="P9" s="12">
        <v>4.04</v>
      </c>
      <c r="Q9" s="12">
        <v>5.96</v>
      </c>
      <c r="R9" s="12">
        <v>5.78</v>
      </c>
    </row>
    <row r="10" spans="1:18" ht="13.5" customHeight="1" thickBot="1" x14ac:dyDescent="0.25">
      <c r="A10" s="10"/>
      <c r="B10" s="10"/>
      <c r="C10" s="4" t="s">
        <v>35</v>
      </c>
      <c r="D10" s="4" t="s">
        <v>36</v>
      </c>
      <c r="E10" s="4" t="s">
        <v>15</v>
      </c>
      <c r="F10" s="25">
        <v>6.0000000000000001E-3</v>
      </c>
      <c r="G10" s="25">
        <v>1.61E-2</v>
      </c>
      <c r="H10" s="34">
        <v>25</v>
      </c>
      <c r="I10" s="34">
        <v>19</v>
      </c>
      <c r="J10" s="34">
        <v>7</v>
      </c>
      <c r="K10" s="34">
        <v>8</v>
      </c>
      <c r="L10" s="5">
        <v>3.7499999999999999E-2</v>
      </c>
      <c r="M10" s="6">
        <v>19.36</v>
      </c>
      <c r="N10" s="6">
        <v>7.31</v>
      </c>
      <c r="O10" s="6">
        <v>7.08</v>
      </c>
      <c r="P10" s="6">
        <v>19.36</v>
      </c>
      <c r="Q10" s="6">
        <v>2.72</v>
      </c>
      <c r="R10" s="6">
        <v>-0.82</v>
      </c>
    </row>
    <row r="11" spans="1:18" ht="13.5" customHeight="1" thickBot="1" x14ac:dyDescent="0.25">
      <c r="A11" s="4" t="s">
        <v>33</v>
      </c>
      <c r="B11" s="4" t="s">
        <v>34</v>
      </c>
      <c r="C11" t="s">
        <v>154</v>
      </c>
      <c r="D11" t="s">
        <v>155</v>
      </c>
      <c r="E11" t="s">
        <v>15</v>
      </c>
      <c r="F11" s="66">
        <v>6.7999999999999996E-3</v>
      </c>
      <c r="G11" s="66">
        <v>1.6299999999999999E-2</v>
      </c>
      <c r="M11" s="65">
        <v>20.49</v>
      </c>
      <c r="N11" s="65">
        <v>6.27</v>
      </c>
      <c r="O11" s="65">
        <v>7.15</v>
      </c>
      <c r="P11" s="65">
        <v>20.49</v>
      </c>
      <c r="Q11" s="65">
        <v>5.73</v>
      </c>
      <c r="R11" s="65">
        <v>1.37</v>
      </c>
    </row>
    <row r="12" spans="1:18" ht="13.5" customHeight="1" thickBot="1" x14ac:dyDescent="0.25">
      <c r="A12" s="13"/>
      <c r="B12" s="13" t="s">
        <v>107</v>
      </c>
      <c r="C12" s="13" t="s">
        <v>108</v>
      </c>
      <c r="D12" s="13" t="s">
        <v>109</v>
      </c>
      <c r="E12" s="13"/>
      <c r="F12" s="26">
        <v>6.7000000000000002E-3</v>
      </c>
      <c r="G12" s="26">
        <v>1.7100000000000001E-2</v>
      </c>
      <c r="H12" s="35"/>
      <c r="I12" s="35"/>
      <c r="J12" s="35"/>
      <c r="K12" s="35"/>
      <c r="L12" s="14"/>
      <c r="M12" s="15">
        <v>17.32</v>
      </c>
      <c r="N12" s="15">
        <v>4.95</v>
      </c>
      <c r="O12" s="15">
        <v>13.39</v>
      </c>
      <c r="P12" s="15">
        <v>17.32</v>
      </c>
      <c r="Q12" s="15">
        <v>3.33</v>
      </c>
      <c r="R12" s="15">
        <v>-1.07</v>
      </c>
    </row>
    <row r="13" spans="1:18" x14ac:dyDescent="0.2">
      <c r="A13" t="s">
        <v>33</v>
      </c>
      <c r="B13" t="s">
        <v>37</v>
      </c>
      <c r="C13" t="s">
        <v>38</v>
      </c>
      <c r="D13" t="s">
        <v>39</v>
      </c>
      <c r="F13" s="66">
        <v>6.4000000000000003E-3</v>
      </c>
      <c r="G13" s="66">
        <v>2.0899999999999998E-2</v>
      </c>
      <c r="H13" s="36">
        <v>37</v>
      </c>
      <c r="I13" s="36">
        <v>38</v>
      </c>
      <c r="J13" s="36">
        <v>28</v>
      </c>
      <c r="K13" s="33">
        <v>22</v>
      </c>
      <c r="L13" s="67">
        <v>1.7999999999999999E-2</v>
      </c>
      <c r="M13" s="65">
        <v>21.03</v>
      </c>
      <c r="N13" s="65">
        <v>5.64</v>
      </c>
      <c r="O13" s="65">
        <v>9.06</v>
      </c>
      <c r="P13" s="65">
        <v>21.03</v>
      </c>
      <c r="Q13" s="65">
        <v>4.96</v>
      </c>
      <c r="R13" s="65">
        <v>-1.89</v>
      </c>
    </row>
    <row r="14" spans="1:18" x14ac:dyDescent="0.2">
      <c r="A14" t="s">
        <v>33</v>
      </c>
      <c r="B14" t="s">
        <v>40</v>
      </c>
      <c r="C14" t="s">
        <v>41</v>
      </c>
      <c r="D14" t="s">
        <v>42</v>
      </c>
      <c r="E14" t="s">
        <v>43</v>
      </c>
      <c r="F14" s="66">
        <v>5.8999999999999999E-3</v>
      </c>
      <c r="G14" s="66">
        <v>1.9400000000000001E-2</v>
      </c>
      <c r="H14" s="33">
        <v>17</v>
      </c>
      <c r="I14" s="33">
        <v>15</v>
      </c>
      <c r="J14" s="33">
        <v>10</v>
      </c>
      <c r="K14" s="33">
        <v>6</v>
      </c>
      <c r="L14" s="67">
        <v>3.9E-2</v>
      </c>
      <c r="M14" s="65">
        <v>19.54</v>
      </c>
      <c r="N14" s="65">
        <v>2.8</v>
      </c>
      <c r="O14" s="65">
        <v>5.64</v>
      </c>
      <c r="P14" s="65">
        <v>19.54</v>
      </c>
      <c r="Q14" s="65">
        <v>4.34</v>
      </c>
      <c r="R14" s="65">
        <v>-1.17</v>
      </c>
    </row>
    <row r="15" spans="1:18" x14ac:dyDescent="0.2">
      <c r="A15" t="s">
        <v>33</v>
      </c>
      <c r="B15" t="s">
        <v>44</v>
      </c>
      <c r="C15" t="s">
        <v>45</v>
      </c>
      <c r="D15" t="s">
        <v>46</v>
      </c>
      <c r="E15" t="s">
        <v>15</v>
      </c>
      <c r="F15" s="66">
        <v>4.4999999999999997E-3</v>
      </c>
      <c r="G15" s="66">
        <v>3.0700000000000002E-2</v>
      </c>
      <c r="H15" s="33">
        <v>17</v>
      </c>
      <c r="I15" s="33">
        <v>15</v>
      </c>
      <c r="J15" s="33">
        <v>6</v>
      </c>
      <c r="K15" s="33">
        <v>9</v>
      </c>
      <c r="L15" s="67">
        <v>4.0500000000000001E-2</v>
      </c>
      <c r="M15" s="65">
        <v>16.61</v>
      </c>
      <c r="N15" s="65">
        <v>4.92</v>
      </c>
      <c r="O15" s="65">
        <v>7.89</v>
      </c>
      <c r="P15" s="65">
        <v>16.61</v>
      </c>
      <c r="Q15" s="65">
        <v>2.35</v>
      </c>
      <c r="R15" s="65">
        <v>-4.3099999999999996</v>
      </c>
    </row>
    <row r="16" spans="1:18" ht="13.5" customHeight="1" thickBot="1" x14ac:dyDescent="0.25">
      <c r="A16" s="2" t="s">
        <v>33</v>
      </c>
      <c r="B16" s="2" t="s">
        <v>47</v>
      </c>
      <c r="C16" s="2" t="s">
        <v>48</v>
      </c>
      <c r="D16" s="2" t="s">
        <v>49</v>
      </c>
      <c r="E16" s="2" t="s">
        <v>15</v>
      </c>
      <c r="F16" s="70">
        <v>7.0000000000000001E-3</v>
      </c>
      <c r="G16" s="70">
        <v>2.0500000000000001E-2</v>
      </c>
      <c r="H16" s="29">
        <v>53</v>
      </c>
      <c r="I16" s="29">
        <v>54</v>
      </c>
      <c r="J16" s="31">
        <v>36</v>
      </c>
      <c r="K16" s="30">
        <v>25</v>
      </c>
      <c r="L16" s="99">
        <v>3.7499999999999999E-2</v>
      </c>
      <c r="M16" s="3">
        <v>22.26</v>
      </c>
      <c r="N16" s="3">
        <v>6.24</v>
      </c>
      <c r="O16" s="3">
        <v>8.7100000000000009</v>
      </c>
      <c r="P16" s="3">
        <v>22.26</v>
      </c>
      <c r="Q16" s="3">
        <v>6.02</v>
      </c>
      <c r="R16" s="3">
        <v>-0.62</v>
      </c>
    </row>
    <row r="17" spans="1:18" ht="13.5" customHeight="1" thickBot="1" x14ac:dyDescent="0.25">
      <c r="A17" s="2"/>
      <c r="B17" s="2"/>
      <c r="C17" s="2"/>
      <c r="D17" s="2" t="s">
        <v>110</v>
      </c>
      <c r="E17" s="2"/>
      <c r="F17" s="70">
        <f>((F13*(L13/SUM(L13:L16)))+(F14*(L14/SUM(L13:L16)))+(F15*(L15/SUM(L13:L16)))+(F16*(L16/SUM(L13:L16))))</f>
        <v>5.8522222222222213E-3</v>
      </c>
      <c r="G17" s="70">
        <f>((G13*(L13/SUM(L13:L16)))+(G14*(L14/SUM(L13:L16)))+(G15*(L15/SUM(L13:L16)))+(G16*(L16/SUM(L13:L16))))</f>
        <v>2.3295555555555552E-2</v>
      </c>
      <c r="H17" s="17"/>
      <c r="I17" s="17"/>
      <c r="J17" s="17"/>
      <c r="K17" s="17"/>
      <c r="L17" s="99"/>
      <c r="M17" s="3">
        <f>((M13*(L13/SUM(L13:L16)))+(M14*(L14/SUM(L13:L16)))+(M15*(L15/SUM(L13:L16)))+(M16*(L16/SUM(L13:L16))))</f>
        <v>19.615222222222222</v>
      </c>
      <c r="N17" s="3">
        <f>((N13*(L13/SUM(L13:L16)))+(N14*(L14/SUM(L13:L16)))+(N15*(L15/SUM(L13:L16)))+(N16*(L16/SUM(L13:L16))))</f>
        <v>4.7702222222222215</v>
      </c>
      <c r="O17" s="3">
        <f>((O13*(L13/SUM(L13:L16)))+(O14*(L14/SUM(L13:L16)))+(O15*(L15/SUM(L13:L16)))+(O16*(L16/SUM(L13:L16))))</f>
        <v>7.6237777777777769</v>
      </c>
      <c r="P17" s="3">
        <f>((P13*(L13/SUM(L13:L16)))+(P14*(L14/SUM(L13:L16)))+(P15*(L15/SUM(L13:L16)))+(P16*(L16/SUM(L13:L16))))</f>
        <v>19.615222222222222</v>
      </c>
      <c r="Q17" s="3">
        <f>((Q13*(L13/SUM(L13:L16)))+(Q14*(L14/SUM(L13:L16)))+(Q15*(L15/SUM(L13:L16)))+(Q16*(L16/SUM(L13:L16))))</f>
        <v>4.2923333333333327</v>
      </c>
      <c r="R17" s="3">
        <f>((R13*(L13/SUM(L13:L16)))+(R14*(L14/SUM(L13:L16)))+(R15*(L15/SUM(L13:L16)))+(R16*(L16/SUM(L13:L16))))</f>
        <v>-2.0552222222222221</v>
      </c>
    </row>
    <row r="18" spans="1:18" ht="13.5" customHeight="1" thickBot="1" x14ac:dyDescent="0.25">
      <c r="A18" s="10"/>
      <c r="B18" s="10" t="s">
        <v>111</v>
      </c>
      <c r="C18" s="10" t="s">
        <v>112</v>
      </c>
      <c r="D18" s="10" t="s">
        <v>113</v>
      </c>
      <c r="E18" s="10"/>
      <c r="F18" s="24">
        <v>3.3999999999999998E-3</v>
      </c>
      <c r="G18" s="24">
        <v>3.0099999999999998E-2</v>
      </c>
      <c r="H18" s="18"/>
      <c r="I18" s="18"/>
      <c r="J18" s="18"/>
      <c r="K18" s="18"/>
      <c r="L18" s="11"/>
      <c r="M18" s="12">
        <v>17.32</v>
      </c>
      <c r="N18" s="12">
        <v>2.8</v>
      </c>
      <c r="O18" s="12">
        <v>5.64</v>
      </c>
      <c r="P18" s="12">
        <v>17.32</v>
      </c>
      <c r="Q18" s="12">
        <v>3.56</v>
      </c>
      <c r="R18" s="12">
        <v>-3.69</v>
      </c>
    </row>
    <row r="19" spans="1:18" x14ac:dyDescent="0.2">
      <c r="A19" t="s">
        <v>33</v>
      </c>
      <c r="B19" t="s">
        <v>50</v>
      </c>
      <c r="C19" t="s">
        <v>114</v>
      </c>
      <c r="D19" t="s">
        <v>115</v>
      </c>
      <c r="E19" t="s">
        <v>116</v>
      </c>
      <c r="F19" s="66">
        <v>0.01</v>
      </c>
      <c r="G19" s="66">
        <v>5.1000000000000004E-3</v>
      </c>
      <c r="H19" s="33">
        <v>24</v>
      </c>
      <c r="I19" s="36">
        <v>40</v>
      </c>
      <c r="J19" s="33">
        <v>25</v>
      </c>
      <c r="K19" s="36">
        <v>29</v>
      </c>
      <c r="L19" s="67">
        <v>3.5999999999999997E-2</v>
      </c>
      <c r="M19" s="65">
        <v>18.73</v>
      </c>
      <c r="N19" s="65">
        <v>0.05</v>
      </c>
      <c r="O19" s="65">
        <v>0.79</v>
      </c>
      <c r="P19" s="65">
        <v>18.73</v>
      </c>
      <c r="Q19" s="65">
        <v>12.91</v>
      </c>
      <c r="R19" s="65">
        <v>6.52</v>
      </c>
    </row>
    <row r="20" spans="1:18" x14ac:dyDescent="0.2">
      <c r="A20" t="s">
        <v>33</v>
      </c>
      <c r="B20" t="s">
        <v>53</v>
      </c>
      <c r="C20" t="s">
        <v>54</v>
      </c>
      <c r="D20" t="s">
        <v>55</v>
      </c>
      <c r="E20" t="s">
        <v>56</v>
      </c>
      <c r="F20" s="66">
        <v>6.1000000000000004E-3</v>
      </c>
      <c r="G20" s="66">
        <v>1.5900000000000001E-2</v>
      </c>
      <c r="H20" s="37">
        <v>73</v>
      </c>
      <c r="I20" s="28">
        <v>79</v>
      </c>
      <c r="J20" s="36">
        <v>40</v>
      </c>
      <c r="K20" s="36">
        <v>29</v>
      </c>
      <c r="L20" s="67">
        <v>3.5999999999999997E-2</v>
      </c>
      <c r="M20" s="65">
        <v>13.19</v>
      </c>
      <c r="N20" s="65">
        <v>2.11</v>
      </c>
      <c r="O20" s="65">
        <v>1.53</v>
      </c>
      <c r="P20" s="65">
        <v>13.19</v>
      </c>
      <c r="Q20" s="65">
        <v>7.04</v>
      </c>
      <c r="R20" s="65">
        <v>-0.32</v>
      </c>
    </row>
    <row r="21" spans="1:18" ht="13.5" customHeight="1" thickBot="1" x14ac:dyDescent="0.25">
      <c r="A21" s="2" t="s">
        <v>33</v>
      </c>
      <c r="B21" s="2" t="s">
        <v>57</v>
      </c>
      <c r="C21" s="2" t="s">
        <v>58</v>
      </c>
      <c r="D21" s="2" t="s">
        <v>59</v>
      </c>
      <c r="E21" s="2" t="s">
        <v>15</v>
      </c>
      <c r="F21" s="70">
        <v>1E-3</v>
      </c>
      <c r="G21" s="70">
        <v>0.02</v>
      </c>
      <c r="H21" s="30">
        <v>0</v>
      </c>
      <c r="I21" s="30">
        <v>0</v>
      </c>
      <c r="J21" s="30">
        <v>5</v>
      </c>
      <c r="K21" s="30">
        <v>6</v>
      </c>
      <c r="L21" s="99">
        <v>3.7499999999999999E-2</v>
      </c>
      <c r="M21" s="3">
        <v>15.82</v>
      </c>
      <c r="N21" s="3">
        <v>0.85</v>
      </c>
      <c r="O21" s="3">
        <v>-0.4</v>
      </c>
      <c r="P21" s="3">
        <v>15.82</v>
      </c>
      <c r="Q21" s="3">
        <v>10.79</v>
      </c>
      <c r="R21" s="3">
        <v>1.72</v>
      </c>
    </row>
    <row r="22" spans="1:18" ht="13.5" customHeight="1" thickBot="1" x14ac:dyDescent="0.25">
      <c r="A22" s="2"/>
      <c r="B22" s="2"/>
      <c r="C22" s="2"/>
      <c r="D22" s="2" t="s">
        <v>117</v>
      </c>
      <c r="E22" s="2"/>
      <c r="F22" s="70">
        <f>((F19*(L19/SUM(L19:L21)))+(F20*(L20/SUM(L19:L21)))+(F21*(L21/SUM(L19:L21))))</f>
        <v>5.6356164383561651E-3</v>
      </c>
      <c r="G22" s="70">
        <f>((G19*(L19/SUM(L19:L21)))+(G20*(L20/SUM(L19:L21)))+(G21*(L21/SUM(L19:L21))))</f>
        <v>1.3753424657534249E-2</v>
      </c>
      <c r="H22" s="17"/>
      <c r="I22" s="17"/>
      <c r="J22" s="17"/>
      <c r="K22" s="17"/>
      <c r="L22" s="99"/>
      <c r="M22" s="3">
        <f>((M19*(L19/SUM(L19:L21)))+(M20*(L20/SUM(L19:L21)))+(M21*(L21/SUM(L19:L21))))</f>
        <v>15.912054794520548</v>
      </c>
      <c r="N22" s="3">
        <f>((N19*(L19/SUM(L19:L21)))+(N20*(L20/SUM(L19:L21)))+(N21*(L21/SUM(L19:L21))))</f>
        <v>1.0012328767123289</v>
      </c>
      <c r="O22" s="3">
        <f>((O19*(L19/SUM(L19:L21)))+(O20*(L20/SUM(L19:L21)))+(O21*(L21/SUM(L19:L21))))</f>
        <v>0.62575342465753436</v>
      </c>
      <c r="P22" s="3">
        <f>((P19*(L19/SUM(L19:L21)))+(P20*(L20/SUM(L19:L21)))+(P21*(L21/SUM(L19:L21))))</f>
        <v>15.912054794520548</v>
      </c>
      <c r="Q22" s="3">
        <f>((Q19*(L19/SUM(L19:L21)))+(Q20*(L20/SUM(L19:L21)))+(Q21*(L21/SUM(L19:L21))))</f>
        <v>10.254109589041096</v>
      </c>
      <c r="R22" s="3">
        <f>((R19*(L19/SUM(L19:L21)))+(R20*(L20/SUM(L19:L21)))+(R21*(L21/SUM(L19:L21))))</f>
        <v>2.6273972602739728</v>
      </c>
    </row>
    <row r="23" spans="1:18" ht="13.5" customHeight="1" thickBot="1" x14ac:dyDescent="0.25">
      <c r="A23" s="10"/>
      <c r="B23" s="10" t="s">
        <v>118</v>
      </c>
      <c r="C23" s="10" t="s">
        <v>119</v>
      </c>
      <c r="D23" s="10" t="s">
        <v>120</v>
      </c>
      <c r="E23" s="10"/>
      <c r="F23" s="24">
        <v>8.9999999999999998E-4</v>
      </c>
      <c r="G23" s="24">
        <v>2.0400000000000001E-2</v>
      </c>
      <c r="H23" s="18"/>
      <c r="I23" s="18"/>
      <c r="J23" s="18"/>
      <c r="K23" s="18"/>
      <c r="L23" s="11"/>
      <c r="M23" s="12">
        <v>16</v>
      </c>
      <c r="N23" s="12">
        <v>0.91</v>
      </c>
      <c r="O23" s="12">
        <v>-0.38</v>
      </c>
      <c r="P23" s="12">
        <v>16</v>
      </c>
      <c r="Q23" s="12">
        <v>10.87</v>
      </c>
      <c r="R23" s="12">
        <v>1.66</v>
      </c>
    </row>
    <row r="24" spans="1:18" x14ac:dyDescent="0.2">
      <c r="A24" t="s">
        <v>33</v>
      </c>
      <c r="B24" t="s">
        <v>60</v>
      </c>
      <c r="C24" t="s">
        <v>61</v>
      </c>
      <c r="D24" t="s">
        <v>62</v>
      </c>
      <c r="E24" t="s">
        <v>15</v>
      </c>
      <c r="F24" s="66">
        <v>8.9999999999999993E-3</v>
      </c>
      <c r="G24" s="66">
        <v>2.2000000000000001E-3</v>
      </c>
      <c r="H24" s="33">
        <v>0</v>
      </c>
      <c r="I24" s="33">
        <v>0</v>
      </c>
      <c r="J24" s="33">
        <v>12</v>
      </c>
      <c r="K24" s="36">
        <v>31</v>
      </c>
      <c r="L24" s="67">
        <v>2.1000000000000001E-2</v>
      </c>
      <c r="M24" s="65">
        <v>15.8</v>
      </c>
      <c r="N24" s="65">
        <v>0.96</v>
      </c>
      <c r="O24" s="65">
        <v>0.71</v>
      </c>
      <c r="P24" s="65">
        <v>15.8</v>
      </c>
      <c r="Q24" s="65">
        <v>12.05</v>
      </c>
      <c r="R24" s="65">
        <v>4.55</v>
      </c>
    </row>
    <row r="25" spans="1:18" x14ac:dyDescent="0.2">
      <c r="A25" t="s">
        <v>33</v>
      </c>
      <c r="B25" t="s">
        <v>63</v>
      </c>
      <c r="C25" t="s">
        <v>121</v>
      </c>
      <c r="D25" t="s">
        <v>122</v>
      </c>
      <c r="E25" t="s">
        <v>15</v>
      </c>
      <c r="F25" s="66">
        <v>6.7000000000000002E-3</v>
      </c>
      <c r="G25" s="66">
        <v>3.8E-3</v>
      </c>
      <c r="H25" s="33">
        <v>0</v>
      </c>
      <c r="I25" s="33">
        <v>0</v>
      </c>
      <c r="J25" s="33">
        <v>7</v>
      </c>
      <c r="K25" s="33">
        <v>11</v>
      </c>
      <c r="L25" s="67">
        <v>2.1000000000000001E-2</v>
      </c>
      <c r="M25" s="65">
        <v>15.69</v>
      </c>
      <c r="N25" s="65">
        <v>0.64</v>
      </c>
      <c r="O25" s="65">
        <v>-1.23</v>
      </c>
      <c r="P25" s="65">
        <v>15.69</v>
      </c>
      <c r="Q25" s="65">
        <v>9.11</v>
      </c>
      <c r="R25" s="65">
        <v>2.99</v>
      </c>
    </row>
    <row r="26" spans="1:18" ht="13.5" customHeight="1" thickBot="1" x14ac:dyDescent="0.25">
      <c r="A26" s="2" t="s">
        <v>33</v>
      </c>
      <c r="B26" s="2" t="s">
        <v>66</v>
      </c>
      <c r="C26" s="2" t="s">
        <v>67</v>
      </c>
      <c r="D26" s="2" t="s">
        <v>68</v>
      </c>
      <c r="E26" s="2" t="s">
        <v>43</v>
      </c>
      <c r="F26" s="70">
        <v>4.3E-3</v>
      </c>
      <c r="G26" s="70">
        <v>1.0699999999999999E-2</v>
      </c>
      <c r="H26" s="32">
        <v>78</v>
      </c>
      <c r="I26" s="29">
        <v>73</v>
      </c>
      <c r="J26" s="29">
        <v>61</v>
      </c>
      <c r="K26" s="31">
        <v>46</v>
      </c>
      <c r="L26" s="99">
        <v>4.2000000000000003E-2</v>
      </c>
      <c r="M26" s="3">
        <v>20.85</v>
      </c>
      <c r="N26" s="3">
        <v>1.45</v>
      </c>
      <c r="O26" s="3">
        <v>2.34</v>
      </c>
      <c r="P26" s="3">
        <v>20.85</v>
      </c>
      <c r="Q26" s="3">
        <v>9.07</v>
      </c>
      <c r="R26" s="3">
        <v>1.31</v>
      </c>
    </row>
    <row r="27" spans="1:18" ht="13.5" customHeight="1" thickBot="1" x14ac:dyDescent="0.25">
      <c r="A27" s="2"/>
      <c r="B27" s="2"/>
      <c r="C27" s="2"/>
      <c r="D27" s="2" t="s">
        <v>123</v>
      </c>
      <c r="E27" s="2"/>
      <c r="F27" s="70">
        <f>((F24*(L24/SUM(L24:L26)))+(F25*(L25/SUM(L24:L26)))+(F26*(L26/SUM(L24:L26))))</f>
        <v>6.0749999999999997E-3</v>
      </c>
      <c r="G27" s="70">
        <f>((G24*(L24/SUM(L24:L26)))+(G25*(L25/SUM(L24:L26)))+(G26*(L26/SUM(L24:L26))))</f>
        <v>6.8500000000000002E-3</v>
      </c>
      <c r="H27" s="17"/>
      <c r="I27" s="17"/>
      <c r="J27" s="17"/>
      <c r="K27" s="17"/>
      <c r="L27" s="99"/>
      <c r="M27" s="3">
        <f>((M24*(L24/SUM(L24:L26)))+(M25*(L25/SUM(L24:L26)))+(M26*(L26/SUM(L24:L26))))</f>
        <v>18.297499999999999</v>
      </c>
      <c r="N27" s="3">
        <f>((N24*(L24/SUM(L24:L26)))+(N25*(L25/SUM(L24:L26)))+(N26*(L26/SUM(L24:L26))))</f>
        <v>1.125</v>
      </c>
      <c r="O27" s="3">
        <f>((O24*(L24/SUM(L24:L26)))+(O25*(L25/SUM(L24:L26)))+(O26*(L26/SUM(L24:L26))))</f>
        <v>1.04</v>
      </c>
      <c r="P27" s="3">
        <f>((P24*(L24/SUM(L24:L26)))+(P25*(L25/SUM(L24:L26)))+(P26*(L26/SUM(L24:L26))))</f>
        <v>18.297499999999999</v>
      </c>
      <c r="Q27" s="3">
        <f>((Q24*(L24/SUM(L24:L26)))+(Q25*(L25/SUM(L24:L26)))+(Q26*(L26/SUM(L24:L26))))</f>
        <v>9.8249999999999993</v>
      </c>
      <c r="R27" s="3">
        <f>((R24*(L24/SUM(L24:L26)))+(R25*(L25/SUM(L24:L26)))+(R26*(L26/SUM(L24:L26))))</f>
        <v>2.54</v>
      </c>
    </row>
    <row r="28" spans="1:18" ht="13.5" customHeight="1" thickBot="1" x14ac:dyDescent="0.25">
      <c r="A28" s="10"/>
      <c r="B28" s="10" t="s">
        <v>124</v>
      </c>
      <c r="C28" s="10" t="s">
        <v>125</v>
      </c>
      <c r="D28" s="10" t="s">
        <v>126</v>
      </c>
      <c r="E28" s="10"/>
      <c r="F28" s="24">
        <v>2E-3</v>
      </c>
      <c r="G28" s="24">
        <v>1.5699999999999999E-2</v>
      </c>
      <c r="H28" s="18"/>
      <c r="I28" s="18"/>
      <c r="J28" s="18"/>
      <c r="K28" s="18"/>
      <c r="L28" s="11"/>
      <c r="M28" s="12">
        <v>15.03</v>
      </c>
      <c r="N28" s="12">
        <v>-0.05</v>
      </c>
      <c r="O28" s="12">
        <v>-1.36</v>
      </c>
      <c r="P28" s="12">
        <v>15.03</v>
      </c>
      <c r="Q28" s="12">
        <v>11.14</v>
      </c>
      <c r="R28" s="12">
        <v>2.95</v>
      </c>
    </row>
    <row r="29" spans="1:18" x14ac:dyDescent="0.2">
      <c r="A29" t="s">
        <v>33</v>
      </c>
      <c r="B29" t="s">
        <v>69</v>
      </c>
      <c r="C29" t="s">
        <v>70</v>
      </c>
      <c r="D29" t="s">
        <v>71</v>
      </c>
      <c r="F29" s="66">
        <v>1.21E-2</v>
      </c>
      <c r="G29" s="66">
        <v>8.9999999999999998E-4</v>
      </c>
      <c r="H29" s="37">
        <v>65</v>
      </c>
      <c r="I29" s="37">
        <v>56</v>
      </c>
      <c r="J29" s="37">
        <v>66</v>
      </c>
      <c r="K29" s="37">
        <v>75</v>
      </c>
      <c r="L29" s="67">
        <v>2.1000000000000001E-2</v>
      </c>
      <c r="M29" s="65">
        <v>13.17</v>
      </c>
      <c r="N29" s="65">
        <v>1.7</v>
      </c>
      <c r="O29" s="65">
        <v>0.06</v>
      </c>
      <c r="P29" s="65">
        <v>13.17</v>
      </c>
      <c r="Q29" s="65">
        <v>12.94</v>
      </c>
      <c r="R29" s="65">
        <v>1.73</v>
      </c>
    </row>
    <row r="30" spans="1:18" x14ac:dyDescent="0.2">
      <c r="A30" t="s">
        <v>33</v>
      </c>
      <c r="B30" t="s">
        <v>72</v>
      </c>
      <c r="C30" t="s">
        <v>73</v>
      </c>
      <c r="D30" t="s">
        <v>74</v>
      </c>
      <c r="F30" s="66">
        <v>9.1000000000000004E-3</v>
      </c>
      <c r="G30" s="66">
        <v>8.2000000000000007E-3</v>
      </c>
      <c r="H30" s="37">
        <v>58</v>
      </c>
      <c r="I30" s="36">
        <v>46</v>
      </c>
      <c r="J30" s="37">
        <v>53</v>
      </c>
      <c r="K30" s="37">
        <v>54</v>
      </c>
      <c r="L30" s="67">
        <v>2.1000000000000001E-2</v>
      </c>
      <c r="M30" s="65">
        <v>16.53</v>
      </c>
      <c r="N30" s="65">
        <v>2.12</v>
      </c>
      <c r="O30" s="65">
        <v>3.11</v>
      </c>
      <c r="P30" s="65">
        <v>16.53</v>
      </c>
      <c r="Q30" s="65">
        <v>10.1</v>
      </c>
      <c r="R30" s="65">
        <v>0.25</v>
      </c>
    </row>
    <row r="31" spans="1:18" ht="13.5" customHeight="1" thickBot="1" x14ac:dyDescent="0.25">
      <c r="A31" s="2" t="s">
        <v>33</v>
      </c>
      <c r="B31" s="2" t="s">
        <v>75</v>
      </c>
      <c r="C31" s="2" t="s">
        <v>76</v>
      </c>
      <c r="D31" s="2" t="s">
        <v>77</v>
      </c>
      <c r="E31" s="2" t="s">
        <v>15</v>
      </c>
      <c r="F31" s="70">
        <v>2.8E-3</v>
      </c>
      <c r="G31" s="70">
        <v>1.7299999999999999E-2</v>
      </c>
      <c r="H31" s="31">
        <v>44</v>
      </c>
      <c r="I31" s="30">
        <v>25</v>
      </c>
      <c r="J31" s="30">
        <v>25</v>
      </c>
      <c r="K31" s="31">
        <v>26</v>
      </c>
      <c r="L31" s="99">
        <v>4.2000000000000003E-2</v>
      </c>
      <c r="M31" s="3">
        <v>22.05</v>
      </c>
      <c r="N31" s="3">
        <v>3.03</v>
      </c>
      <c r="O31" s="3">
        <v>3.54</v>
      </c>
      <c r="P31" s="3">
        <v>22.05</v>
      </c>
      <c r="Q31" s="3">
        <v>12.42</v>
      </c>
      <c r="R31" s="3">
        <v>1.83</v>
      </c>
    </row>
    <row r="32" spans="1:18" ht="13.5" customHeight="1" thickBot="1" x14ac:dyDescent="0.25">
      <c r="A32" s="2"/>
      <c r="B32" s="2"/>
      <c r="C32" s="2"/>
      <c r="D32" s="2" t="s">
        <v>127</v>
      </c>
      <c r="E32" s="2"/>
      <c r="F32" s="70">
        <f>((F29*(L29/SUM(L29:L31)))+(F30*(L30/SUM(L29:L31)))+(F31*(L31/SUM(L29:L31))))</f>
        <v>6.7000000000000002E-3</v>
      </c>
      <c r="G32" s="70">
        <f>((G29*(L29/SUM(L29:L31)))+(G30*(L30/SUM(L29:L31)))+(G31*(L31/SUM(L29:L31))))</f>
        <v>1.0925000000000001E-2</v>
      </c>
      <c r="H32" s="17"/>
      <c r="I32" s="17"/>
      <c r="J32" s="17"/>
      <c r="K32" s="17"/>
      <c r="L32" s="99"/>
      <c r="M32" s="3">
        <f>((M29*(L29/SUM(L29:L31)))+(M30*(L30/SUM(L29:L31)))+(M31*(L31/SUM(L29:L31))))</f>
        <v>18.450000000000003</v>
      </c>
      <c r="N32" s="3">
        <f>((N29*(L29/SUM(L29:L31)))+(N30*(L30/SUM(L29:L31)))+(N31*(L31/SUM(L29:L31))))</f>
        <v>2.4699999999999998</v>
      </c>
      <c r="O32" s="3">
        <f>((O29*(L29/SUM(L29:L31)))+(O30*(L30/SUM(L29:L31)))+(O31*(L31/SUM(L29:L31))))</f>
        <v>2.5625</v>
      </c>
      <c r="P32" s="3">
        <f>((P29*(L29/SUM(L29:L31)))+(P30*(L30/SUM(L29:L31)))+(P31*(L31/SUM(L29:L31))))</f>
        <v>18.450000000000003</v>
      </c>
      <c r="Q32" s="3">
        <f>((Q29*(L29/SUM(L29:L31)))+(Q30*(L30/SUM(L29:L31)))+(Q31*(L31/SUM(L29:L31))))</f>
        <v>11.969999999999999</v>
      </c>
      <c r="R32" s="3">
        <f>((R29*(L29/SUM(L29:L31)))+(R30*(L30/SUM(L29:L31)))+(R31*(L31/SUM(L29:L31))))</f>
        <v>1.4100000000000001</v>
      </c>
    </row>
    <row r="33" spans="1:18" ht="13.5" customHeight="1" thickBot="1" x14ac:dyDescent="0.25">
      <c r="A33" s="10"/>
      <c r="B33" s="10" t="s">
        <v>128</v>
      </c>
      <c r="C33" s="10" t="s">
        <v>129</v>
      </c>
      <c r="D33" s="10" t="s">
        <v>130</v>
      </c>
      <c r="E33" s="10"/>
      <c r="F33" s="24">
        <v>2E-3</v>
      </c>
      <c r="G33" s="24">
        <v>2.1299999999999999E-2</v>
      </c>
      <c r="H33" s="18"/>
      <c r="I33" s="18"/>
      <c r="J33" s="18"/>
      <c r="K33" s="18"/>
      <c r="L33" s="11"/>
      <c r="M33" s="12">
        <v>17.28</v>
      </c>
      <c r="N33" s="12">
        <v>2.06</v>
      </c>
      <c r="O33" s="12">
        <v>1.48</v>
      </c>
      <c r="P33" s="12">
        <v>17.28</v>
      </c>
      <c r="Q33" s="12">
        <v>10.66</v>
      </c>
      <c r="R33" s="12">
        <v>0.48</v>
      </c>
    </row>
    <row r="34" spans="1:18" x14ac:dyDescent="0.2">
      <c r="A34" t="s">
        <v>33</v>
      </c>
      <c r="B34" t="s">
        <v>78</v>
      </c>
      <c r="C34" t="s">
        <v>145</v>
      </c>
      <c r="D34" t="s">
        <v>146</v>
      </c>
      <c r="F34" s="66">
        <v>7.0000000000000001E-3</v>
      </c>
      <c r="G34" s="66">
        <v>2.75E-2</v>
      </c>
      <c r="H34" s="28">
        <v>81</v>
      </c>
      <c r="I34" s="28">
        <v>88</v>
      </c>
      <c r="J34" s="28">
        <v>88</v>
      </c>
      <c r="K34" s="37">
        <v>66</v>
      </c>
      <c r="L34" s="67">
        <v>2.5499999999999998E-2</v>
      </c>
      <c r="M34" s="65">
        <v>21.58</v>
      </c>
      <c r="N34" s="65">
        <v>2.71</v>
      </c>
      <c r="O34" s="65">
        <v>2.6</v>
      </c>
      <c r="P34" s="65">
        <v>21.58</v>
      </c>
      <c r="Q34" s="65">
        <v>8.7100000000000009</v>
      </c>
      <c r="R34" s="65">
        <v>-6.93</v>
      </c>
    </row>
    <row r="35" spans="1:18" x14ac:dyDescent="0.2">
      <c r="A35" t="s">
        <v>33</v>
      </c>
      <c r="B35" t="s">
        <v>81</v>
      </c>
      <c r="C35" t="s">
        <v>82</v>
      </c>
      <c r="D35" t="s">
        <v>83</v>
      </c>
      <c r="E35" t="s">
        <v>84</v>
      </c>
      <c r="F35" s="66">
        <v>1E-3</v>
      </c>
      <c r="G35" s="66">
        <v>1.77E-2</v>
      </c>
      <c r="H35" s="33">
        <v>0</v>
      </c>
      <c r="I35" s="33">
        <v>3</v>
      </c>
      <c r="L35" s="67">
        <v>2.5499999999999998E-2</v>
      </c>
      <c r="M35" s="65">
        <v>16.02</v>
      </c>
      <c r="N35" s="65">
        <v>2.36</v>
      </c>
      <c r="O35" s="65">
        <v>3.47</v>
      </c>
      <c r="P35" s="65">
        <v>16.02</v>
      </c>
      <c r="Q35" s="65">
        <v>12.05</v>
      </c>
      <c r="R35" s="1">
        <v>4.3499999999999996</v>
      </c>
    </row>
    <row r="36" spans="1:18" ht="13.5" customHeight="1" thickBot="1" x14ac:dyDescent="0.25">
      <c r="A36" s="2" t="s">
        <v>33</v>
      </c>
      <c r="B36" s="2" t="s">
        <v>86</v>
      </c>
      <c r="C36" s="2" t="s">
        <v>87</v>
      </c>
      <c r="D36" s="2" t="s">
        <v>131</v>
      </c>
      <c r="E36" s="2" t="s">
        <v>15</v>
      </c>
      <c r="F36" s="70">
        <v>5.1999999999999998E-3</v>
      </c>
      <c r="G36" s="70">
        <v>1.2999999999999999E-2</v>
      </c>
      <c r="H36" s="29">
        <v>67</v>
      </c>
      <c r="I36" s="31">
        <v>47</v>
      </c>
      <c r="J36" s="31">
        <v>44</v>
      </c>
      <c r="K36" s="31">
        <v>38</v>
      </c>
      <c r="L36" s="99">
        <v>7.4999999999999997E-2</v>
      </c>
      <c r="M36" s="3">
        <v>21.72</v>
      </c>
      <c r="N36" s="3">
        <v>3.72</v>
      </c>
      <c r="O36" s="3">
        <v>4.7699999999999996</v>
      </c>
      <c r="P36" s="3">
        <v>21.72</v>
      </c>
      <c r="Q36" s="3">
        <v>13.78</v>
      </c>
      <c r="R36" s="3">
        <v>4.47</v>
      </c>
    </row>
    <row r="37" spans="1:18" ht="13.5" customHeight="1" thickBot="1" x14ac:dyDescent="0.25">
      <c r="A37" s="2"/>
      <c r="B37" s="2"/>
      <c r="C37" s="2"/>
      <c r="D37" s="2" t="s">
        <v>132</v>
      </c>
      <c r="E37" s="2"/>
      <c r="F37" s="70">
        <f>((F34*(L34/SUM(L34:L36)))+(F35*(L35/SUM(L34:L36)))+(F36*(L36/SUM(L34:L36))))</f>
        <v>4.7142857142857143E-3</v>
      </c>
      <c r="G37" s="70">
        <f>((G34*(L34/SUM(L34:L36)))+(G35*(L35/SUM(L34:L36)))+(G36*(L36/SUM(L34:L36))))</f>
        <v>1.6885714285714285E-2</v>
      </c>
      <c r="H37" s="17"/>
      <c r="I37" s="17"/>
      <c r="J37" s="17"/>
      <c r="K37" s="17"/>
      <c r="L37" s="99"/>
      <c r="M37" s="3">
        <f>((M34*(L34/SUM(L34:L36)))+(M35*(L35/SUM(L34:L36)))+(M36*(L36/SUM(L34:L36))))</f>
        <v>20.538095238095234</v>
      </c>
      <c r="N37" s="3">
        <f>((N34*(L34/SUM(L34:L36)))+(N35*(L35/SUM(L34:L36)))+(N36*(L36/SUM(L34:L36))))</f>
        <v>3.2403571428571429</v>
      </c>
      <c r="O37" s="3">
        <f>((O34*(L34/SUM(L34:L36)))+(O35*(L35/SUM(L34:L36)))+(O36*(L36/SUM(L34:L36))))</f>
        <v>4.067738095238095</v>
      </c>
      <c r="P37" s="3">
        <f>((P34*(L34/SUM(L34:L36)))+(P35*(L35/SUM(L34:L36)))+(P36*(L36/SUM(L34:L36))))</f>
        <v>20.538095238095234</v>
      </c>
      <c r="Q37" s="3">
        <f>((Q34*(L34/SUM(L34:L36)))+(Q35*(L35/SUM(L34:L36)))+(Q36*(L36/SUM(L34:L36))))</f>
        <v>12.403809523809525</v>
      </c>
      <c r="R37" s="3">
        <f>((R34*(L34/SUM(L34:L36)))+(R35*(L35/SUM(L34:L36)))+(R36*(L36/SUM(L34:L36))))</f>
        <v>2.1385714285714283</v>
      </c>
    </row>
    <row r="38" spans="1:18" ht="13.5" customHeight="1" thickBot="1" x14ac:dyDescent="0.25">
      <c r="A38" s="13"/>
      <c r="B38" s="13" t="s">
        <v>133</v>
      </c>
      <c r="C38" s="13" t="s">
        <v>134</v>
      </c>
      <c r="D38" s="13" t="s">
        <v>135</v>
      </c>
      <c r="E38" s="13"/>
      <c r="F38" s="26">
        <v>2E-3</v>
      </c>
      <c r="G38" s="26">
        <v>1.8599999999999998E-2</v>
      </c>
      <c r="H38" s="20"/>
      <c r="I38" s="20"/>
      <c r="J38" s="20"/>
      <c r="K38" s="20"/>
      <c r="L38" s="14"/>
      <c r="M38" s="15">
        <v>16.39</v>
      </c>
      <c r="N38" s="15">
        <v>3.54</v>
      </c>
      <c r="O38" s="15">
        <v>1.84</v>
      </c>
      <c r="P38" s="15">
        <v>16.39</v>
      </c>
      <c r="Q38" s="15">
        <v>12.23</v>
      </c>
      <c r="R38" s="15">
        <v>3.58</v>
      </c>
    </row>
    <row r="39" spans="1:18" ht="13.5" customHeight="1" thickBot="1" x14ac:dyDescent="0.25">
      <c r="A39" s="4" t="s">
        <v>89</v>
      </c>
      <c r="B39" s="4" t="s">
        <v>90</v>
      </c>
      <c r="C39" s="4" t="s">
        <v>91</v>
      </c>
      <c r="D39" s="4" t="s">
        <v>92</v>
      </c>
      <c r="E39" s="4" t="s">
        <v>15</v>
      </c>
      <c r="F39" s="25">
        <v>4.1000000000000003E-3</v>
      </c>
      <c r="G39" s="25">
        <v>6.3600000000000004E-2</v>
      </c>
      <c r="H39" s="34">
        <v>0</v>
      </c>
      <c r="I39" s="34">
        <v>0</v>
      </c>
      <c r="J39" s="19"/>
      <c r="K39" s="19"/>
      <c r="L39" s="5">
        <v>2.4E-2</v>
      </c>
      <c r="M39" s="6">
        <v>23.17</v>
      </c>
      <c r="N39" s="6">
        <v>3.11</v>
      </c>
      <c r="O39" s="6">
        <v>4.34</v>
      </c>
      <c r="P39" s="6">
        <v>23.17</v>
      </c>
      <c r="Q39" s="6">
        <v>15.79</v>
      </c>
      <c r="R39" s="7"/>
    </row>
    <row r="40" spans="1:18" ht="13.5" customHeight="1" thickBot="1" x14ac:dyDescent="0.25">
      <c r="A40" s="10"/>
      <c r="B40" s="10" t="s">
        <v>136</v>
      </c>
      <c r="C40" s="10" t="s">
        <v>137</v>
      </c>
      <c r="D40" s="10" t="s">
        <v>138</v>
      </c>
      <c r="E40" s="10"/>
      <c r="F40" s="24">
        <v>5.0000000000000001E-3</v>
      </c>
      <c r="G40" s="24">
        <v>3.8600000000000002E-2</v>
      </c>
      <c r="H40" s="18"/>
      <c r="I40" s="18"/>
      <c r="J40" s="18"/>
      <c r="K40" s="18"/>
      <c r="L40" s="11"/>
      <c r="M40" s="12">
        <v>25.08</v>
      </c>
      <c r="N40" s="12">
        <v>3.37</v>
      </c>
      <c r="O40" s="12">
        <v>4.74</v>
      </c>
      <c r="P40" s="12">
        <v>25.08</v>
      </c>
      <c r="Q40" s="12">
        <v>14.72</v>
      </c>
      <c r="R40" s="16"/>
    </row>
    <row r="41" spans="1:18" ht="13.5" customHeight="1" thickBot="1" x14ac:dyDescent="0.25">
      <c r="A41" s="4"/>
      <c r="B41" s="4"/>
      <c r="C41" s="4"/>
      <c r="D41" s="4" t="s">
        <v>139</v>
      </c>
      <c r="E41" s="4"/>
      <c r="F41" s="25">
        <f>(F10*(L10/0.6))+((F13*(L13/0.6))+(F14*(L14/0.6))+(F15*(L15/0.6))+(F16*(L16/0.6))+(F19*(L19/0.6))+(F20*(L20/0.6))+(F21*(L21/0.6))+(F24*(L24/0.6))+(F25*(L25/0.6))+(F26*(L26/0.6))+(F29*(L29/0.6))+(F30*(L30/0.6))+(F31*(L31/0.6))+(F34*(L34/0.6))+(F35*(L35/0.6))+(F36*(L36/0.6))+(F39*(L39/0.6)))</f>
        <v>5.6627500000000002E-3</v>
      </c>
      <c r="G41" s="25">
        <f>(G10*(L10/0.6))+((G13*(L13/0.6))+(G14*(L14/0.6))+(G15*(L15/0.6))+(G16*(L16/0.6))+(G19*(L19/0.6))+(G20*(L20/0.6))+(G21*(L21/0.6))+(G24*(L24/0.6))+(G25*(L25/0.6))+(G26*(L26/0.6))+(G29*(L29/0.6))+(G30*(L30/0.6))+(G31*(L31/0.6))+(G34*(L34/0.6))+(G35*(L35/0.6))+(G36*(L36/0.6))+(G39*(L39/0.6)))</f>
        <v>1.7336250000000001E-2</v>
      </c>
      <c r="H41" s="19"/>
      <c r="I41" s="19"/>
      <c r="J41" s="19"/>
      <c r="K41" s="19"/>
      <c r="L41" s="5">
        <f>SUM(L10:L39)</f>
        <v>0.60000000000000009</v>
      </c>
      <c r="M41" s="6">
        <f>(M10*(L10/0.6))+((M13*(L13/0.6))+(M14*(L14/0.6))+(M15*(L15/0.6))+(M16*(L16/0.6))+(M19*(L19/0.6))+(M20*(L20/0.6))+(M21*(L21/0.6))+(M24*(L24/0.6))+(M25*(L25/0.6))+(M26*(L26/0.6))+(M29*(L29/0.6))+(M30*(L30/0.6))+(M31*(L31/0.6))+(M34*(L34/0.6))+(M35*(L35/0.6))+(M36*(L36/0.6))+(M39*(L39/0.6)))</f>
        <v>18.911825</v>
      </c>
      <c r="N41" s="6">
        <f>(N10*(L10/0.6))+((N13*(L13/0.6))+(N14*(L14/0.6))+(N15*(L15/0.6))+(N16*(L16/0.6))+(N19*(L19/0.6))+(N20*(L20/0.6))+(N21*(L21/0.6))+(N24*(L24/0.6))+(N25*(L25/0.6))+(N26*(L26/0.6))+(N29*(L29/0.6))+(N30*(L30/0.6))+(N31*(L31/0.6))+(N34*(L34/0.6))+(N35*(L35/0.6))+(N36*(L36/0.6))+(N39*(L39/0.06)))</f>
        <v>4.1406750000000008</v>
      </c>
      <c r="O41" s="6">
        <f>(O10*(L10/0.6))+((O13*(L13/0.6))+(O14*(L14/0.6))+(O15*(L15/0.6))+(O16*(L16/0.6))+(O19*(L19/0.6))+(O20*(L20/0.6))+(O21*(L21/0.6))+(O24*(L24/0.6))+(O25*(L25/0.6))+(O26*(L26/0.6))+(O29*(L29/0.6))+(O30*(L30/0.6))+(O31*(L31/0.6))+(O34*(L34/0.6))+(O35*(L35/0.6))+(O36*(L36/0.6))+(O39*(L39/0.6)))</f>
        <v>3.8042249999999997</v>
      </c>
      <c r="P41" s="6">
        <f>(P10*(L10/0.6))+((P13*(L13/0.6))+(P14*(L14/0.6))+(P15*(L15/0.6))+(P16*(L16/0.6))+(L19*(L19/0.6))+(P20*(L20/0.6))+(P21*(L21/0.6))+(P24*(L24/0.6))+(P25*(L25/0.6))+(P26*(L26/0.6))+(P29*(L29/0.6))+(P30*(L30/0.6))+(P31*(L31/0.6))+(P34*(L34/0.6))+(P35*(L35/0.6))+(P36*(L36/0.6)))</f>
        <v>16.863385000000001</v>
      </c>
      <c r="Q41" s="6">
        <f>(Q10*(L10/0.6))+((Q13*(L13/0.6))+(Q14*(L14/0.6))+(Q15*(L15/0.6))+(Q16*(L16/0.6))+(Q19*(L19/0.6))+(Q20*(L20/0.6))+(Q21*(L21/0.6))+(Q24*(L24/0.6))+(Q25*(L25/0.6))+(Q26*(L26/0.6))+(Q29*(L29/0.6))+(Q30*(L30/0.6))+(Q31*(L31/0.6))+(Q34*(L34/0.6))+(Q35*(L35/0.6))+(Q36*(L36/0.6)))</f>
        <v>8.6632499999999997</v>
      </c>
      <c r="R41" s="6">
        <f>(R10*(L10/0.6))+((R13*(L13/0.6))+(R14*(L14/0.6))+(R15*(L15/0.6))+(R16*(L16/0.6))+(R19*(L19/0.6))+(R20*(L20/0.6))+(R21*(L21/0.6))+(R24*(L24/0.6))+(R25*(L25/0.6))+(R26*(L26/0.6))+(R29*(L29/0.6))+(R30*(L30/0.6))+(R31*(L31/0.6))+(R34*(L34/0.6))+(R35*(L35/0.6))+(R36*(L36/0.6)))</f>
        <v>0.96792499999999992</v>
      </c>
    </row>
    <row r="42" spans="1:18" ht="13.5" customHeight="1" thickBot="1" x14ac:dyDescent="0.25">
      <c r="A42" s="4"/>
      <c r="B42" s="4"/>
      <c r="C42" s="4"/>
      <c r="D42" s="4" t="s">
        <v>140</v>
      </c>
      <c r="E42" s="4"/>
      <c r="F42" s="70">
        <f>(F12*(L10/0.6))+(F18*(SUM(L13:L16)/0.6)+(F23*(SUM(L19:L21)/0.6)+(F28*(SUM(L24:L26)/0.6)+(F33*(SUM(L29:L31)/0.6)+(F38*(SUM(L34:L36)/0.6)+(F40*(L39/0.6)))))))</f>
        <v>2.5279999999999999E-3</v>
      </c>
      <c r="G42" s="70">
        <f>(G12*(L10/0.6))+(G18*(SUM(L13:L16)/0.6)+(G23*(SUM(L19:L21)/0.6)+(G28*(SUM(L24:L26)/0.6)+(G33*(SUM(L29:L31)/0.6)+(G38*(SUM(L34:L36)/0.6)+(G40*(L39/0.6)))))))</f>
        <v>2.2194250000000002E-2</v>
      </c>
      <c r="H42" s="19"/>
      <c r="I42" s="19"/>
      <c r="J42" s="19"/>
      <c r="K42" s="19"/>
      <c r="L42" s="5"/>
      <c r="M42" s="3">
        <f>(M12*(L10/0.6))+(M18*(SUM(L13:L16)/0.6)+(M23*(SUM(L19:L21)/0.6)+(M28*(SUM(L24:L26)/0.6)+(M33*(SUM(L29:L31)/0.6)+(M38*(SUM(L34:L36)/0.6)+(M40*(L39/0.6)))))))</f>
        <v>16.868000000000002</v>
      </c>
      <c r="N42" s="3">
        <f>(N12*(L10/0.6))+(N18*(SUM(L13:L16)/0.6)+(N23*(SUM(L19:L21)/0.6)+(N28*(SUM(L24:L26)/0.6)+(N33*(SUM(L29:L31)/0.6)+(N38*(SUM(L34:L36)/0.6)+(N40*(L39/0.6)))))))</f>
        <v>2.2650500000000005</v>
      </c>
      <c r="O42" s="3">
        <f>(O12*(L10/0.6))+(O18*(SUM(L13:L16)/0.6)+(O23*(SUM(L19:L21)/0.6)+(O28*(SUM(L24:L26)/0.6)+(O33*(SUM(L29:L31)/0.6)+(O38*(SUM(L34:L36)/0.6)+(O40*(L39/0.6)))))))</f>
        <v>2.6293250000000001</v>
      </c>
      <c r="P42" s="3">
        <f>(P12*(L10/0.6))+(P18*(SUM(L13:L16)/0.6)+(P23*(SUM(L19:L21)/0.6)+(P28*(SUM(L24:L26)/0.6)+(P33*(SUM(L29:L31)/0.6)+(P38*(SUM(L34:L36)/0.6)+(P40*(L39/0.6)))))))</f>
        <v>16.868000000000002</v>
      </c>
      <c r="Q42" s="3">
        <f>(Q12*(L10/0.6))+(Q18*(SUM(L13:L16)/0.6)+(Q23*(SUM(L19:L21)/0.6)+(Q28*(SUM(L24:L26)/0.6)+(Q33*(SUM(L29:L31)/0.6)+(Q38*(SUM(L34:L36)/0.6)+(Q40*(L39/0.6)))))))</f>
        <v>9.2020000000000017</v>
      </c>
      <c r="R42" s="3">
        <f>(R12*(L10/0.6))+(R18*(SUM(L13:L16)/0.6)+(R23*(SUM(L19:L21)/0.6)+(R28*(SUM(L24:L26)/0.6)+(R33*(SUM(L29:L31)/0.6)+(R38*(SUM(L34:L36)/0.6)+(R40*(L39/0.6)))))))</f>
        <v>0.63782500000000009</v>
      </c>
    </row>
    <row r="43" spans="1:18" ht="13.5" customHeight="1" thickBot="1" x14ac:dyDescent="0.25">
      <c r="A43" s="10"/>
      <c r="B43" s="10"/>
      <c r="C43" s="10"/>
      <c r="D43" s="10" t="s">
        <v>141</v>
      </c>
      <c r="E43" s="10"/>
      <c r="F43" s="24">
        <f>(F41*0.6)+(F8*0.4)</f>
        <v>6.6504499999999996E-3</v>
      </c>
      <c r="G43" s="24">
        <f>(G41*0.6)+(G8*0.4)</f>
        <v>2.9864149999999999E-2</v>
      </c>
      <c r="H43" s="18"/>
      <c r="I43" s="18"/>
      <c r="J43" s="18"/>
      <c r="K43" s="18"/>
      <c r="L43" s="11">
        <f>SUM(L2:L39)-L8</f>
        <v>0.99999999999999989</v>
      </c>
      <c r="M43" s="12">
        <f t="shared" ref="M43:R43" si="0">(M41*0.6)+(M8*0.4)</f>
        <v>16.238215</v>
      </c>
      <c r="N43" s="12">
        <f t="shared" si="0"/>
        <v>2.9270450000000001</v>
      </c>
      <c r="O43" s="12">
        <f t="shared" si="0"/>
        <v>3.1992949999999998</v>
      </c>
      <c r="P43" s="12">
        <f t="shared" si="0"/>
        <v>15.009150999999999</v>
      </c>
      <c r="Q43" s="12">
        <f t="shared" si="0"/>
        <v>8.8567900000000002</v>
      </c>
      <c r="R43" s="12">
        <f t="shared" si="0"/>
        <v>3.3905149999999993</v>
      </c>
    </row>
    <row r="44" spans="1:18" ht="13.5" customHeight="1" thickBot="1" x14ac:dyDescent="0.25">
      <c r="A44" s="4"/>
      <c r="B44" s="4"/>
      <c r="C44" s="4"/>
      <c r="D44" s="4" t="s">
        <v>142</v>
      </c>
      <c r="E44" s="4"/>
      <c r="F44" s="25">
        <f>F42*0.6+F9*0.4</f>
        <v>2.3167999999999999E-3</v>
      </c>
      <c r="G44" s="25">
        <f>G42*0.6+G9*0.4</f>
        <v>2.327655E-2</v>
      </c>
      <c r="H44" s="19"/>
      <c r="I44" s="19"/>
      <c r="J44" s="19"/>
      <c r="K44" s="19"/>
      <c r="L44" s="5"/>
      <c r="M44" s="6">
        <f t="shared" ref="M44:R44" si="1">M42*0.6+M9*0.4</f>
        <v>11.736800000000001</v>
      </c>
      <c r="N44" s="6">
        <f t="shared" si="1"/>
        <v>1.2950300000000001</v>
      </c>
      <c r="O44" s="6">
        <f t="shared" si="1"/>
        <v>1.6575950000000002</v>
      </c>
      <c r="P44" s="6">
        <f t="shared" si="1"/>
        <v>11.736800000000001</v>
      </c>
      <c r="Q44" s="6">
        <f t="shared" si="1"/>
        <v>7.9052000000000007</v>
      </c>
      <c r="R44" s="6">
        <f t="shared" si="1"/>
        <v>2.6946950000000003</v>
      </c>
    </row>
    <row r="45" spans="1:18" ht="72" customHeight="1" x14ac:dyDescent="0.2">
      <c r="B45" s="288" t="s">
        <v>143</v>
      </c>
      <c r="C45" s="289"/>
      <c r="D45" s="289"/>
      <c r="E45" s="289"/>
      <c r="F45" s="290"/>
      <c r="G45" s="290"/>
      <c r="H45" s="291"/>
      <c r="I45" s="291"/>
      <c r="J45" s="291"/>
      <c r="K45" s="291"/>
      <c r="L45" s="289"/>
      <c r="M45" s="289"/>
      <c r="N45" s="289"/>
      <c r="O45" s="289"/>
      <c r="P45" s="289"/>
      <c r="Q45" s="289"/>
      <c r="R45" s="289"/>
    </row>
    <row r="46" spans="1:18" x14ac:dyDescent="0.2">
      <c r="C46" t="s">
        <v>151</v>
      </c>
    </row>
    <row r="47" spans="1:18" x14ac:dyDescent="0.2">
      <c r="C47" t="s">
        <v>156</v>
      </c>
    </row>
    <row r="48" spans="1:18" x14ac:dyDescent="0.2">
      <c r="C48" t="s">
        <v>157</v>
      </c>
    </row>
    <row r="52" spans="3:3" x14ac:dyDescent="0.2">
      <c r="C52" t="s">
        <v>150</v>
      </c>
    </row>
  </sheetData>
  <mergeCells count="1">
    <mergeCell ref="B45:R45"/>
  </mergeCells>
  <conditionalFormatting sqref="H2:K7">
    <cfRule type="cellIs" dxfId="285" priority="6" operator="between">
      <formula>74</formula>
      <formula>99</formula>
    </cfRule>
    <cfRule type="cellIs" dxfId="284" priority="7" operator="between">
      <formula>50</formula>
      <formula>74</formula>
    </cfRule>
    <cfRule type="cellIs" dxfId="283" priority="8" operator="between">
      <formula>25</formula>
      <formula>49</formula>
    </cfRule>
    <cfRule type="cellIs" dxfId="282" priority="9" operator="between">
      <formula>0</formula>
      <formula>24</formula>
    </cfRule>
  </conditionalFormatting>
  <conditionalFormatting sqref="H10:K10 H13:K16">
    <cfRule type="cellIs" dxfId="281" priority="5" operator="between">
      <formula>0</formula>
      <formula>24</formula>
    </cfRule>
  </conditionalFormatting>
  <conditionalFormatting sqref="H10:K10 H13:K16 H19:K21 H24:K26 H29:K31 H34:K36 H39:K39">
    <cfRule type="cellIs" dxfId="280" priority="1" operator="between">
      <formula>74</formula>
      <formula>99</formula>
    </cfRule>
    <cfRule type="cellIs" dxfId="279" priority="2" operator="between">
      <formula>50</formula>
      <formula>74</formula>
    </cfRule>
    <cfRule type="cellIs" dxfId="278" priority="3" operator="between">
      <formula>25</formula>
      <formula>49</formula>
    </cfRule>
    <cfRule type="cellIs" dxfId="277" priority="4" operator="between">
      <formula>0</formula>
      <formula>24</formula>
    </cfRule>
  </conditionalFormatting>
  <printOptions horizontalCentered="1" verticalCentered="1" gridLines="1"/>
  <pageMargins left="0.5" right="0.5" top="0.5" bottom="0.5" header="0.5" footer="0.25"/>
  <pageSetup scale="89" orientation="landscape"/>
  <headerFooter alignWithMargins="0">
    <oddFooter>&amp;LData as of 12/31/2011&amp;R&amp;D</oddFooter>
  </headerFooter>
  <rowBreaks count="1" manualBreakCount="1">
    <brk id="22" max="16383" man="1"/>
  </rowBreaks>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R63"/>
  <sheetViews>
    <sheetView topLeftCell="C1" workbookViewId="0">
      <pane ySplit="1" topLeftCell="A14" activePane="bottomLeft" state="frozen"/>
      <selection activeCell="C1" sqref="C1"/>
      <selection pane="bottomLeft" activeCell="Q45" sqref="Q45"/>
    </sheetView>
  </sheetViews>
  <sheetFormatPr defaultRowHeight="12.75" x14ac:dyDescent="0.2"/>
  <cols>
    <col min="1" max="1" width="0" style="64" hidden="1" customWidth="1"/>
    <col min="2" max="2" width="18.85546875" style="64" hidden="1" customWidth="1"/>
    <col min="3" max="3" width="8.7109375" style="64" customWidth="1"/>
    <col min="4" max="4" width="24.5703125" style="64" customWidth="1"/>
    <col min="5" max="5" width="6.42578125" style="64" bestFit="1" customWidth="1"/>
    <col min="6" max="6" width="8.5703125" style="66" bestFit="1" customWidth="1"/>
    <col min="7" max="7" width="6.28515625" style="66" customWidth="1"/>
    <col min="8" max="8" width="7" style="22" bestFit="1" customWidth="1"/>
    <col min="9" max="9" width="7" style="22" customWidth="1"/>
    <col min="10" max="11" width="6.7109375" style="22" bestFit="1" customWidth="1"/>
    <col min="12" max="12" width="9.28515625" style="64" bestFit="1" customWidth="1"/>
  </cols>
  <sheetData>
    <row r="1" spans="1:18" ht="13.5" customHeight="1" thickBot="1" x14ac:dyDescent="0.25">
      <c r="A1" s="8" t="s">
        <v>0</v>
      </c>
      <c r="B1" s="8" t="s">
        <v>1</v>
      </c>
      <c r="C1" s="8" t="s">
        <v>2</v>
      </c>
      <c r="D1" s="8" t="s">
        <v>3</v>
      </c>
      <c r="E1" s="8" t="s">
        <v>4</v>
      </c>
      <c r="F1" s="23" t="s">
        <v>93</v>
      </c>
      <c r="G1" s="23" t="s">
        <v>94</v>
      </c>
      <c r="H1" s="27" t="s">
        <v>95</v>
      </c>
      <c r="I1" s="27" t="s">
        <v>144</v>
      </c>
      <c r="J1" s="27" t="s">
        <v>97</v>
      </c>
      <c r="K1" s="27" t="s">
        <v>98</v>
      </c>
      <c r="L1" s="9" t="s">
        <v>99</v>
      </c>
      <c r="M1" s="8" t="s">
        <v>7</v>
      </c>
      <c r="N1" s="8" t="s">
        <v>6</v>
      </c>
      <c r="O1" s="8" t="s">
        <v>100</v>
      </c>
      <c r="P1" s="8" t="s">
        <v>8</v>
      </c>
      <c r="Q1" s="8" t="s">
        <v>9</v>
      </c>
      <c r="R1" s="8" t="s">
        <v>10</v>
      </c>
    </row>
    <row r="2" spans="1:18" x14ac:dyDescent="0.2">
      <c r="A2" t="s">
        <v>11</v>
      </c>
      <c r="B2" t="s">
        <v>12</v>
      </c>
      <c r="C2" t="s">
        <v>13</v>
      </c>
      <c r="D2" t="s">
        <v>14</v>
      </c>
      <c r="E2" t="s">
        <v>15</v>
      </c>
      <c r="F2" s="66">
        <v>6.3E-3</v>
      </c>
      <c r="G2" s="66">
        <v>5.5300000000000002E-2</v>
      </c>
      <c r="H2" s="33">
        <v>11</v>
      </c>
      <c r="I2" s="33">
        <v>23</v>
      </c>
      <c r="J2" s="36">
        <v>29</v>
      </c>
      <c r="K2" s="33">
        <v>24</v>
      </c>
      <c r="L2" s="67">
        <v>0.14799999999999999</v>
      </c>
      <c r="M2" s="65">
        <v>2.27</v>
      </c>
      <c r="N2" s="65">
        <v>1.18</v>
      </c>
      <c r="O2" s="65">
        <v>2.27</v>
      </c>
      <c r="P2" s="65">
        <v>10.46</v>
      </c>
      <c r="Q2" s="65">
        <v>9.74</v>
      </c>
      <c r="R2" s="65">
        <v>8.66</v>
      </c>
    </row>
    <row r="3" spans="1:18" x14ac:dyDescent="0.2">
      <c r="A3" t="s">
        <v>11</v>
      </c>
      <c r="B3" t="s">
        <v>16</v>
      </c>
      <c r="C3" t="s">
        <v>17</v>
      </c>
      <c r="D3" t="s">
        <v>18</v>
      </c>
      <c r="F3" s="66">
        <v>1.3299999999999999E-2</v>
      </c>
      <c r="G3" s="66">
        <v>1.6199999999999999E-2</v>
      </c>
      <c r="H3" s="33">
        <v>0</v>
      </c>
      <c r="I3" s="33">
        <v>5</v>
      </c>
      <c r="J3" s="33">
        <v>3</v>
      </c>
      <c r="K3" s="33">
        <v>13</v>
      </c>
      <c r="L3" s="67">
        <v>0.04</v>
      </c>
      <c r="M3" s="65">
        <v>0.25</v>
      </c>
      <c r="N3" s="65">
        <v>0.7</v>
      </c>
      <c r="O3" s="65">
        <v>0.25</v>
      </c>
      <c r="P3" s="65">
        <v>2.76</v>
      </c>
      <c r="Q3" s="65">
        <v>2.39</v>
      </c>
      <c r="R3" s="65">
        <v>3.78</v>
      </c>
    </row>
    <row r="4" spans="1:18" x14ac:dyDescent="0.2">
      <c r="A4" t="s">
        <v>11</v>
      </c>
      <c r="B4" t="s">
        <v>19</v>
      </c>
      <c r="C4" t="s">
        <v>20</v>
      </c>
      <c r="D4" t="s">
        <v>21</v>
      </c>
      <c r="E4" t="s">
        <v>15</v>
      </c>
      <c r="F4" s="66">
        <v>4.5999999999999999E-3</v>
      </c>
      <c r="G4" s="66">
        <v>3.8600000000000002E-2</v>
      </c>
      <c r="H4" s="33">
        <v>23</v>
      </c>
      <c r="I4" s="36">
        <v>39</v>
      </c>
      <c r="J4" s="33">
        <v>15</v>
      </c>
      <c r="K4" s="33">
        <v>15</v>
      </c>
      <c r="L4" s="67">
        <v>7.1999999999999995E-2</v>
      </c>
      <c r="M4" s="65">
        <v>0.6</v>
      </c>
      <c r="N4" s="65">
        <v>0.33</v>
      </c>
      <c r="O4" s="65">
        <v>0.6</v>
      </c>
      <c r="P4" s="65">
        <v>7.92</v>
      </c>
      <c r="Q4" s="65">
        <v>6.92</v>
      </c>
      <c r="R4" s="65">
        <v>7.77</v>
      </c>
    </row>
    <row r="5" spans="1:18" x14ac:dyDescent="0.2">
      <c r="A5" t="s">
        <v>11</v>
      </c>
      <c r="B5" t="s">
        <v>22</v>
      </c>
      <c r="C5" t="s">
        <v>101</v>
      </c>
      <c r="D5" t="s">
        <v>102</v>
      </c>
      <c r="E5" t="s">
        <v>15</v>
      </c>
      <c r="F5" s="66">
        <v>5.4999999999999997E-3</v>
      </c>
      <c r="G5" s="66">
        <v>6.2100000000000002E-2</v>
      </c>
      <c r="H5" s="36">
        <v>33</v>
      </c>
      <c r="I5" s="37">
        <v>53</v>
      </c>
      <c r="J5" s="36">
        <v>49</v>
      </c>
      <c r="K5" s="36">
        <v>43</v>
      </c>
      <c r="L5" s="67">
        <v>2.8000000000000001E-2</v>
      </c>
      <c r="M5" s="65">
        <v>2.23</v>
      </c>
      <c r="N5" s="65">
        <v>0.81</v>
      </c>
      <c r="O5" s="65">
        <v>2.23</v>
      </c>
      <c r="P5" s="65">
        <v>11.42</v>
      </c>
      <c r="Q5" s="65">
        <v>9.82</v>
      </c>
      <c r="R5" s="65">
        <v>9.25</v>
      </c>
    </row>
    <row r="6" spans="1:18" x14ac:dyDescent="0.2">
      <c r="A6" t="s">
        <v>11</v>
      </c>
      <c r="B6" t="s">
        <v>25</v>
      </c>
      <c r="C6" t="s">
        <v>26</v>
      </c>
      <c r="D6" t="s">
        <v>27</v>
      </c>
      <c r="E6" t="s">
        <v>28</v>
      </c>
      <c r="F6" s="66">
        <v>1.01E-2</v>
      </c>
      <c r="G6" s="66">
        <v>4.0800000000000003E-2</v>
      </c>
      <c r="H6" s="33">
        <v>18</v>
      </c>
      <c r="I6" s="33">
        <v>12</v>
      </c>
      <c r="J6" s="33">
        <v>8</v>
      </c>
      <c r="K6" s="33">
        <v>20</v>
      </c>
      <c r="L6" s="67">
        <v>7.1999999999999995E-2</v>
      </c>
      <c r="M6" s="65">
        <v>1.84</v>
      </c>
      <c r="N6" s="65">
        <v>0.75</v>
      </c>
      <c r="O6" s="65">
        <v>1.84</v>
      </c>
      <c r="P6" s="65">
        <v>6.56</v>
      </c>
      <c r="Q6" s="65">
        <v>5.57</v>
      </c>
      <c r="R6" s="65">
        <v>5.91</v>
      </c>
    </row>
    <row r="7" spans="1:18" ht="13.5" customHeight="1" thickBot="1" x14ac:dyDescent="0.25">
      <c r="A7" s="2" t="s">
        <v>11</v>
      </c>
      <c r="B7" s="2" t="s">
        <v>29</v>
      </c>
      <c r="C7" t="s">
        <v>30</v>
      </c>
      <c r="D7" t="s">
        <v>31</v>
      </c>
      <c r="E7" t="s">
        <v>32</v>
      </c>
      <c r="F7" s="66">
        <v>1.44E-2</v>
      </c>
      <c r="G7" s="66">
        <v>6.25E-2</v>
      </c>
      <c r="H7" s="36">
        <v>37</v>
      </c>
      <c r="I7" s="33">
        <v>24</v>
      </c>
      <c r="J7" s="36">
        <v>30</v>
      </c>
      <c r="K7" s="36">
        <v>50</v>
      </c>
      <c r="L7" s="67">
        <v>0.04</v>
      </c>
      <c r="M7" s="65">
        <v>7.36</v>
      </c>
      <c r="N7" s="65">
        <v>1.77</v>
      </c>
      <c r="O7" s="65">
        <v>7.36</v>
      </c>
      <c r="P7" s="65">
        <v>19.079999999999998</v>
      </c>
      <c r="Q7" s="65">
        <v>14.5</v>
      </c>
      <c r="R7" s="65">
        <v>11.47</v>
      </c>
    </row>
    <row r="8" spans="1:18" ht="13.5" customHeight="1" thickBot="1" x14ac:dyDescent="0.25">
      <c r="A8" s="2"/>
      <c r="B8" s="2"/>
      <c r="C8" s="84" t="s">
        <v>158</v>
      </c>
      <c r="D8" s="84" t="s">
        <v>159</v>
      </c>
      <c r="E8" s="84" t="s">
        <v>84</v>
      </c>
      <c r="F8" s="85">
        <v>1E-3</v>
      </c>
      <c r="G8" s="85">
        <v>2.5000000000000001E-2</v>
      </c>
      <c r="H8" s="36"/>
      <c r="I8" s="33"/>
      <c r="J8" s="36"/>
      <c r="K8" s="36"/>
      <c r="L8" s="86">
        <v>0.14799999999999999</v>
      </c>
      <c r="M8" s="87">
        <v>-0.08</v>
      </c>
      <c r="N8" s="87">
        <v>0.08</v>
      </c>
      <c r="O8" s="87">
        <v>-0.08</v>
      </c>
      <c r="P8" s="87">
        <v>3.54</v>
      </c>
      <c r="Q8" s="87">
        <v>5.44</v>
      </c>
      <c r="R8" s="87">
        <v>5.36</v>
      </c>
    </row>
    <row r="9" spans="1:18" ht="13.5" customHeight="1" thickBot="1" x14ac:dyDescent="0.25">
      <c r="A9" s="2"/>
      <c r="B9" s="2"/>
      <c r="C9" s="84" t="s">
        <v>160</v>
      </c>
      <c r="D9" s="84" t="s">
        <v>161</v>
      </c>
      <c r="E9" s="84" t="s">
        <v>84</v>
      </c>
      <c r="F9" s="85">
        <v>7.6E-3</v>
      </c>
      <c r="G9" s="85">
        <v>1.9E-3</v>
      </c>
      <c r="H9" s="36"/>
      <c r="I9" s="33"/>
      <c r="J9" s="36"/>
      <c r="K9" s="36"/>
      <c r="L9" s="86">
        <v>0.04</v>
      </c>
      <c r="M9" s="87">
        <v>1.83</v>
      </c>
      <c r="N9" s="87">
        <v>1.1299999999999999</v>
      </c>
      <c r="O9" s="87">
        <v>1.83</v>
      </c>
      <c r="P9" s="87">
        <v>0</v>
      </c>
      <c r="Q9" s="87">
        <v>-0.03</v>
      </c>
      <c r="R9" s="87"/>
    </row>
    <row r="10" spans="1:18" ht="13.5" customHeight="1" thickBot="1" x14ac:dyDescent="0.25">
      <c r="A10" s="2"/>
      <c r="B10" s="2"/>
      <c r="C10" s="84" t="s">
        <v>162</v>
      </c>
      <c r="D10" s="84" t="s">
        <v>21</v>
      </c>
      <c r="E10" s="84" t="s">
        <v>84</v>
      </c>
      <c r="F10" s="85">
        <v>5.4999999999999997E-3</v>
      </c>
      <c r="G10" s="85">
        <v>2.06E-2</v>
      </c>
      <c r="H10" s="36"/>
      <c r="I10" s="33"/>
      <c r="J10" s="36"/>
      <c r="K10" s="36"/>
      <c r="L10" s="86">
        <v>7.1999999999999995E-2</v>
      </c>
      <c r="M10" s="87">
        <v>1.1599999999999999</v>
      </c>
      <c r="N10" s="87">
        <v>0.41</v>
      </c>
      <c r="O10" s="87">
        <v>1.1599999999999999</v>
      </c>
      <c r="P10" s="87">
        <v>11.22</v>
      </c>
      <c r="Q10" s="87"/>
      <c r="R10" s="87"/>
    </row>
    <row r="11" spans="1:18" ht="13.5" customHeight="1" thickBot="1" x14ac:dyDescent="0.25">
      <c r="A11" s="2"/>
      <c r="B11" s="2"/>
      <c r="C11" s="84" t="s">
        <v>163</v>
      </c>
      <c r="D11" s="84" t="s">
        <v>164</v>
      </c>
      <c r="E11" s="84" t="s">
        <v>84</v>
      </c>
      <c r="F11" s="85">
        <v>5.0000000000000001E-3</v>
      </c>
      <c r="G11" s="85">
        <v>4.8099999999999997E-2</v>
      </c>
      <c r="H11" s="36"/>
      <c r="I11" s="33"/>
      <c r="J11" s="36"/>
      <c r="K11" s="36"/>
      <c r="L11" s="86">
        <v>2.8000000000000001E-2</v>
      </c>
      <c r="M11" s="87">
        <v>1.76</v>
      </c>
      <c r="N11" s="87">
        <v>1.02</v>
      </c>
      <c r="O11" s="87">
        <v>1.76</v>
      </c>
      <c r="P11" s="87">
        <v>9.32</v>
      </c>
      <c r="Q11" s="87">
        <v>8.86</v>
      </c>
      <c r="R11" s="87">
        <v>3.65</v>
      </c>
    </row>
    <row r="12" spans="1:18" ht="13.5" customHeight="1" thickBot="1" x14ac:dyDescent="0.25">
      <c r="A12" s="2"/>
      <c r="B12" s="2"/>
      <c r="C12" s="84" t="s">
        <v>165</v>
      </c>
      <c r="D12" s="84" t="s">
        <v>166</v>
      </c>
      <c r="E12" s="84" t="s">
        <v>84</v>
      </c>
      <c r="F12" s="85">
        <v>6.6E-3</v>
      </c>
      <c r="G12" s="85">
        <v>4.7300000000000002E-2</v>
      </c>
      <c r="H12" s="36"/>
      <c r="I12" s="33"/>
      <c r="J12" s="36"/>
      <c r="K12" s="36"/>
      <c r="L12" s="86">
        <v>7.1999999999999995E-2</v>
      </c>
      <c r="M12" s="87">
        <v>1.7</v>
      </c>
      <c r="N12" s="87">
        <v>0.78</v>
      </c>
      <c r="O12" s="87">
        <v>1.7</v>
      </c>
      <c r="P12" s="87">
        <v>7.19</v>
      </c>
      <c r="Q12" s="87"/>
      <c r="R12" s="87"/>
    </row>
    <row r="13" spans="1:18" ht="13.5" customHeight="1" thickBot="1" x14ac:dyDescent="0.25">
      <c r="A13" s="2"/>
      <c r="B13" s="2"/>
      <c r="C13" s="38" t="s">
        <v>167</v>
      </c>
      <c r="D13" s="38" t="s">
        <v>168</v>
      </c>
      <c r="E13" s="38" t="s">
        <v>84</v>
      </c>
      <c r="F13" s="39">
        <v>5.0000000000000001E-3</v>
      </c>
      <c r="G13" s="39">
        <v>6.3E-2</v>
      </c>
      <c r="H13" s="31"/>
      <c r="I13" s="30"/>
      <c r="J13" s="31"/>
      <c r="K13" s="31"/>
      <c r="L13" s="40">
        <v>0.04</v>
      </c>
      <c r="M13" s="41">
        <v>2.97</v>
      </c>
      <c r="N13" s="41">
        <v>0.8</v>
      </c>
      <c r="O13" s="41">
        <v>2.97</v>
      </c>
      <c r="P13" s="41">
        <v>10.44</v>
      </c>
      <c r="Q13" s="41">
        <v>9.15</v>
      </c>
      <c r="R13" s="41">
        <v>2.5499999999999998</v>
      </c>
    </row>
    <row r="14" spans="1:18" ht="13.5" customHeight="1" thickBot="1" x14ac:dyDescent="0.25">
      <c r="A14" s="2"/>
      <c r="B14" s="2"/>
      <c r="C14" s="2"/>
      <c r="D14" s="2" t="s">
        <v>103</v>
      </c>
      <c r="E14" s="2"/>
      <c r="F14" s="70">
        <f>((F2*(L2/0.4))+(F3*(L3/0.4))+(F4*(L4/0.4))+(F5*(L5/0.4))+(F6*(L6/0.4))+(F7*(L7/0.4)))</f>
        <v>8.1319999999999986E-3</v>
      </c>
      <c r="G14" s="70">
        <f>((G2*(L2/0.4))+(G3*(L3/0.4))+(G4*(L4/0.4))+(G5*(L5/0.4))+(G6*(L6/0.4))+(G7*(L7/0.4)))</f>
        <v>4.6969999999999991E-2</v>
      </c>
      <c r="H14" s="17"/>
      <c r="I14" s="17"/>
      <c r="J14" s="17"/>
      <c r="K14" s="17"/>
      <c r="L14" s="99">
        <f>SUM(L2:L7)</f>
        <v>0.4</v>
      </c>
      <c r="M14" s="3">
        <f>((M2*(L2/0.4))+(M3*(L3/0.4))+(M4*(L4/0.4))+(M5*(L5/0.4))+(M6*(L6/0.4))+(M7*(L7/0.4)))</f>
        <v>2.1961999999999997</v>
      </c>
      <c r="N14" s="3">
        <f>((N2*(L2/0.4))+(N3*(L3/0.4))+(N4*(L4/0.4))+(N5*(L5/0.4))+(N6*(L6/0.4))+(N7*(L7/0.4)))</f>
        <v>0.93469999999999986</v>
      </c>
      <c r="O14" s="3">
        <f>((O2*(L2/0.4))+(O3*(L3/0.4))+(O4*(L4/0.4))+(O5*(L5/0.4))+(O6*(L6/0.4))+(O7*(L7/0.4)))</f>
        <v>2.1961999999999997</v>
      </c>
      <c r="P14" s="3">
        <f>((P2*(L2/0.4))+(P3*(L3/0.4))+(P4*(L4/0.4))+(P5*(L5/0.4))+(P6*(L6/0.4))+(P7*(L7/0.4)))</f>
        <v>9.4599999999999991</v>
      </c>
      <c r="Q14" s="3">
        <f>((Q2*(L2/0.4))+(Q3*(L3/0.4))+(Q4*(L4/0.4))+(Q5*(L5/0.4))+(Q6*(L6/0.4))+(Q7*(L7/0.4)))</f>
        <v>8.2283999999999988</v>
      </c>
      <c r="R14" s="3">
        <f>((R2*(L2/0.4))+(R3*(L3/0.4))+(R4*(L4/0.4))+(R5*(L5/0.4))+(R6*(L6/0.4))+(R7*(L7/0.4)))</f>
        <v>7.8390999999999993</v>
      </c>
    </row>
    <row r="15" spans="1:18" ht="13.5" customHeight="1" thickBot="1" x14ac:dyDescent="0.25">
      <c r="A15" s="2"/>
      <c r="B15" s="2"/>
      <c r="C15" s="38"/>
      <c r="D15" s="38" t="s">
        <v>169</v>
      </c>
      <c r="E15" s="38"/>
      <c r="F15" s="39">
        <f>((F8*(L8/0.4))+(F9*(L9/0.4))+(F10*(L10/0.4))+(F11*(L11/0.4))+(F12*(L12/0.4))+(F13*(L13/0.4)))</f>
        <v>4.1579999999999994E-3</v>
      </c>
      <c r="G15" s="39">
        <f>((G8*(L8/0.4))+(G9*(L9/0.4))+(G10*(L10/0.4))+(G11*(L11/0.4))+(G12*(L12/0.4))+(G13*(L13/0.4)))</f>
        <v>3.1328999999999996E-2</v>
      </c>
      <c r="H15" s="42"/>
      <c r="I15" s="42"/>
      <c r="J15" s="42"/>
      <c r="K15" s="42"/>
      <c r="L15" s="40"/>
      <c r="M15" s="41">
        <f>((M8*(L8/0.4))+(M9*(L9/0.4))+(M10*(L10/0.4))+(M11*(L11/0.4))+(M12*(L12/0.4))+(M13*(L13/0.4)))</f>
        <v>1.0883999999999998</v>
      </c>
      <c r="N15" s="41">
        <f>((N8*(L8/0.4))+(N9*(L9/0.4))+(N10*(L10/0.4))+(N11*(L11/0.4))+(N12*(L12/0.4))+(N13*(L13/0.4)))</f>
        <v>0.50819999999999987</v>
      </c>
      <c r="O15" s="41">
        <f>((O8*(L8/0.4))+(O9*(L9/0.4))+(O10*(L10/0.4))+(O11*(L11/0.4))+(O12*(L12/0.4))+(O13*(L13/0.4)))</f>
        <v>1.0883999999999998</v>
      </c>
      <c r="P15" s="41">
        <f>((P8*(L8/0.4))+(P9*(L9/0.4))+(P10*(L10/0.4))+(P11*(L11/0.4))+(P12*(L12/0.4))+(P13*(L13/0.4)))</f>
        <v>6.3199999999999994</v>
      </c>
      <c r="Q15" s="41">
        <f>((Q8*(L8/0.4))+(Q9*(L9/0.4))+(Q10*(L10/0.4))+(Q11*(L11/0.4))+(Q12*(L12/0.4))+(Q13*(L13/0.4)))</f>
        <v>3.5449999999999999</v>
      </c>
      <c r="R15" s="41">
        <f>((R8*(L8/0.4))+(R9*(L9/0.4))+(R10*(L10/0.4))+(R11*(L11/0.4))+(R12*(L12/0.4))+(R13*(L13/0.4)))</f>
        <v>2.4936999999999996</v>
      </c>
    </row>
    <row r="16" spans="1:18" ht="13.5" customHeight="1" thickBot="1" x14ac:dyDescent="0.25">
      <c r="A16" s="10" t="s">
        <v>11</v>
      </c>
      <c r="B16" s="10" t="s">
        <v>104</v>
      </c>
      <c r="C16" s="10" t="s">
        <v>105</v>
      </c>
      <c r="D16" s="10" t="s">
        <v>106</v>
      </c>
      <c r="E16" s="10"/>
      <c r="F16" s="24">
        <v>2E-3</v>
      </c>
      <c r="G16" s="24">
        <v>2.4299999999999999E-2</v>
      </c>
      <c r="H16" s="18"/>
      <c r="I16" s="18"/>
      <c r="J16" s="18"/>
      <c r="K16" s="18"/>
      <c r="L16" s="11"/>
      <c r="M16" s="12">
        <v>-0.12</v>
      </c>
      <c r="N16" s="12">
        <v>0.08</v>
      </c>
      <c r="O16" s="12">
        <v>-0.12</v>
      </c>
      <c r="P16" s="12">
        <v>3.77</v>
      </c>
      <c r="Q16" s="12">
        <v>5.52</v>
      </c>
      <c r="R16" s="12">
        <v>5.47</v>
      </c>
    </row>
    <row r="17" spans="1:18" ht="13.5" customHeight="1" thickBot="1" x14ac:dyDescent="0.25">
      <c r="A17" s="10"/>
      <c r="B17" s="10"/>
      <c r="C17" s="4" t="s">
        <v>35</v>
      </c>
      <c r="D17" s="4" t="s">
        <v>36</v>
      </c>
      <c r="E17" s="4" t="s">
        <v>15</v>
      </c>
      <c r="F17" s="25">
        <v>6.0000000000000001E-3</v>
      </c>
      <c r="G17" s="25">
        <v>1.66E-2</v>
      </c>
      <c r="H17" s="34">
        <v>25</v>
      </c>
      <c r="I17" s="34">
        <v>19</v>
      </c>
      <c r="J17" s="34">
        <v>7</v>
      </c>
      <c r="K17" s="34">
        <v>8</v>
      </c>
      <c r="L17" s="5">
        <v>3.7499999999999999E-2</v>
      </c>
      <c r="M17" s="6">
        <v>-0.96</v>
      </c>
      <c r="N17" s="6">
        <v>-0.86</v>
      </c>
      <c r="O17" s="6">
        <v>-0.96</v>
      </c>
      <c r="P17" s="6">
        <v>2.27</v>
      </c>
      <c r="Q17" s="6">
        <v>1.25</v>
      </c>
      <c r="R17" s="6">
        <v>0.99</v>
      </c>
    </row>
    <row r="18" spans="1:18" ht="13.5" customHeight="1" thickBot="1" x14ac:dyDescent="0.25">
      <c r="A18" s="4" t="s">
        <v>33</v>
      </c>
      <c r="B18" s="4" t="s">
        <v>34</v>
      </c>
      <c r="C18" t="s">
        <v>154</v>
      </c>
      <c r="D18" t="s">
        <v>155</v>
      </c>
      <c r="E18" t="s">
        <v>15</v>
      </c>
      <c r="F18" s="66">
        <v>6.7999999999999996E-3</v>
      </c>
      <c r="G18" s="66">
        <v>1.7000000000000001E-2</v>
      </c>
      <c r="M18" s="65">
        <v>-0.87</v>
      </c>
      <c r="N18" s="65">
        <v>-1.06</v>
      </c>
      <c r="O18" s="65">
        <v>-0.87</v>
      </c>
      <c r="P18" s="65">
        <v>3.79</v>
      </c>
      <c r="Q18" s="65">
        <v>4.12</v>
      </c>
      <c r="R18" s="65">
        <v>3.4</v>
      </c>
    </row>
    <row r="19" spans="1:18" ht="13.5" customHeight="1" thickBot="1" x14ac:dyDescent="0.25">
      <c r="A19" s="13"/>
      <c r="B19" s="13" t="s">
        <v>107</v>
      </c>
      <c r="C19" s="13" t="s">
        <v>108</v>
      </c>
      <c r="D19" s="13" t="s">
        <v>109</v>
      </c>
      <c r="E19" s="13"/>
      <c r="F19" s="26">
        <v>6.7000000000000002E-3</v>
      </c>
      <c r="G19" s="26">
        <v>1.7299999999999999E-2</v>
      </c>
      <c r="H19" s="35"/>
      <c r="I19" s="35"/>
      <c r="J19" s="35"/>
      <c r="K19" s="35"/>
      <c r="L19" s="14"/>
      <c r="M19" s="15">
        <v>-2.13</v>
      </c>
      <c r="N19" s="15">
        <v>-1.95</v>
      </c>
      <c r="O19" s="15">
        <v>-2.13</v>
      </c>
      <c r="P19" s="15">
        <v>0.99</v>
      </c>
      <c r="Q19" s="15">
        <v>2.2400000000000002</v>
      </c>
      <c r="R19" s="15">
        <v>0.92</v>
      </c>
    </row>
    <row r="20" spans="1:18" x14ac:dyDescent="0.2">
      <c r="A20" t="s">
        <v>33</v>
      </c>
      <c r="B20" t="s">
        <v>37</v>
      </c>
      <c r="C20" t="s">
        <v>38</v>
      </c>
      <c r="D20" t="s">
        <v>39</v>
      </c>
      <c r="F20" s="66">
        <v>6.4000000000000003E-3</v>
      </c>
      <c r="G20" s="66">
        <v>0.02</v>
      </c>
      <c r="H20" s="36">
        <v>37</v>
      </c>
      <c r="I20" s="36">
        <v>38</v>
      </c>
      <c r="J20" s="36">
        <v>28</v>
      </c>
      <c r="K20" s="33">
        <v>22</v>
      </c>
      <c r="L20" s="67">
        <v>1.7999999999999999E-2</v>
      </c>
      <c r="M20" s="65">
        <v>3.64</v>
      </c>
      <c r="N20" s="65">
        <v>0.53</v>
      </c>
      <c r="O20" s="65">
        <v>3.64</v>
      </c>
      <c r="P20" s="65">
        <v>11.28</v>
      </c>
      <c r="Q20" s="65">
        <v>4.9400000000000004</v>
      </c>
      <c r="R20" s="65">
        <v>1.0900000000000001</v>
      </c>
    </row>
    <row r="21" spans="1:18" x14ac:dyDescent="0.2">
      <c r="A21" t="s">
        <v>33</v>
      </c>
      <c r="B21" t="s">
        <v>40</v>
      </c>
      <c r="C21" t="s">
        <v>41</v>
      </c>
      <c r="D21" t="s">
        <v>42</v>
      </c>
      <c r="E21" t="s">
        <v>43</v>
      </c>
      <c r="F21" s="66">
        <v>5.8999999999999999E-3</v>
      </c>
      <c r="G21" s="66">
        <v>1.8599999999999998E-2</v>
      </c>
      <c r="H21" s="33">
        <v>17</v>
      </c>
      <c r="I21" s="33">
        <v>15</v>
      </c>
      <c r="J21" s="33">
        <v>10</v>
      </c>
      <c r="K21" s="33">
        <v>6</v>
      </c>
      <c r="L21" s="67">
        <v>3.9E-2</v>
      </c>
      <c r="M21" s="65">
        <v>2.87</v>
      </c>
      <c r="N21" s="65">
        <v>0.52</v>
      </c>
      <c r="O21" s="65">
        <v>2.87</v>
      </c>
      <c r="P21" s="65">
        <v>9.4700000000000006</v>
      </c>
      <c r="Q21" s="65">
        <v>5.04</v>
      </c>
      <c r="R21" s="65">
        <v>1.05</v>
      </c>
    </row>
    <row r="22" spans="1:18" x14ac:dyDescent="0.2">
      <c r="A22" t="s">
        <v>33</v>
      </c>
      <c r="B22" t="s">
        <v>44</v>
      </c>
      <c r="C22" t="s">
        <v>45</v>
      </c>
      <c r="D22" t="s">
        <v>46</v>
      </c>
      <c r="E22" t="s">
        <v>15</v>
      </c>
      <c r="F22" s="66">
        <v>4.4999999999999997E-3</v>
      </c>
      <c r="G22" s="66">
        <v>2.92E-2</v>
      </c>
      <c r="H22" s="33">
        <v>17</v>
      </c>
      <c r="I22" s="33">
        <v>15</v>
      </c>
      <c r="J22" s="33">
        <v>6</v>
      </c>
      <c r="K22" s="33">
        <v>9</v>
      </c>
      <c r="L22" s="67">
        <v>4.0500000000000001E-2</v>
      </c>
      <c r="M22" s="65">
        <v>1.8</v>
      </c>
      <c r="N22" s="65">
        <v>0.28999999999999998</v>
      </c>
      <c r="O22" s="65">
        <v>1.8</v>
      </c>
      <c r="P22" s="65">
        <v>6.63</v>
      </c>
      <c r="Q22" s="65">
        <v>2.2799999999999998</v>
      </c>
      <c r="R22" s="65">
        <v>-2.31</v>
      </c>
    </row>
    <row r="23" spans="1:18" x14ac:dyDescent="0.2">
      <c r="A23" t="s">
        <v>33</v>
      </c>
      <c r="B23" t="s">
        <v>47</v>
      </c>
      <c r="C23" t="s">
        <v>48</v>
      </c>
      <c r="D23" t="s">
        <v>49</v>
      </c>
      <c r="E23" t="s">
        <v>15</v>
      </c>
      <c r="F23" s="66">
        <v>7.0000000000000001E-3</v>
      </c>
      <c r="G23" s="66">
        <v>1.9800000000000002E-2</v>
      </c>
      <c r="H23" s="37">
        <v>53</v>
      </c>
      <c r="I23" s="37">
        <v>54</v>
      </c>
      <c r="J23" s="36">
        <v>36</v>
      </c>
      <c r="K23" s="33">
        <v>25</v>
      </c>
      <c r="L23" s="67">
        <v>3.7499999999999999E-2</v>
      </c>
      <c r="M23" s="65">
        <v>7.91</v>
      </c>
      <c r="N23" s="65">
        <v>2.04</v>
      </c>
      <c r="O23" s="65">
        <v>7.91</v>
      </c>
      <c r="P23" s="65">
        <v>13.03</v>
      </c>
      <c r="Q23" s="65">
        <v>6.98</v>
      </c>
      <c r="R23" s="65">
        <v>1.67</v>
      </c>
    </row>
    <row r="24" spans="1:18" ht="13.5" customHeight="1" thickBot="1" x14ac:dyDescent="0.25">
      <c r="C24" s="38" t="s">
        <v>170</v>
      </c>
      <c r="D24" s="38" t="s">
        <v>171</v>
      </c>
      <c r="E24" s="38" t="s">
        <v>84</v>
      </c>
      <c r="F24" s="39">
        <v>1.5E-3</v>
      </c>
      <c r="G24" s="39">
        <v>3.09E-2</v>
      </c>
      <c r="H24" s="29"/>
      <c r="I24" s="29"/>
      <c r="J24" s="31"/>
      <c r="K24" s="30"/>
      <c r="L24" s="40">
        <v>0.17249999999999999</v>
      </c>
      <c r="M24" s="41">
        <v>1.63</v>
      </c>
      <c r="N24" s="41">
        <v>0.62</v>
      </c>
      <c r="O24" s="41">
        <v>1.63</v>
      </c>
      <c r="P24" s="41">
        <v>8.35</v>
      </c>
      <c r="Q24" s="41">
        <v>4.46</v>
      </c>
      <c r="R24" s="41">
        <v>-0.31</v>
      </c>
    </row>
    <row r="25" spans="1:18" ht="13.5" customHeight="1" thickBot="1" x14ac:dyDescent="0.25">
      <c r="A25" s="2"/>
      <c r="B25" s="2"/>
      <c r="C25" s="2"/>
      <c r="D25" s="2" t="s">
        <v>110</v>
      </c>
      <c r="E25" s="2"/>
      <c r="F25" s="70">
        <f>((F20*(L20/SUM(L20:L23)))+(F21*(L21/SUM(L20:L23)))+(F22*(L22/SUM(L20:L23)))+(F23*(L23/SUM(L20:L23))))</f>
        <v>5.8522222222222213E-3</v>
      </c>
      <c r="G25" s="70">
        <f>((G20*(L20/SUM(L20:L23)))+(G21*(L21/SUM(L20:L23)))+(G22*(L22/SUM(L20:L23)))+(G23*(L23/SUM(L20:L23))))</f>
        <v>2.23E-2</v>
      </c>
      <c r="H25" s="17"/>
      <c r="I25" s="17"/>
      <c r="J25" s="17"/>
      <c r="K25" s="17"/>
      <c r="L25" s="99"/>
      <c r="M25" s="3">
        <f>((M20*(L20/SUM(L20:L23)))+(M21*(L21/SUM(L20:L23)))+(M22*(L22/SUM(L20:L23)))+(M23*(L23/SUM(L20:L23))))</f>
        <v>4.0516666666666659</v>
      </c>
      <c r="N25" s="3">
        <f>((N20*(L20/SUM(L20:L23)))+(N21*(L21/SUM(L20:L23)))+(N22*(L22/SUM(L20:L23)))+(N23*(L23/SUM(L20:L23))))</f>
        <v>0.87455555555555542</v>
      </c>
      <c r="O25" s="3">
        <f>((O20*(L20/SUM(L20:L23)))+(O21*(L21/SUM(L20:L23)))+(O22*(L22/SUM(L20:L23)))+(O23*(L23/SUM(L20:L23))))</f>
        <v>4.0516666666666659</v>
      </c>
      <c r="P25" s="3">
        <f>((P20*(L20/SUM(L20:L23)))+(P21*(L21/SUM(L20:L23)))+(P22*(L22/SUM(L20:L23)))+(P23*(L23/SUM(L20:L23))))</f>
        <v>9.8482222222222209</v>
      </c>
      <c r="Q25" s="3">
        <f>((Q20*(L20/SUM(L20:L23)))+(Q21*(L21/SUM(L20:L23)))+(Q22*(L22/SUM(L20:L23)))+(Q23*(L23/SUM(L20:L23))))</f>
        <v>4.7375555555555557</v>
      </c>
      <c r="R25" s="3">
        <f>((R20*(L20/SUM(L20:L23)))+(R21*(L21/SUM(L20:L23)))+(R22*(L22/SUM(L20:L23)))+(R23*(L23/SUM(L20:L23))))</f>
        <v>0.2195555555555555</v>
      </c>
    </row>
    <row r="26" spans="1:18" ht="13.5" customHeight="1" thickBot="1" x14ac:dyDescent="0.25">
      <c r="A26" s="10"/>
      <c r="B26" s="10" t="s">
        <v>111</v>
      </c>
      <c r="C26" s="10" t="s">
        <v>112</v>
      </c>
      <c r="D26" s="10" t="s">
        <v>113</v>
      </c>
      <c r="E26" s="10"/>
      <c r="F26" s="24">
        <v>3.3999999999999998E-3</v>
      </c>
      <c r="G26" s="24"/>
      <c r="H26" s="18"/>
      <c r="I26" s="18"/>
      <c r="J26" s="18"/>
      <c r="K26" s="18"/>
      <c r="L26" s="11"/>
      <c r="M26" s="12">
        <v>5.13</v>
      </c>
      <c r="N26" s="12">
        <v>0.82</v>
      </c>
      <c r="O26" s="12">
        <v>5.13</v>
      </c>
      <c r="P26" s="12">
        <v>11.25</v>
      </c>
      <c r="Q26" s="12">
        <v>5</v>
      </c>
      <c r="R26" s="12">
        <v>-0.89</v>
      </c>
    </row>
    <row r="27" spans="1:18" x14ac:dyDescent="0.2">
      <c r="A27" t="s">
        <v>33</v>
      </c>
      <c r="B27" t="s">
        <v>50</v>
      </c>
      <c r="C27" t="s">
        <v>114</v>
      </c>
      <c r="D27" t="s">
        <v>115</v>
      </c>
      <c r="E27" t="s">
        <v>116</v>
      </c>
      <c r="F27" s="66">
        <v>0.01</v>
      </c>
      <c r="G27" s="66">
        <v>4.8999999999999998E-3</v>
      </c>
      <c r="H27" s="33">
        <v>24</v>
      </c>
      <c r="I27" s="36">
        <v>40</v>
      </c>
      <c r="J27" s="33">
        <v>25</v>
      </c>
      <c r="K27" s="36">
        <v>29</v>
      </c>
      <c r="L27" s="67">
        <v>3.5999999999999997E-2</v>
      </c>
      <c r="M27" s="65">
        <v>10.66</v>
      </c>
      <c r="N27" s="65">
        <v>3.34</v>
      </c>
      <c r="O27" s="65">
        <v>10.66</v>
      </c>
      <c r="P27" s="65">
        <v>18.489999999999998</v>
      </c>
      <c r="Q27" s="65">
        <v>14.59</v>
      </c>
      <c r="R27" s="65">
        <v>9.6199999999999992</v>
      </c>
    </row>
    <row r="28" spans="1:18" x14ac:dyDescent="0.2">
      <c r="A28" t="s">
        <v>33</v>
      </c>
      <c r="B28" t="s">
        <v>53</v>
      </c>
      <c r="C28" t="s">
        <v>54</v>
      </c>
      <c r="D28" t="s">
        <v>55</v>
      </c>
      <c r="E28" t="s">
        <v>56</v>
      </c>
      <c r="F28" s="66">
        <v>6.1000000000000004E-3</v>
      </c>
      <c r="G28" s="66">
        <v>1.52E-2</v>
      </c>
      <c r="H28" s="37">
        <v>73</v>
      </c>
      <c r="I28" s="28">
        <v>79</v>
      </c>
      <c r="J28" s="36">
        <v>40</v>
      </c>
      <c r="K28" s="36">
        <v>29</v>
      </c>
      <c r="L28" s="67">
        <v>3.5999999999999997E-2</v>
      </c>
      <c r="M28" s="65">
        <v>10.48</v>
      </c>
      <c r="N28" s="65">
        <v>3.11</v>
      </c>
      <c r="O28" s="65">
        <v>10.48</v>
      </c>
      <c r="P28" s="65">
        <v>12.38</v>
      </c>
      <c r="Q28" s="65">
        <v>9.1</v>
      </c>
      <c r="R28" s="65">
        <v>3.58</v>
      </c>
    </row>
    <row r="29" spans="1:18" ht="13.5" customHeight="1" thickBot="1" x14ac:dyDescent="0.25">
      <c r="A29" s="2" t="s">
        <v>33</v>
      </c>
      <c r="B29" s="2" t="s">
        <v>57</v>
      </c>
      <c r="C29" t="s">
        <v>58</v>
      </c>
      <c r="D29" t="s">
        <v>59</v>
      </c>
      <c r="E29" t="s">
        <v>15</v>
      </c>
      <c r="F29" s="66">
        <v>1E-3</v>
      </c>
      <c r="G29" s="66">
        <v>1.9699999999999999E-2</v>
      </c>
      <c r="H29" s="33">
        <v>0</v>
      </c>
      <c r="I29" s="33">
        <v>0</v>
      </c>
      <c r="J29" s="33">
        <v>5</v>
      </c>
      <c r="K29" s="33">
        <v>6</v>
      </c>
      <c r="L29" s="67">
        <v>3.7499999999999999E-2</v>
      </c>
      <c r="M29" s="65">
        <v>10.6</v>
      </c>
      <c r="N29" s="65">
        <v>3.76</v>
      </c>
      <c r="O29" s="65">
        <v>10.6</v>
      </c>
      <c r="P29" s="65">
        <v>13.83</v>
      </c>
      <c r="Q29" s="65">
        <v>12.56</v>
      </c>
      <c r="R29" s="65">
        <v>5.86</v>
      </c>
    </row>
    <row r="30" spans="1:18" ht="13.5" customHeight="1" thickBot="1" x14ac:dyDescent="0.25">
      <c r="A30" s="2"/>
      <c r="B30" s="2"/>
      <c r="C30" s="38" t="s">
        <v>172</v>
      </c>
      <c r="D30" s="38" t="s">
        <v>173</v>
      </c>
      <c r="E30" s="38" t="s">
        <v>84</v>
      </c>
      <c r="F30" s="39">
        <v>4.0000000000000002E-4</v>
      </c>
      <c r="G30" s="39">
        <v>1.9300000000000001E-2</v>
      </c>
      <c r="H30" s="30"/>
      <c r="I30" s="30"/>
      <c r="J30" s="30"/>
      <c r="K30" s="30"/>
      <c r="L30" s="40">
        <v>0.40350000000000003</v>
      </c>
      <c r="M30" s="41">
        <v>10.79</v>
      </c>
      <c r="N30" s="41">
        <v>3.97</v>
      </c>
      <c r="O30" s="41">
        <v>10.79</v>
      </c>
      <c r="P30" s="41">
        <v>14.34</v>
      </c>
      <c r="Q30" s="41">
        <v>13.01</v>
      </c>
      <c r="R30" s="41"/>
    </row>
    <row r="31" spans="1:18" ht="13.5" customHeight="1" thickBot="1" x14ac:dyDescent="0.25">
      <c r="A31" s="2"/>
      <c r="B31" s="2"/>
      <c r="C31" s="2"/>
      <c r="D31" s="2" t="s">
        <v>117</v>
      </c>
      <c r="E31" s="2"/>
      <c r="F31" s="70">
        <f>((F27*(L27/SUM(L27:L29)))+(F28*(L28/SUM(L27:L29)))+(F29*(L29/SUM(L27:L29))))</f>
        <v>5.6356164383561651E-3</v>
      </c>
      <c r="G31" s="70">
        <f>((G27*(L27/SUM(L27:L29)))+(G28*(L28/SUM(L27:L29)))+(G29*(L29/SUM(L27:L29))))</f>
        <v>1.3354794520547946E-2</v>
      </c>
      <c r="H31" s="17"/>
      <c r="I31" s="17"/>
      <c r="J31" s="17"/>
      <c r="K31" s="17"/>
      <c r="L31" s="99"/>
      <c r="M31" s="3">
        <f>((M27*(L27/SUM(L27:L29)))+(M28*(L28/SUM(L27:L29)))+(M29*(L29/SUM(L27:L29))))</f>
        <v>10.580273972602741</v>
      </c>
      <c r="N31" s="3">
        <f>((N27*(L27/SUM(L27:L29)))+(N28*(L28/SUM(L27:L29)))+(N29*(L29/SUM(L27:L29))))</f>
        <v>3.4082191780821915</v>
      </c>
      <c r="O31" s="3">
        <f>((O27*(L27/SUM(L27:L29)))+(O28*(L28/SUM(L27:L29)))+(O29*(L29/SUM(L27:L29))))</f>
        <v>10.580273972602741</v>
      </c>
      <c r="P31" s="3">
        <f>((P27*(L27/SUM(L27:L29)))+(P28*(L28/SUM(L27:L29)))+(P29*(L29/SUM(L27:L29))))</f>
        <v>14.885342465753427</v>
      </c>
      <c r="Q31" s="3">
        <f>((Q27*(L27/SUM(L27:L29)))+(Q28*(L28/SUM(L27:L29)))+(Q29*(L29/SUM(L27:L29))))</f>
        <v>12.089863013698631</v>
      </c>
      <c r="R31" s="3">
        <f>((R27*(L27/SUM(L27:L29)))+(R28*(L28/SUM(L27:L29)))+(R29*(L29/SUM(L27:L29))))</f>
        <v>6.3465753424657532</v>
      </c>
    </row>
    <row r="32" spans="1:18" ht="13.5" customHeight="1" thickBot="1" x14ac:dyDescent="0.25">
      <c r="A32" s="10"/>
      <c r="B32" s="10" t="s">
        <v>118</v>
      </c>
      <c r="C32" s="10" t="s">
        <v>119</v>
      </c>
      <c r="D32" s="10" t="s">
        <v>120</v>
      </c>
      <c r="E32" s="10"/>
      <c r="F32" s="24">
        <v>8.9999999999999998E-4</v>
      </c>
      <c r="G32" s="24"/>
      <c r="H32" s="18"/>
      <c r="I32" s="18"/>
      <c r="J32" s="18"/>
      <c r="K32" s="18"/>
      <c r="L32" s="11"/>
      <c r="M32" s="12">
        <v>10.61</v>
      </c>
      <c r="N32" s="12">
        <v>3.75</v>
      </c>
      <c r="O32" s="12">
        <v>10.61</v>
      </c>
      <c r="P32" s="12">
        <v>13.96</v>
      </c>
      <c r="Q32" s="12">
        <v>12.67</v>
      </c>
      <c r="R32" s="12">
        <v>5.81</v>
      </c>
    </row>
    <row r="33" spans="1:18" x14ac:dyDescent="0.2">
      <c r="A33" t="s">
        <v>33</v>
      </c>
      <c r="B33" t="s">
        <v>60</v>
      </c>
      <c r="C33" t="s">
        <v>61</v>
      </c>
      <c r="D33" t="s">
        <v>62</v>
      </c>
      <c r="E33" t="s">
        <v>15</v>
      </c>
      <c r="F33" s="66">
        <v>8.9999999999999993E-3</v>
      </c>
      <c r="G33" s="66">
        <v>2.2000000000000001E-3</v>
      </c>
      <c r="H33" s="33">
        <v>0</v>
      </c>
      <c r="I33" s="33">
        <v>0</v>
      </c>
      <c r="J33" s="33">
        <v>12</v>
      </c>
      <c r="K33" s="36">
        <v>31</v>
      </c>
      <c r="L33" s="67">
        <v>2.1000000000000001E-2</v>
      </c>
      <c r="M33" s="65">
        <v>7.62</v>
      </c>
      <c r="N33" s="65">
        <v>2.2599999999999998</v>
      </c>
      <c r="O33" s="65">
        <v>7.62</v>
      </c>
      <c r="P33" s="65">
        <v>7.7</v>
      </c>
      <c r="Q33" s="65">
        <v>13.53</v>
      </c>
      <c r="R33" s="65">
        <v>9.32</v>
      </c>
    </row>
    <row r="34" spans="1:18" x14ac:dyDescent="0.2">
      <c r="A34" t="s">
        <v>33</v>
      </c>
      <c r="B34" t="s">
        <v>63</v>
      </c>
      <c r="C34" t="s">
        <v>121</v>
      </c>
      <c r="D34" t="s">
        <v>122</v>
      </c>
      <c r="E34" t="s">
        <v>15</v>
      </c>
      <c r="F34" s="66">
        <v>6.7000000000000002E-3</v>
      </c>
      <c r="G34" s="66">
        <v>3.5999999999999999E-3</v>
      </c>
      <c r="H34" s="33">
        <v>0</v>
      </c>
      <c r="I34" s="33">
        <v>0</v>
      </c>
      <c r="J34" s="33">
        <v>7</v>
      </c>
      <c r="K34" s="33">
        <v>11</v>
      </c>
      <c r="L34" s="67">
        <v>2.1000000000000001E-2</v>
      </c>
      <c r="M34" s="65">
        <v>6.91</v>
      </c>
      <c r="N34" s="65">
        <v>3.11</v>
      </c>
      <c r="O34" s="65">
        <v>6.91</v>
      </c>
      <c r="P34" s="65">
        <v>3.87</v>
      </c>
      <c r="Q34" s="65">
        <v>10.55</v>
      </c>
      <c r="R34" s="65">
        <v>6.84</v>
      </c>
    </row>
    <row r="35" spans="1:18" ht="13.5" customHeight="1" thickBot="1" x14ac:dyDescent="0.25">
      <c r="A35" s="2" t="s">
        <v>33</v>
      </c>
      <c r="B35" s="2" t="s">
        <v>66</v>
      </c>
      <c r="C35" s="2" t="s">
        <v>67</v>
      </c>
      <c r="D35" s="2" t="s">
        <v>68</v>
      </c>
      <c r="E35" s="2" t="s">
        <v>43</v>
      </c>
      <c r="F35" s="70">
        <v>4.3E-3</v>
      </c>
      <c r="G35" s="70">
        <v>1.0200000000000001E-2</v>
      </c>
      <c r="H35" s="32">
        <v>78</v>
      </c>
      <c r="I35" s="29">
        <v>73</v>
      </c>
      <c r="J35" s="29">
        <v>61</v>
      </c>
      <c r="K35" s="31">
        <v>46</v>
      </c>
      <c r="L35" s="99">
        <v>4.2000000000000003E-2</v>
      </c>
      <c r="M35" s="3">
        <v>8.6300000000000008</v>
      </c>
      <c r="N35" s="3">
        <v>3.33</v>
      </c>
      <c r="O35" s="3">
        <v>8.6300000000000008</v>
      </c>
      <c r="P35" s="3">
        <v>14.49</v>
      </c>
      <c r="Q35" s="3">
        <v>10.57</v>
      </c>
      <c r="R35" s="3">
        <v>4.7</v>
      </c>
    </row>
    <row r="36" spans="1:18" ht="13.5" customHeight="1" thickBot="1" x14ac:dyDescent="0.25">
      <c r="A36" s="2"/>
      <c r="B36" s="2"/>
      <c r="C36" s="2"/>
      <c r="D36" s="2" t="s">
        <v>123</v>
      </c>
      <c r="E36" s="2"/>
      <c r="F36" s="70">
        <f>((F33*(L33/SUM(L33:L35)))+(F34*(L34/SUM(L33:L35)))+(F35*(L35/SUM(L33:L35))))</f>
        <v>6.0749999999999997E-3</v>
      </c>
      <c r="G36" s="70">
        <f>((G33*(L33/SUM(L33:L35)))+(G34*(L34/SUM(L33:L35)))+(G35*(L35/SUM(L33:L35))))</f>
        <v>6.5500000000000003E-3</v>
      </c>
      <c r="H36" s="17"/>
      <c r="I36" s="17"/>
      <c r="J36" s="17"/>
      <c r="K36" s="17"/>
      <c r="L36" s="99"/>
      <c r="M36" s="3">
        <f>((M33*(L33/SUM(L33:L35)))+(M34*(L34/SUM(L33:L35)))+(M35*(L35/SUM(L33:L35))))</f>
        <v>7.9475000000000007</v>
      </c>
      <c r="N36" s="3">
        <f>((N33*(L33/SUM(L33:L35)))+(N34*(L34/SUM(L33:L35)))+(N35*(L35/SUM(L33:L35))))</f>
        <v>3.0074999999999998</v>
      </c>
      <c r="O36" s="3">
        <f>((O33*(L33/SUM(L33:L35)))+(O34*(L34/SUM(L33:L35)))+(O35*(L35/SUM(L33:L35))))</f>
        <v>7.9475000000000007</v>
      </c>
      <c r="P36" s="3">
        <f>((P33*(L33/SUM(L33:L35)))+(P34*(L34/SUM(L33:L35)))+(P35*(L35/SUM(L33:L35))))</f>
        <v>10.137499999999999</v>
      </c>
      <c r="Q36" s="3">
        <f>((Q33*(L33/SUM(L33:L35)))+(Q34*(L34/SUM(L33:L35)))+(Q35*(L35/SUM(L33:L35))))</f>
        <v>11.305</v>
      </c>
      <c r="R36" s="3">
        <f>((R33*(L33/SUM(L33:L35)))+(R34*(L34/SUM(L33:L35)))+(R35*(L35/SUM(L33:L35))))</f>
        <v>6.3900000000000006</v>
      </c>
    </row>
    <row r="37" spans="1:18" ht="13.5" customHeight="1" thickBot="1" x14ac:dyDescent="0.25">
      <c r="A37" s="10"/>
      <c r="B37" s="10" t="s">
        <v>124</v>
      </c>
      <c r="C37" s="10" t="s">
        <v>125</v>
      </c>
      <c r="D37" s="10" t="s">
        <v>126</v>
      </c>
      <c r="E37" s="10"/>
      <c r="F37" s="24">
        <v>2E-3</v>
      </c>
      <c r="G37" s="24">
        <v>1.54E-2</v>
      </c>
      <c r="H37" s="18"/>
      <c r="I37" s="18"/>
      <c r="J37" s="18"/>
      <c r="K37" s="18"/>
      <c r="L37" s="11"/>
      <c r="M37" s="12">
        <v>9.49</v>
      </c>
      <c r="N37" s="12">
        <v>3.74</v>
      </c>
      <c r="O37" s="12">
        <v>9.49</v>
      </c>
      <c r="P37" s="12">
        <v>9.89</v>
      </c>
      <c r="Q37" s="12">
        <v>12.85</v>
      </c>
      <c r="R37" s="12">
        <v>7.12</v>
      </c>
    </row>
    <row r="38" spans="1:18" x14ac:dyDescent="0.2">
      <c r="A38" t="s">
        <v>33</v>
      </c>
      <c r="B38" t="s">
        <v>69</v>
      </c>
      <c r="C38" t="s">
        <v>70</v>
      </c>
      <c r="D38" t="s">
        <v>71</v>
      </c>
      <c r="F38" s="66">
        <v>1.21E-2</v>
      </c>
      <c r="G38" s="66">
        <v>8.9999999999999998E-4</v>
      </c>
      <c r="H38" s="37">
        <v>65</v>
      </c>
      <c r="I38" s="37">
        <v>56</v>
      </c>
      <c r="J38" s="37">
        <v>66</v>
      </c>
      <c r="K38" s="37">
        <v>75</v>
      </c>
      <c r="L38" s="67">
        <v>2.1000000000000001E-2</v>
      </c>
      <c r="M38" s="65">
        <v>13.39</v>
      </c>
      <c r="N38" s="65">
        <v>4.4400000000000004</v>
      </c>
      <c r="O38" s="65">
        <v>13.39</v>
      </c>
      <c r="P38" s="65">
        <v>17.2</v>
      </c>
      <c r="Q38" s="65">
        <v>14.01</v>
      </c>
      <c r="R38" s="65">
        <v>7.13</v>
      </c>
    </row>
    <row r="39" spans="1:18" x14ac:dyDescent="0.2">
      <c r="A39" t="s">
        <v>33</v>
      </c>
      <c r="B39" t="s">
        <v>72</v>
      </c>
      <c r="C39" t="s">
        <v>73</v>
      </c>
      <c r="D39" t="s">
        <v>74</v>
      </c>
      <c r="F39" s="66">
        <v>9.1000000000000004E-3</v>
      </c>
      <c r="G39" s="66">
        <v>8.0999999999999996E-3</v>
      </c>
      <c r="H39" s="37">
        <v>58</v>
      </c>
      <c r="I39" s="36">
        <v>46</v>
      </c>
      <c r="J39" s="37">
        <v>53</v>
      </c>
      <c r="K39" s="37">
        <v>54</v>
      </c>
      <c r="L39" s="67">
        <v>2.1000000000000001E-2</v>
      </c>
      <c r="M39" s="65">
        <v>11.63</v>
      </c>
      <c r="N39" s="65">
        <v>3.19</v>
      </c>
      <c r="O39" s="65">
        <v>11.63</v>
      </c>
      <c r="P39" s="65">
        <v>15.22</v>
      </c>
      <c r="Q39" s="65">
        <v>11.7</v>
      </c>
      <c r="R39" s="65">
        <v>4.87</v>
      </c>
    </row>
    <row r="40" spans="1:18" ht="13.5" customHeight="1" thickBot="1" x14ac:dyDescent="0.25">
      <c r="A40" s="2" t="s">
        <v>33</v>
      </c>
      <c r="B40" s="2" t="s">
        <v>75</v>
      </c>
      <c r="C40" s="2" t="s">
        <v>76</v>
      </c>
      <c r="D40" s="2" t="s">
        <v>77</v>
      </c>
      <c r="E40" s="2" t="s">
        <v>15</v>
      </c>
      <c r="F40" s="70">
        <v>2.8E-3</v>
      </c>
      <c r="G40" s="70">
        <v>1.6899999999999998E-2</v>
      </c>
      <c r="H40" s="31">
        <v>44</v>
      </c>
      <c r="I40" s="30">
        <v>25</v>
      </c>
      <c r="J40" s="30">
        <v>25</v>
      </c>
      <c r="K40" s="31">
        <v>26</v>
      </c>
      <c r="L40" s="99">
        <v>4.2000000000000003E-2</v>
      </c>
      <c r="M40" s="3">
        <v>13.5</v>
      </c>
      <c r="N40" s="3">
        <v>4.8099999999999996</v>
      </c>
      <c r="O40" s="3">
        <v>13.5</v>
      </c>
      <c r="P40" s="3">
        <v>22.53</v>
      </c>
      <c r="Q40" s="3">
        <v>13.66</v>
      </c>
      <c r="R40" s="3">
        <v>6.13</v>
      </c>
    </row>
    <row r="41" spans="1:18" ht="13.5" customHeight="1" thickBot="1" x14ac:dyDescent="0.25">
      <c r="A41" s="2"/>
      <c r="B41" s="2"/>
      <c r="C41" s="2"/>
      <c r="D41" s="2" t="s">
        <v>127</v>
      </c>
      <c r="E41" s="2"/>
      <c r="F41" s="70">
        <f>((F38*(L38/SUM(L38:L40)))+(F39*(L39/SUM(L38:L40)))+(F40*(L40/SUM(L38:L40))))</f>
        <v>6.7000000000000002E-3</v>
      </c>
      <c r="G41" s="70">
        <f>((G38*(L38/SUM(L38:L40)))+(G39*(L39/SUM(L38:L40)))+(G40*(L40/SUM(L38:L40))))</f>
        <v>1.0699999999999999E-2</v>
      </c>
      <c r="H41" s="17"/>
      <c r="I41" s="17"/>
      <c r="J41" s="17"/>
      <c r="K41" s="17"/>
      <c r="L41" s="99"/>
      <c r="M41" s="3">
        <f>((M38*(L38/SUM(L38:L40)))+(M39*(L39/SUM(L38:L40)))+(M40*(L40/SUM(L38:L40))))</f>
        <v>13.005000000000001</v>
      </c>
      <c r="N41" s="3">
        <f>((N38*(L38/SUM(L38:L40)))+(N39*(L39/SUM(L38:L40)))+(N40*(L40/SUM(L38:L40))))</f>
        <v>4.3125</v>
      </c>
      <c r="O41" s="3">
        <f>((O38*(L38/SUM(L38:L40)))+(O39*(L39/SUM(L38:L40)))+(O40*(L40/SUM(L38:L40))))</f>
        <v>13.005000000000001</v>
      </c>
      <c r="P41" s="3">
        <f>((P38*(L38/SUM(L38:L40)))+(P39*(L39/SUM(L38:L40)))+(P40*(L40/SUM(L38:L40))))</f>
        <v>19.37</v>
      </c>
      <c r="Q41" s="3">
        <f>((Q38*(L38/SUM(L38:L40)))+(Q39*(L39/SUM(L38:L40)))+(Q40*(L40/SUM(L38:L40))))</f>
        <v>13.2575</v>
      </c>
      <c r="R41" s="3">
        <f>((R38*(L38/SUM(L38:L40)))+(R39*(L39/SUM(L38:L40)))+(R40*(L40/SUM(L38:L40))))</f>
        <v>6.0649999999999995</v>
      </c>
    </row>
    <row r="42" spans="1:18" ht="13.5" customHeight="1" thickBot="1" x14ac:dyDescent="0.25">
      <c r="A42" s="10"/>
      <c r="B42" s="10" t="s">
        <v>128</v>
      </c>
      <c r="C42" s="10" t="s">
        <v>129</v>
      </c>
      <c r="D42" s="10" t="s">
        <v>130</v>
      </c>
      <c r="E42" s="10"/>
      <c r="F42" s="24">
        <v>2E-3</v>
      </c>
      <c r="G42" s="24">
        <v>2.06E-2</v>
      </c>
      <c r="H42" s="18"/>
      <c r="I42" s="18"/>
      <c r="J42" s="18"/>
      <c r="K42" s="18"/>
      <c r="L42" s="11"/>
      <c r="M42" s="12">
        <v>12.22</v>
      </c>
      <c r="N42" s="12">
        <v>3.94</v>
      </c>
      <c r="O42" s="12">
        <v>12.22</v>
      </c>
      <c r="P42" s="12">
        <v>18.52</v>
      </c>
      <c r="Q42" s="12">
        <v>12.53</v>
      </c>
      <c r="R42" s="12">
        <v>4.72</v>
      </c>
    </row>
    <row r="43" spans="1:18" x14ac:dyDescent="0.2">
      <c r="A43" t="s">
        <v>33</v>
      </c>
      <c r="B43" t="s">
        <v>78</v>
      </c>
      <c r="C43" t="s">
        <v>145</v>
      </c>
      <c r="D43" t="s">
        <v>146</v>
      </c>
      <c r="F43" s="66">
        <v>7.0000000000000001E-3</v>
      </c>
      <c r="G43" s="66">
        <v>2.5700000000000001E-2</v>
      </c>
      <c r="H43" s="28">
        <v>81</v>
      </c>
      <c r="I43" s="28">
        <v>88</v>
      </c>
      <c r="J43" s="28">
        <v>88</v>
      </c>
      <c r="K43" s="37">
        <v>66</v>
      </c>
      <c r="L43" s="67">
        <v>2.5499999999999998E-2</v>
      </c>
      <c r="M43" s="65">
        <v>13.99</v>
      </c>
      <c r="N43" s="65">
        <v>5.69</v>
      </c>
      <c r="O43" s="65">
        <v>13.99</v>
      </c>
      <c r="P43" s="65">
        <v>21.46</v>
      </c>
      <c r="Q43" s="65">
        <v>12.03</v>
      </c>
      <c r="R43" s="65">
        <v>-1.72</v>
      </c>
    </row>
    <row r="44" spans="1:18" x14ac:dyDescent="0.2">
      <c r="A44" t="s">
        <v>33</v>
      </c>
      <c r="B44" t="s">
        <v>81</v>
      </c>
      <c r="C44" t="s">
        <v>82</v>
      </c>
      <c r="D44" t="s">
        <v>83</v>
      </c>
      <c r="E44" t="s">
        <v>84</v>
      </c>
      <c r="F44" s="66">
        <v>1E-3</v>
      </c>
      <c r="G44" s="66">
        <v>1.6799999999999999E-2</v>
      </c>
      <c r="H44" s="33">
        <v>0</v>
      </c>
      <c r="I44" s="33">
        <v>3</v>
      </c>
      <c r="L44" s="67">
        <v>2.5499999999999998E-2</v>
      </c>
      <c r="M44" s="65">
        <v>14.28</v>
      </c>
      <c r="N44" s="65">
        <v>5</v>
      </c>
      <c r="O44" s="65">
        <v>14.28</v>
      </c>
      <c r="P44" s="65">
        <v>19.21</v>
      </c>
      <c r="Q44" s="65">
        <v>13.65</v>
      </c>
      <c r="R44" s="1">
        <v>8.9</v>
      </c>
    </row>
    <row r="45" spans="1:18" ht="13.5" customHeight="1" thickBot="1" x14ac:dyDescent="0.25">
      <c r="A45" s="2" t="s">
        <v>33</v>
      </c>
      <c r="B45" s="2" t="s">
        <v>86</v>
      </c>
      <c r="C45" s="2" t="s">
        <v>87</v>
      </c>
      <c r="D45" s="2" t="s">
        <v>131</v>
      </c>
      <c r="E45" s="2" t="s">
        <v>15</v>
      </c>
      <c r="F45" s="70">
        <v>5.1999999999999998E-3</v>
      </c>
      <c r="G45" s="70">
        <v>1.2699999999999999E-2</v>
      </c>
      <c r="H45" s="29">
        <v>67</v>
      </c>
      <c r="I45" s="31">
        <v>47</v>
      </c>
      <c r="J45" s="31">
        <v>44</v>
      </c>
      <c r="K45" s="31">
        <v>38</v>
      </c>
      <c r="L45" s="99">
        <v>7.4999999999999997E-2</v>
      </c>
      <c r="M45" s="3">
        <v>13.75</v>
      </c>
      <c r="N45" s="3">
        <v>4.91</v>
      </c>
      <c r="O45" s="3">
        <v>13.75</v>
      </c>
      <c r="P45" s="3">
        <v>22.12</v>
      </c>
      <c r="Q45" s="3">
        <v>14.4</v>
      </c>
      <c r="R45" s="3">
        <v>8.5</v>
      </c>
    </row>
    <row r="46" spans="1:18" ht="13.5" customHeight="1" thickBot="1" x14ac:dyDescent="0.25">
      <c r="A46" s="2"/>
      <c r="B46" s="2"/>
      <c r="C46" s="2"/>
      <c r="D46" s="2" t="s">
        <v>132</v>
      </c>
      <c r="E46" s="2"/>
      <c r="F46" s="70">
        <f>((F43*(L43/SUM(L43:L45)))+(F44*(L44/SUM(L43:L45)))+(F45*(L45/SUM(L43:L45))))</f>
        <v>4.7142857142857143E-3</v>
      </c>
      <c r="G46" s="70">
        <f>((G43*(L43/SUM(L43:L45)))+(G44*(L44/SUM(L43:L45)))+(G45*(L45/SUM(L43:L45))))</f>
        <v>1.6160714285714285E-2</v>
      </c>
      <c r="H46" s="17"/>
      <c r="I46" s="17"/>
      <c r="J46" s="17"/>
      <c r="K46" s="17"/>
      <c r="L46" s="99"/>
      <c r="M46" s="3">
        <f>((M43*(L43/SUM(L43:L45)))+(M44*(L44/SUM(L43:L45)))+(M45*(L45/SUM(L43:L45))))</f>
        <v>13.905833333333334</v>
      </c>
      <c r="N46" s="3">
        <f>((N43*(L43/SUM(L43:L45)))+(N44*(L44/SUM(L43:L45)))+(N45*(L45/SUM(L43:L45))))</f>
        <v>5.0860714285714295</v>
      </c>
      <c r="O46" s="3">
        <f>((O43*(L43/SUM(L43:L45)))+(O44*(L44/SUM(L43:L45)))+(O45*(L45/SUM(L43:L45))))</f>
        <v>13.905833333333334</v>
      </c>
      <c r="P46" s="3">
        <f>((P43*(L43/SUM(L43:L45)))+(P44*(L44/SUM(L43:L45)))+(P45*(L45/SUM(L43:L45))))</f>
        <v>21.397500000000001</v>
      </c>
      <c r="Q46" s="3">
        <f>((Q43*(L43/SUM(L43:L45)))+(Q44*(L44/SUM(L43:L45)))+(Q45*(L45/SUM(L43:L45))))</f>
        <v>13.768571428571427</v>
      </c>
      <c r="R46" s="3">
        <f>((R43*(L43/SUM(L43:L45)))+(R44*(L44/SUM(L43:L45)))+(R45*(L45/SUM(L43:L45))))</f>
        <v>6.5126190476190473</v>
      </c>
    </row>
    <row r="47" spans="1:18" ht="13.5" customHeight="1" thickBot="1" x14ac:dyDescent="0.25">
      <c r="A47" s="13"/>
      <c r="B47" s="13" t="s">
        <v>133</v>
      </c>
      <c r="C47" s="13" t="s">
        <v>134</v>
      </c>
      <c r="D47" s="13" t="s">
        <v>135</v>
      </c>
      <c r="E47" s="13"/>
      <c r="F47" s="26">
        <v>2E-3</v>
      </c>
      <c r="G47" s="26">
        <v>1.8100000000000002E-2</v>
      </c>
      <c r="H47" s="20"/>
      <c r="I47" s="20"/>
      <c r="J47" s="20"/>
      <c r="K47" s="20"/>
      <c r="L47" s="14"/>
      <c r="M47" s="15">
        <v>12.39</v>
      </c>
      <c r="N47" s="15">
        <v>4.6100000000000003</v>
      </c>
      <c r="O47" s="15">
        <v>12.39</v>
      </c>
      <c r="P47" s="15">
        <v>16.36</v>
      </c>
      <c r="Q47" s="15">
        <v>13.44</v>
      </c>
      <c r="R47" s="15">
        <v>8.27</v>
      </c>
    </row>
    <row r="48" spans="1:18" ht="13.5" customHeight="1" thickBot="1" x14ac:dyDescent="0.25">
      <c r="A48" s="4" t="s">
        <v>89</v>
      </c>
      <c r="B48" s="4" t="s">
        <v>90</v>
      </c>
      <c r="C48" s="4" t="s">
        <v>91</v>
      </c>
      <c r="D48" s="4" t="s">
        <v>92</v>
      </c>
      <c r="E48" s="4" t="s">
        <v>15</v>
      </c>
      <c r="F48" s="25">
        <v>4.1000000000000003E-3</v>
      </c>
      <c r="G48" s="25">
        <v>5.8099999999999999E-2</v>
      </c>
      <c r="H48" s="34">
        <v>0</v>
      </c>
      <c r="I48" s="34">
        <v>0</v>
      </c>
      <c r="J48" s="19"/>
      <c r="K48" s="19"/>
      <c r="L48" s="5">
        <v>2.4E-2</v>
      </c>
      <c r="M48" s="6">
        <v>7.1</v>
      </c>
      <c r="N48" s="6">
        <v>3.21</v>
      </c>
      <c r="O48" s="6">
        <v>7.1</v>
      </c>
      <c r="P48" s="6">
        <v>18.84</v>
      </c>
      <c r="Q48" s="6">
        <v>16.41</v>
      </c>
      <c r="R48" s="7"/>
    </row>
    <row r="49" spans="1:18" ht="13.5" customHeight="1" thickBot="1" x14ac:dyDescent="0.25">
      <c r="A49" s="10"/>
      <c r="B49" s="10" t="s">
        <v>136</v>
      </c>
      <c r="C49" s="10" t="s">
        <v>137</v>
      </c>
      <c r="D49" s="10" t="s">
        <v>138</v>
      </c>
      <c r="E49" s="10"/>
      <c r="F49" s="24">
        <v>5.0000000000000001E-3</v>
      </c>
      <c r="G49" s="24">
        <v>3.4700000000000002E-2</v>
      </c>
      <c r="H49" s="18"/>
      <c r="I49" s="18"/>
      <c r="J49" s="18"/>
      <c r="K49" s="18"/>
      <c r="L49" s="11">
        <v>2.4E-2</v>
      </c>
      <c r="M49" s="12">
        <v>6.3</v>
      </c>
      <c r="N49" s="12">
        <v>2.6</v>
      </c>
      <c r="O49" s="12">
        <v>6.3</v>
      </c>
      <c r="P49" s="12">
        <v>17.95</v>
      </c>
      <c r="Q49" s="12">
        <v>15.15</v>
      </c>
      <c r="R49" s="16"/>
    </row>
    <row r="50" spans="1:18" ht="13.5" customHeight="1" thickBot="1" x14ac:dyDescent="0.25">
      <c r="A50" s="4"/>
      <c r="B50" s="4"/>
      <c r="C50" s="4"/>
      <c r="D50" s="4" t="s">
        <v>139</v>
      </c>
      <c r="E50" s="4"/>
      <c r="F50" s="25">
        <f>(F17*(L17/0.6))+((F20*(L20/0.6))+(F21*(L21/0.6))+(F22*(L22/0.6))+(F23*(L23/0.6))+(F27*(L27/0.6))+(F28*(L28/0.6))+(F29*(L29/0.6))+(F33*(L33/0.6))+(F34*(L34/0.6))+(F35*(L35/0.6))+(F38*(L38/0.6))+(F39*(L39/0.6))+(F40*(L40/0.6))+(F43*(L43/0.6))+(F44*(L44/0.6))+(F45*(L45/0.6))+(F48*(L48/0.6)))</f>
        <v>5.6627500000000002E-3</v>
      </c>
      <c r="G50" s="25">
        <f>(G17*(L17/0.6))+((G20*(L20/0.6))+(G21*(L21/0.6))+(G22*(L22/0.6))+(G23*(L23/0.6))+(G27*(L27/0.6))+(G28*(L28/0.6))+(G29*(L29/0.6))+(G33*(L33/0.6))+(G34*(L34/0.6))+(G35*(L35/0.6))+(G38*(L38/0.6))+(G39*(L39/0.6))+(G40*(L40/0.6))+(G43*(L43/0.6))+(G44*(L44/0.6))+(G45*(L45/0.6))+(G48*(L48/0.6)))</f>
        <v>1.6624999999999997E-2</v>
      </c>
      <c r="H50" s="19"/>
      <c r="I50" s="19"/>
      <c r="J50" s="19"/>
      <c r="K50" s="19"/>
      <c r="L50" s="5">
        <f>SUM(L17:L48)-L24-L30</f>
        <v>0.60000000000000031</v>
      </c>
      <c r="M50" s="6">
        <f>(M17*(L17/0.6))+((M20*(L20/0.6))+(M21*(L21/0.6))+(M22*(L22/0.6))+(M23*(L23/0.6))+(M27*(L27/0.6))+(M28*(L28/0.6))+(M29*(L29/0.6))+(M33*(L33/0.6))+(M34*(L34/0.6))+(M35*(L35/0.6))+(M38*(L38/0.6))+(M39*(L39/0.6))+(M40*(L40/0.6))+(M43*(L43/0.6))+(M44*(L44/0.6))+(M45*(L45/0.6))+(M48*(L48/0.6)))</f>
        <v>8.9201000000000015</v>
      </c>
      <c r="N50" s="6">
        <f>(N17*(L17/0.6))+((N20*(L20/0.6))+(N21*(L21/0.6))+(N22*(L22/0.6))+(N23*(L23/0.6))+(N27*(L27/0.6))+(N28*(L28/0.6))+(N29*(L29/0.6))+(N33*(L33/0.6))+(N34*(L34/0.6))+(N35*(L35/0.6))+(N38*(L38/0.6))+(N39*(L39/0.6))+(N40*(L40/0.6))+(N43*(L43/0.6))+(N44*(L44/0.6))+(N45*(L45/0.6))+(N48*(L48/0.06)))</f>
        <v>4.1418999999999997</v>
      </c>
      <c r="O50" s="6">
        <f>(O17*(L17/0.6))+((O20*(L20/0.6))+(O21*(L21/0.6))+(O22*(L22/0.6))+(O23*(L23/0.6))+(O27*(L27/0.6))+(O28*(L28/0.6))+(O29*(L29/0.6))+(O33*(L33/0.6))+(O34*(L34/0.6))+(O35*(L35/0.6))+(O38*(L38/0.6))+(O39*(L39/0.6))+(O40*(L40/0.6))+(O43*(L43/0.6))+(O44*(L44/0.6))+(O45*(L45/0.6))+(O48*(L48/0.6)))</f>
        <v>8.9201000000000015</v>
      </c>
      <c r="P50" s="6">
        <f>(P17*(L17/0.6))+((P20*(L20/0.6))+(P21*(L21/0.6))+(P22*(L22/0.6))+(P23*(L23/0.6))+(P27*(L27/0.6))+(P28*(L28/0.6))+(P29*(L29/0.6))+(P33*(L33/0.6))+(P34*(L34/0.6))+(P35*(L35/0.6))+(P38*(L38/0.6))+(P39*(L39/0.6))+(P40*(L40/0.6))+(P43*(L43/0.6))+(P44*(L44/0.6))+(P45*(L45/0.6))+(P48*(L48/0.6)))</f>
        <v>14.452425000000003</v>
      </c>
      <c r="Q50" s="6">
        <f>(Q17*(L17/0.6))+((Q20*(L20/0.6))+(Q21*(L21/0.6))+(Q22*(L22/0.6))+(Q23*(L23/0.6))+(Q27*(L27/0.6))+(Q28*(L28/0.6))+(Q29*(L29/0.6))+(Q33*(L33/0.6))+(Q34*(L34/0.6))+(Q35*(L35/0.6))+(Q38*(L38/0.6))+(Q39*(L39/0.6))+(Q40*(L40/0.6))+(Q43*(L43/0.6))+(Q44*(L44/0.6))+(Q45*(L45/0.6))+(P48*(L48/0.6)))</f>
        <v>10.434225000000001</v>
      </c>
      <c r="R50" s="6" t="e">
        <f ca="1">(R17*(L17/0.6))+((R20*(L20/0.6))+(R21*(L21/0.6))+(R22*(L22/0.6))+(R23*(L23/0.6))+(R27*(L27/0.6))+(R28*(L28/0.6))+(R29*(L29/0.6))+(R33*(L33/0.6))+(R34*(L34/0.6))+(R35*(L35/0.6))+(R38*(L38/0.6))+(R39*'June 2013'!U56(L39/0.6))+(R40*(L40/0.6))+(R43*(L43/0.6))+(R44*(L44/0.6))+(R45*(L45/0.6))+(R48*(L48/0.6)))</f>
        <v>#REF!</v>
      </c>
    </row>
    <row r="51" spans="1:18" ht="13.5" customHeight="1" thickBot="1" x14ac:dyDescent="0.25">
      <c r="A51" s="4"/>
      <c r="B51" s="4"/>
      <c r="C51" s="4"/>
      <c r="D51" s="4" t="s">
        <v>140</v>
      </c>
      <c r="E51" s="4"/>
      <c r="F51" s="70">
        <f>(F19*(L17/0.6))+(F26*(SUM(L20:L23)/0.6)+(F32*(SUM(L27:L29)/0.6)+(F37*(SUM(L33:L35)/0.6)+(F42*(SUM(L38:L40)/0.6)+(F47*(SUM(L43:L45)/0.6)+(F49*(L48/0.6)))))))</f>
        <v>2.5279999999999999E-3</v>
      </c>
      <c r="G51" s="70">
        <f>(G19*(L17/0.6))+(G26*(SUM(L20:L23)/0.6)+(G32*(SUM(L27:L29)/0.6)+(G37*(SUM(L33:L35)/0.6)+(G42*(SUM(L38:L40)/0.6)+(G47*(SUM(L43:L45)/0.6)+(G49*(L48/0.6)))))))</f>
        <v>1.1310250000000001E-2</v>
      </c>
      <c r="H51" s="19"/>
      <c r="I51" s="19"/>
      <c r="J51" s="19"/>
      <c r="K51" s="19"/>
      <c r="L51" s="5"/>
      <c r="M51" s="3">
        <f>(M19*(L17/0.6))+(M26*(SUM(L20:L23)/0.6)+(M32*(SUM(L27:L29)/0.6)+(M37*(SUM(L33:L35)/0.6)+(M42*(SUM(L38:L40)/0.6)+(M47*(SUM(L43:L45)/0.6)+(M49*(L48/0.6)))))))</f>
        <v>8.8507500000000014</v>
      </c>
      <c r="N51" s="3">
        <f>(N19*(L17/0.6))+(N26*(SUM(L20:L23)/0.6)+(N32*(SUM(L27:L29)/0.6)+(N37*(SUM(L33:L35)/0.6)+(N42*(SUM(L38:L40)/0.6)+(N47*(SUM(L43:L45)/0.6)+(N49*(L48/0.6)))))))</f>
        <v>2.8943000000000003</v>
      </c>
      <c r="O51" s="3">
        <f>(O19*(L17/0.6))+(O26*(SUM(L20:L23)/0.6)+(O32*(SUM(L27:L29)/0.6)+(O37*(SUM(L33:L35)/0.6)+(O42*(SUM(L38:L40)/0.6)+(O47*(SUM(L43:L45)/0.6)+(O49*(L48/0.6)))))))</f>
        <v>8.8507500000000014</v>
      </c>
      <c r="P51" s="3">
        <f>(P19*(L17/0.6))+(P26*(SUM(L20:L23)/0.6)+(P32*(SUM(L27:L29)/0.6)+(P37*(SUM(L33:L35)/0.6)+(P42*(SUM(L38:L40)/0.6)+(P47*(SUM(L43:L45)/0.6)+(P49*(L48/0.6)))))))</f>
        <v>13.271825000000002</v>
      </c>
      <c r="Q51" s="3">
        <f>(Q19*(L17/0.6))+(Q26*(SUM(L20:L23)/0.6)+(Q32*(SUM(L27:L29)/0.6)+(Q37*(SUM(L33:L35)/0.6)+(Q42*(SUM(L38:L40)/0.6)+(Q47*(SUM(L43:L45)/0.6)+(Q49*(L48/0.6)))))))</f>
        <v>10.558875</v>
      </c>
      <c r="R51" s="3">
        <f>(R19*(L17/0.6))+(R26*(SUM(L20:L23)/0.6)+(R32*(SUM(L27:L29)/0.6)+(R37*(SUM(L33:L35)/0.6)+(R42*(SUM(L38:L40)/0.6)+(R47*(SUM(L43:L45)/0.6)+(R49*(L48/0.6)))))))</f>
        <v>4.3118749999999997</v>
      </c>
    </row>
    <row r="52" spans="1:18" ht="13.5" customHeight="1" thickBot="1" x14ac:dyDescent="0.25">
      <c r="A52" s="4"/>
      <c r="B52" s="4"/>
      <c r="C52" s="43"/>
      <c r="D52" s="44" t="s">
        <v>174</v>
      </c>
      <c r="E52" s="43"/>
      <c r="F52" s="39">
        <f>(F24*(L24/0.6))+(F30*(L30/0.6))+(F49*(L49/0.6))</f>
        <v>9.0025000000000001E-4</v>
      </c>
      <c r="G52" s="39">
        <f>(G24*(L24/0.6))+(G30*(L30/0.6))+(G49*(L49/0.6))</f>
        <v>2.3251000000000001E-2</v>
      </c>
      <c r="H52" s="45"/>
      <c r="I52" s="45"/>
      <c r="J52" s="45"/>
      <c r="K52" s="45"/>
      <c r="L52" s="46"/>
      <c r="M52" s="41">
        <f>(M24*(L24/0.6))+(M30*(L30/0.6))+(M49*(L49/0.6))</f>
        <v>7.9769000000000005</v>
      </c>
      <c r="N52" s="41">
        <f>(N24*(L24/0.6))+(N30*(L30/0.6))+(N49*(L49/0.6))</f>
        <v>2.9520750000000002</v>
      </c>
      <c r="O52" s="41">
        <f>(O24*(L24/0.6))+(O30*(L30/0.6))+(O49*(L49/0.6))</f>
        <v>7.9769000000000005</v>
      </c>
      <c r="P52" s="41">
        <f>(P24*(L24/0.6))+(P30*(L30/0.6))+(P49*(L49/0.6))</f>
        <v>12.762275000000001</v>
      </c>
      <c r="Q52" s="41">
        <f>(Q24*(L24/0.6))+(Q30*(L30/0.6))+(Q49*(L49/0.6))</f>
        <v>10.637475</v>
      </c>
      <c r="R52" s="41">
        <f>(R24*(L24/0.6))+(R30*(L30/0.6))+(R49*(L49/0.6))</f>
        <v>-8.9124999999999996E-2</v>
      </c>
    </row>
    <row r="53" spans="1:18" ht="13.5" customHeight="1" thickBot="1" x14ac:dyDescent="0.25">
      <c r="A53" s="10"/>
      <c r="B53" s="10"/>
      <c r="C53" s="10"/>
      <c r="D53" s="10" t="s">
        <v>141</v>
      </c>
      <c r="E53" s="10"/>
      <c r="F53" s="24">
        <f>(F50*0.6)+(F14*0.4)</f>
        <v>6.6504499999999996E-3</v>
      </c>
      <c r="G53" s="24">
        <f>(G50*0.6)+(G14*0.4)</f>
        <v>2.8762999999999997E-2</v>
      </c>
      <c r="H53" s="18"/>
      <c r="I53" s="18"/>
      <c r="J53" s="18"/>
      <c r="K53" s="18"/>
      <c r="L53" s="11">
        <f>SUM(L2:L48)-L14-SUM(L8:L13)-L24-L30</f>
        <v>1.0000000000000007</v>
      </c>
      <c r="M53" s="12">
        <f t="shared" ref="M53:R53" si="0">(M50*0.6)+(M14*0.4)</f>
        <v>6.2305400000000004</v>
      </c>
      <c r="N53" s="12">
        <f t="shared" si="0"/>
        <v>2.8590200000000001</v>
      </c>
      <c r="O53" s="12">
        <f t="shared" si="0"/>
        <v>6.2305400000000004</v>
      </c>
      <c r="P53" s="12">
        <f t="shared" si="0"/>
        <v>12.455455000000001</v>
      </c>
      <c r="Q53" s="12">
        <f t="shared" si="0"/>
        <v>9.551895</v>
      </c>
      <c r="R53" s="12" t="e">
        <f t="shared" ca="1" si="0"/>
        <v>#REF!</v>
      </c>
    </row>
    <row r="54" spans="1:18" ht="13.5" customHeight="1" thickBot="1" x14ac:dyDescent="0.25">
      <c r="A54" s="4"/>
      <c r="B54" s="4"/>
      <c r="C54" s="4"/>
      <c r="D54" s="4" t="s">
        <v>142</v>
      </c>
      <c r="E54" s="4"/>
      <c r="F54" s="25">
        <f>F51*0.6+F16*0.4</f>
        <v>2.3167999999999999E-3</v>
      </c>
      <c r="G54" s="25">
        <f>G51*0.6+G16*0.4</f>
        <v>1.6506150000000001E-2</v>
      </c>
      <c r="H54" s="19"/>
      <c r="I54" s="19"/>
      <c r="J54" s="19"/>
      <c r="K54" s="19"/>
      <c r="L54" s="5"/>
      <c r="M54" s="6">
        <f t="shared" ref="M54:R54" si="1">M51*0.6+M16*0.4</f>
        <v>5.2624500000000003</v>
      </c>
      <c r="N54" s="6">
        <f t="shared" si="1"/>
        <v>1.7685800000000003</v>
      </c>
      <c r="O54" s="6">
        <f t="shared" si="1"/>
        <v>5.2624500000000003</v>
      </c>
      <c r="P54" s="6">
        <f t="shared" si="1"/>
        <v>9.4710950000000018</v>
      </c>
      <c r="Q54" s="6">
        <f t="shared" si="1"/>
        <v>8.5433249999999994</v>
      </c>
      <c r="R54" s="6">
        <f t="shared" si="1"/>
        <v>4.7751250000000001</v>
      </c>
    </row>
    <row r="55" spans="1:18" ht="13.5" customHeight="1" thickBot="1" x14ac:dyDescent="0.25">
      <c r="C55" s="43"/>
      <c r="D55" s="43" t="s">
        <v>175</v>
      </c>
      <c r="E55" s="43"/>
      <c r="F55" s="47">
        <f>(F52*0.6)+(F15*0.4)</f>
        <v>2.2033499999999998E-3</v>
      </c>
      <c r="G55" s="47">
        <f>(G52*0.6)+(G15*0.4)</f>
        <v>2.6482199999999997E-2</v>
      </c>
      <c r="H55" s="45"/>
      <c r="I55" s="45"/>
      <c r="J55" s="45"/>
      <c r="K55" s="45"/>
      <c r="L55" s="46"/>
      <c r="M55" s="48">
        <f t="shared" ref="M55:R55" si="2">(M52*0.6)+(M15*0.4)</f>
        <v>5.2215000000000007</v>
      </c>
      <c r="N55" s="48">
        <f t="shared" si="2"/>
        <v>1.9745250000000001</v>
      </c>
      <c r="O55" s="48">
        <f t="shared" si="2"/>
        <v>5.2215000000000007</v>
      </c>
      <c r="P55" s="48">
        <f t="shared" si="2"/>
        <v>10.185365000000001</v>
      </c>
      <c r="Q55" s="48">
        <f t="shared" si="2"/>
        <v>7.8004850000000001</v>
      </c>
      <c r="R55" s="48">
        <f t="shared" si="2"/>
        <v>0.94400499999999998</v>
      </c>
    </row>
    <row r="56" spans="1:18" ht="72" customHeight="1" x14ac:dyDescent="0.2">
      <c r="B56" s="288" t="s">
        <v>143</v>
      </c>
      <c r="C56" s="289"/>
      <c r="D56" s="289"/>
      <c r="E56" s="289"/>
      <c r="F56" s="290"/>
      <c r="G56" s="290"/>
      <c r="H56" s="291"/>
      <c r="I56" s="291"/>
      <c r="J56" s="291"/>
      <c r="K56" s="291"/>
      <c r="L56" s="289"/>
      <c r="M56" s="289"/>
      <c r="N56" s="289"/>
      <c r="O56" s="289"/>
      <c r="P56" s="289"/>
      <c r="Q56" s="289"/>
      <c r="R56" s="289"/>
    </row>
    <row r="57" spans="1:18" x14ac:dyDescent="0.2">
      <c r="C57" t="s">
        <v>151</v>
      </c>
    </row>
    <row r="58" spans="1:18" x14ac:dyDescent="0.2">
      <c r="C58" t="s">
        <v>156</v>
      </c>
    </row>
    <row r="59" spans="1:18" x14ac:dyDescent="0.2">
      <c r="C59" t="s">
        <v>157</v>
      </c>
    </row>
    <row r="60" spans="1:18" x14ac:dyDescent="0.2">
      <c r="C60" t="s">
        <v>176</v>
      </c>
    </row>
    <row r="63" spans="1:18" x14ac:dyDescent="0.2">
      <c r="C63" t="s">
        <v>150</v>
      </c>
    </row>
  </sheetData>
  <mergeCells count="1">
    <mergeCell ref="B56:R56"/>
  </mergeCells>
  <conditionalFormatting sqref="H2:K13">
    <cfRule type="cellIs" dxfId="276" priority="6" operator="between">
      <formula>74</formula>
      <formula>99</formula>
    </cfRule>
    <cfRule type="cellIs" dxfId="275" priority="7" operator="between">
      <formula>50</formula>
      <formula>74</formula>
    </cfRule>
    <cfRule type="cellIs" dxfId="274" priority="8" operator="between">
      <formula>25</formula>
      <formula>49</formula>
    </cfRule>
    <cfRule type="cellIs" dxfId="273" priority="9" operator="between">
      <formula>0</formula>
      <formula>24</formula>
    </cfRule>
  </conditionalFormatting>
  <conditionalFormatting sqref="H17:K17 H20:K24">
    <cfRule type="cellIs" dxfId="272" priority="5" operator="between">
      <formula>0</formula>
      <formula>24</formula>
    </cfRule>
  </conditionalFormatting>
  <conditionalFormatting sqref="H17:K17 H20:K24 H27:K30 H33:K35 H38:K40 H43:K45 H48:K48">
    <cfRule type="cellIs" dxfId="271" priority="1" operator="between">
      <formula>74</formula>
      <formula>99</formula>
    </cfRule>
    <cfRule type="cellIs" dxfId="270" priority="2" operator="between">
      <formula>50</formula>
      <formula>74</formula>
    </cfRule>
    <cfRule type="cellIs" dxfId="269" priority="3" operator="between">
      <formula>25</formula>
      <formula>49</formula>
    </cfRule>
    <cfRule type="cellIs" dxfId="268" priority="4" operator="between">
      <formula>0</formula>
      <formula>24</formula>
    </cfRule>
  </conditionalFormatting>
  <printOptions horizontalCentered="1" verticalCentered="1" gridLines="1"/>
  <pageMargins left="0.5" right="0.5" top="0.5" bottom="0.5" header="0.5" footer="0.25"/>
  <pageSetup scale="89" orientation="landscape"/>
  <headerFooter alignWithMargins="0">
    <oddFooter>&amp;LData as of 12/31/2011&amp;R&amp;D</oddFooter>
  </headerFooter>
  <rowBreaks count="1" manualBreakCount="1">
    <brk id="31" max="16383" man="1"/>
  </rowBreaks>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R67"/>
  <sheetViews>
    <sheetView topLeftCell="C1" workbookViewId="0">
      <pane ySplit="1" topLeftCell="A17" activePane="bottomLeft" state="frozen"/>
      <selection activeCell="C1" sqref="C1"/>
      <selection pane="bottomLeft" activeCell="P55" sqref="P55"/>
    </sheetView>
  </sheetViews>
  <sheetFormatPr defaultRowHeight="12.75" x14ac:dyDescent="0.2"/>
  <cols>
    <col min="1" max="1" width="0" style="64" hidden="1" customWidth="1"/>
    <col min="2" max="2" width="18.85546875" style="64" hidden="1" customWidth="1"/>
    <col min="3" max="3" width="8.7109375" style="64" customWidth="1"/>
    <col min="4" max="4" width="24.5703125" style="64" customWidth="1"/>
    <col min="5" max="5" width="6.42578125" style="64" bestFit="1" customWidth="1"/>
    <col min="6" max="6" width="8.5703125" style="66" bestFit="1" customWidth="1"/>
    <col min="7" max="7" width="6.28515625" style="66" customWidth="1"/>
    <col min="8" max="8" width="7" style="22" bestFit="1" customWidth="1"/>
    <col min="9" max="9" width="7" style="22" customWidth="1"/>
    <col min="10" max="11" width="6.7109375" style="22" bestFit="1" customWidth="1"/>
    <col min="12" max="12" width="9.28515625" style="64" bestFit="1" customWidth="1"/>
  </cols>
  <sheetData>
    <row r="1" spans="1:18" ht="13.5" customHeight="1" thickBot="1" x14ac:dyDescent="0.25">
      <c r="A1" s="8" t="s">
        <v>0</v>
      </c>
      <c r="B1" s="8" t="s">
        <v>1</v>
      </c>
      <c r="C1" s="8" t="s">
        <v>2</v>
      </c>
      <c r="D1" s="8" t="s">
        <v>3</v>
      </c>
      <c r="E1" s="8" t="s">
        <v>4</v>
      </c>
      <c r="F1" s="23" t="s">
        <v>93</v>
      </c>
      <c r="G1" s="23" t="s">
        <v>94</v>
      </c>
      <c r="H1" s="27" t="s">
        <v>95</v>
      </c>
      <c r="I1" s="27" t="s">
        <v>144</v>
      </c>
      <c r="J1" s="27" t="s">
        <v>97</v>
      </c>
      <c r="K1" s="27" t="s">
        <v>98</v>
      </c>
      <c r="L1" s="9" t="s">
        <v>99</v>
      </c>
      <c r="M1" s="8" t="s">
        <v>7</v>
      </c>
      <c r="N1" s="8" t="s">
        <v>6</v>
      </c>
      <c r="O1" s="8" t="s">
        <v>100</v>
      </c>
      <c r="P1" s="8" t="s">
        <v>8</v>
      </c>
      <c r="Q1" s="8" t="s">
        <v>9</v>
      </c>
      <c r="R1" s="8" t="s">
        <v>10</v>
      </c>
    </row>
    <row r="2" spans="1:18" x14ac:dyDescent="0.2">
      <c r="A2" t="s">
        <v>11</v>
      </c>
      <c r="B2" t="s">
        <v>12</v>
      </c>
      <c r="C2" t="s">
        <v>13</v>
      </c>
      <c r="D2" t="s">
        <v>14</v>
      </c>
      <c r="E2" t="s">
        <v>15</v>
      </c>
      <c r="F2" s="66">
        <v>6.3E-3</v>
      </c>
      <c r="G2" s="66">
        <v>5.5300000000000002E-2</v>
      </c>
      <c r="H2" s="33">
        <v>11</v>
      </c>
      <c r="I2" s="33">
        <v>23</v>
      </c>
      <c r="J2" s="36">
        <v>29</v>
      </c>
      <c r="K2" s="33">
        <v>24</v>
      </c>
      <c r="L2" s="67">
        <v>0.14799999999999999</v>
      </c>
      <c r="M2" s="65">
        <v>3.84</v>
      </c>
      <c r="N2" s="65">
        <v>-1.04</v>
      </c>
      <c r="O2" s="65"/>
      <c r="P2" s="65"/>
      <c r="Q2" s="65"/>
      <c r="R2" s="65"/>
    </row>
    <row r="3" spans="1:18" x14ac:dyDescent="0.2">
      <c r="A3" t="s">
        <v>11</v>
      </c>
      <c r="B3" t="s">
        <v>16</v>
      </c>
      <c r="C3" t="s">
        <v>17</v>
      </c>
      <c r="D3" t="s">
        <v>18</v>
      </c>
      <c r="F3" s="66">
        <v>1.3299999999999999E-2</v>
      </c>
      <c r="G3" s="66">
        <v>1.6199999999999999E-2</v>
      </c>
      <c r="H3" s="33">
        <v>0</v>
      </c>
      <c r="I3" s="33">
        <v>5</v>
      </c>
      <c r="J3" s="33">
        <v>3</v>
      </c>
      <c r="K3" s="33">
        <v>13</v>
      </c>
      <c r="L3" s="67">
        <v>0.04</v>
      </c>
      <c r="M3" s="65">
        <v>0.63</v>
      </c>
      <c r="N3" s="65">
        <v>0.13</v>
      </c>
      <c r="O3" s="65"/>
      <c r="P3" s="65"/>
      <c r="Q3" s="65"/>
      <c r="R3" s="65"/>
    </row>
    <row r="4" spans="1:18" x14ac:dyDescent="0.2">
      <c r="A4" t="s">
        <v>11</v>
      </c>
      <c r="B4" t="s">
        <v>19</v>
      </c>
      <c r="C4" t="s">
        <v>20</v>
      </c>
      <c r="D4" t="s">
        <v>21</v>
      </c>
      <c r="E4" t="s">
        <v>15</v>
      </c>
      <c r="F4" s="66">
        <v>4.5999999999999999E-3</v>
      </c>
      <c r="G4" s="66">
        <v>3.8600000000000002E-2</v>
      </c>
      <c r="H4" s="33">
        <v>23</v>
      </c>
      <c r="I4" s="36">
        <v>39</v>
      </c>
      <c r="J4" s="33">
        <v>15</v>
      </c>
      <c r="K4" s="33">
        <v>15</v>
      </c>
      <c r="L4" s="67">
        <v>7.1999999999999995E-2</v>
      </c>
      <c r="M4" s="65">
        <v>-0.4</v>
      </c>
      <c r="N4" s="65">
        <v>-2.15</v>
      </c>
      <c r="O4" s="65"/>
      <c r="P4" s="65"/>
      <c r="Q4" s="65"/>
      <c r="R4" s="65"/>
    </row>
    <row r="5" spans="1:18" x14ac:dyDescent="0.2">
      <c r="A5" t="s">
        <v>11</v>
      </c>
      <c r="B5" t="s">
        <v>22</v>
      </c>
      <c r="C5" t="s">
        <v>101</v>
      </c>
      <c r="D5" t="s">
        <v>102</v>
      </c>
      <c r="E5" t="s">
        <v>15</v>
      </c>
      <c r="F5" s="66">
        <v>5.4999999999999997E-3</v>
      </c>
      <c r="G5" s="66">
        <v>6.2100000000000002E-2</v>
      </c>
      <c r="H5" s="36">
        <v>33</v>
      </c>
      <c r="I5" s="37">
        <v>53</v>
      </c>
      <c r="J5" s="36">
        <v>49</v>
      </c>
      <c r="K5" s="36">
        <v>43</v>
      </c>
      <c r="L5" s="67">
        <v>2.8000000000000001E-2</v>
      </c>
      <c r="M5" s="65">
        <v>3.17</v>
      </c>
      <c r="N5" s="65">
        <v>-0.81</v>
      </c>
      <c r="O5" s="65"/>
      <c r="P5" s="65"/>
      <c r="Q5" s="65"/>
      <c r="R5" s="65"/>
    </row>
    <row r="6" spans="1:18" x14ac:dyDescent="0.2">
      <c r="A6" t="s">
        <v>11</v>
      </c>
      <c r="B6" t="s">
        <v>25</v>
      </c>
      <c r="C6" t="s">
        <v>26</v>
      </c>
      <c r="D6" t="s">
        <v>27</v>
      </c>
      <c r="E6" t="s">
        <v>28</v>
      </c>
      <c r="F6" s="66">
        <v>1.01E-2</v>
      </c>
      <c r="G6" s="66">
        <v>4.0800000000000003E-2</v>
      </c>
      <c r="H6" s="33">
        <v>18</v>
      </c>
      <c r="I6" s="33">
        <v>12</v>
      </c>
      <c r="J6" s="33">
        <v>8</v>
      </c>
      <c r="K6" s="33">
        <v>20</v>
      </c>
      <c r="L6" s="67">
        <v>7.1999999999999995E-2</v>
      </c>
      <c r="M6" s="65">
        <v>2.4700000000000002</v>
      </c>
      <c r="N6" s="65">
        <v>0.09</v>
      </c>
      <c r="O6" s="65"/>
      <c r="P6" s="65"/>
      <c r="Q6" s="65"/>
      <c r="R6" s="65"/>
    </row>
    <row r="7" spans="1:18" ht="13.5" customHeight="1" thickBot="1" x14ac:dyDescent="0.25">
      <c r="A7" s="2" t="s">
        <v>11</v>
      </c>
      <c r="B7" s="2" t="s">
        <v>29</v>
      </c>
      <c r="C7" t="s">
        <v>30</v>
      </c>
      <c r="D7" t="s">
        <v>31</v>
      </c>
      <c r="E7" t="s">
        <v>32</v>
      </c>
      <c r="F7" s="66">
        <v>1.44E-2</v>
      </c>
      <c r="G7" s="66">
        <v>6.25E-2</v>
      </c>
      <c r="H7" s="36">
        <v>37</v>
      </c>
      <c r="I7" s="33">
        <v>24</v>
      </c>
      <c r="J7" s="36">
        <v>30</v>
      </c>
      <c r="K7" s="36">
        <v>50</v>
      </c>
      <c r="L7" s="67">
        <v>0.04</v>
      </c>
      <c r="M7" s="65">
        <v>7.98</v>
      </c>
      <c r="N7" s="65">
        <v>-0.84</v>
      </c>
      <c r="O7" s="65"/>
      <c r="P7" s="65"/>
      <c r="Q7" s="65"/>
      <c r="R7" s="65"/>
    </row>
    <row r="8" spans="1:18" ht="13.5" customHeight="1" thickBot="1" x14ac:dyDescent="0.25">
      <c r="A8" s="2"/>
      <c r="B8" s="2"/>
      <c r="C8" t="s">
        <v>177</v>
      </c>
      <c r="D8" t="s">
        <v>178</v>
      </c>
      <c r="E8" t="s">
        <v>15</v>
      </c>
      <c r="F8" s="66">
        <v>8.6999999999999994E-3</v>
      </c>
      <c r="G8" s="66">
        <v>3.1800000000000002E-2</v>
      </c>
      <c r="H8" s="36"/>
      <c r="I8" s="33"/>
      <c r="J8" s="36"/>
      <c r="K8" s="36"/>
      <c r="L8" s="67"/>
      <c r="M8" s="65">
        <v>2.5</v>
      </c>
      <c r="N8" s="65">
        <v>-0.86</v>
      </c>
      <c r="O8" s="65"/>
      <c r="P8" s="65"/>
      <c r="Q8" s="65"/>
      <c r="R8" s="65"/>
    </row>
    <row r="9" spans="1:18" ht="13.5" customHeight="1" thickBot="1" x14ac:dyDescent="0.25">
      <c r="A9" s="2"/>
      <c r="B9" s="2"/>
      <c r="C9" t="s">
        <v>179</v>
      </c>
      <c r="D9" t="s">
        <v>180</v>
      </c>
      <c r="E9" t="s">
        <v>15</v>
      </c>
      <c r="F9" s="66">
        <v>1.95E-2</v>
      </c>
      <c r="G9" s="66">
        <v>2.8E-3</v>
      </c>
      <c r="H9" s="36"/>
      <c r="I9" s="33"/>
      <c r="J9" s="36"/>
      <c r="K9" s="36"/>
      <c r="L9" s="67"/>
      <c r="M9" s="65">
        <v>1.18</v>
      </c>
      <c r="N9" s="65">
        <v>0.69</v>
      </c>
      <c r="O9" s="65"/>
      <c r="P9" s="65"/>
      <c r="Q9" s="65"/>
      <c r="R9" s="65"/>
    </row>
    <row r="10" spans="1:18" ht="13.5" customHeight="1" thickBot="1" x14ac:dyDescent="0.25">
      <c r="A10" s="2"/>
      <c r="B10" s="2"/>
      <c r="C10" t="s">
        <v>181</v>
      </c>
      <c r="D10" t="s">
        <v>182</v>
      </c>
      <c r="E10" t="s">
        <v>15</v>
      </c>
      <c r="F10" s="66">
        <v>1.2E-2</v>
      </c>
      <c r="G10" s="66">
        <v>1.49E-2</v>
      </c>
      <c r="H10" s="36"/>
      <c r="I10" s="33"/>
      <c r="J10" s="36"/>
      <c r="K10" s="36"/>
      <c r="L10" s="67"/>
      <c r="M10" s="65">
        <v>2.1</v>
      </c>
      <c r="N10" s="65">
        <v>0.21</v>
      </c>
      <c r="O10" s="65"/>
      <c r="P10" s="65"/>
      <c r="Q10" s="65"/>
      <c r="R10" s="65"/>
    </row>
    <row r="11" spans="1:18" ht="13.5" customHeight="1" thickBot="1" x14ac:dyDescent="0.25">
      <c r="A11" s="2"/>
      <c r="B11" s="2"/>
      <c r="C11" t="s">
        <v>183</v>
      </c>
      <c r="D11" t="s">
        <v>184</v>
      </c>
      <c r="F11" s="66">
        <v>1.23E-2</v>
      </c>
      <c r="G11" s="66">
        <v>4.41E-2</v>
      </c>
      <c r="H11" s="36"/>
      <c r="I11" s="33"/>
      <c r="J11" s="36"/>
      <c r="K11" s="36"/>
      <c r="L11" s="67"/>
      <c r="M11" s="65">
        <v>3.69</v>
      </c>
      <c r="N11" s="65">
        <v>1.2</v>
      </c>
      <c r="O11" s="65"/>
      <c r="P11" s="65"/>
      <c r="Q11" s="65"/>
      <c r="R11" s="65"/>
    </row>
    <row r="12" spans="1:18" ht="13.5" customHeight="1" thickBot="1" x14ac:dyDescent="0.25">
      <c r="A12" s="2"/>
      <c r="B12" s="2"/>
      <c r="C12" s="84" t="s">
        <v>158</v>
      </c>
      <c r="D12" s="84" t="s">
        <v>159</v>
      </c>
      <c r="E12" s="84" t="s">
        <v>84</v>
      </c>
      <c r="F12" s="85">
        <v>1E-3</v>
      </c>
      <c r="G12" s="85">
        <v>2.5000000000000001E-2</v>
      </c>
      <c r="H12" s="36"/>
      <c r="I12" s="33"/>
      <c r="J12" s="36"/>
      <c r="K12" s="36"/>
      <c r="L12" s="86">
        <v>0.14799999999999999</v>
      </c>
      <c r="M12" s="87">
        <v>-1.01</v>
      </c>
      <c r="N12" s="87">
        <v>-1.93</v>
      </c>
      <c r="O12" s="87"/>
      <c r="P12" s="87"/>
      <c r="Q12" s="87"/>
      <c r="R12" s="87"/>
    </row>
    <row r="13" spans="1:18" ht="13.5" customHeight="1" thickBot="1" x14ac:dyDescent="0.25">
      <c r="A13" s="2"/>
      <c r="B13" s="2"/>
      <c r="C13" s="84" t="s">
        <v>160</v>
      </c>
      <c r="D13" s="84" t="s">
        <v>161</v>
      </c>
      <c r="E13" s="84" t="s">
        <v>84</v>
      </c>
      <c r="F13" s="85">
        <v>7.6E-3</v>
      </c>
      <c r="G13" s="85">
        <v>1.9E-3</v>
      </c>
      <c r="H13" s="36"/>
      <c r="I13" s="33"/>
      <c r="J13" s="36"/>
      <c r="K13" s="36"/>
      <c r="L13" s="86">
        <v>0.04</v>
      </c>
      <c r="M13" s="87">
        <v>3.1</v>
      </c>
      <c r="N13" s="87">
        <v>1.95</v>
      </c>
      <c r="O13" s="87"/>
      <c r="P13" s="87"/>
      <c r="Q13" s="87"/>
      <c r="R13" s="87"/>
    </row>
    <row r="14" spans="1:18" ht="13.5" customHeight="1" thickBot="1" x14ac:dyDescent="0.25">
      <c r="A14" s="2"/>
      <c r="B14" s="2"/>
      <c r="C14" s="84" t="s">
        <v>162</v>
      </c>
      <c r="D14" s="84" t="s">
        <v>21</v>
      </c>
      <c r="E14" s="84" t="s">
        <v>84</v>
      </c>
      <c r="F14" s="85">
        <v>5.4999999999999997E-3</v>
      </c>
      <c r="G14" s="85">
        <v>2.06E-2</v>
      </c>
      <c r="H14" s="36"/>
      <c r="I14" s="33"/>
      <c r="J14" s="36"/>
      <c r="K14" s="36"/>
      <c r="L14" s="86">
        <v>7.1999999999999995E-2</v>
      </c>
      <c r="M14" s="87">
        <v>0.08</v>
      </c>
      <c r="N14" s="87">
        <v>-2.17</v>
      </c>
      <c r="O14" s="87"/>
      <c r="P14" s="87"/>
      <c r="Q14" s="87"/>
      <c r="R14" s="87"/>
    </row>
    <row r="15" spans="1:18" ht="13.5" customHeight="1" thickBot="1" x14ac:dyDescent="0.25">
      <c r="A15" s="2"/>
      <c r="B15" s="2"/>
      <c r="C15" s="84" t="s">
        <v>163</v>
      </c>
      <c r="D15" s="84" t="s">
        <v>164</v>
      </c>
      <c r="E15" s="84" t="s">
        <v>84</v>
      </c>
      <c r="F15" s="85">
        <v>5.0000000000000001E-3</v>
      </c>
      <c r="G15" s="85">
        <v>4.8099999999999997E-2</v>
      </c>
      <c r="H15" s="36"/>
      <c r="I15" s="33"/>
      <c r="J15" s="36"/>
      <c r="K15" s="36"/>
      <c r="L15" s="86">
        <v>2.8000000000000001E-2</v>
      </c>
      <c r="M15" s="87">
        <v>1.64</v>
      </c>
      <c r="N15" s="87">
        <v>-1.72</v>
      </c>
      <c r="O15" s="87"/>
      <c r="P15" s="87"/>
      <c r="Q15" s="87"/>
      <c r="R15" s="87"/>
    </row>
    <row r="16" spans="1:18" ht="13.5" customHeight="1" thickBot="1" x14ac:dyDescent="0.25">
      <c r="A16" s="2"/>
      <c r="B16" s="2"/>
      <c r="C16" s="84" t="s">
        <v>165</v>
      </c>
      <c r="D16" s="84" t="s">
        <v>166</v>
      </c>
      <c r="E16" s="84" t="s">
        <v>84</v>
      </c>
      <c r="F16" s="85">
        <v>6.6E-3</v>
      </c>
      <c r="G16" s="85">
        <v>4.7300000000000002E-2</v>
      </c>
      <c r="H16" s="36"/>
      <c r="I16" s="33"/>
      <c r="J16" s="36"/>
      <c r="K16" s="36"/>
      <c r="L16" s="86">
        <v>7.1999999999999995E-2</v>
      </c>
      <c r="M16" s="87">
        <v>2.38</v>
      </c>
      <c r="N16" s="87">
        <v>-7.0000000000000007E-2</v>
      </c>
      <c r="O16" s="87"/>
      <c r="P16" s="87"/>
      <c r="Q16" s="87"/>
      <c r="R16" s="87"/>
    </row>
    <row r="17" spans="1:18" ht="13.5" customHeight="1" thickBot="1" x14ac:dyDescent="0.25">
      <c r="A17" s="2"/>
      <c r="B17" s="2"/>
      <c r="C17" s="38" t="s">
        <v>167</v>
      </c>
      <c r="D17" s="38" t="s">
        <v>168</v>
      </c>
      <c r="E17" s="38" t="s">
        <v>84</v>
      </c>
      <c r="F17" s="39">
        <v>5.0000000000000001E-3</v>
      </c>
      <c r="G17" s="39">
        <v>6.3E-2</v>
      </c>
      <c r="H17" s="31"/>
      <c r="I17" s="30"/>
      <c r="J17" s="31"/>
      <c r="K17" s="31"/>
      <c r="L17" s="40">
        <v>0.04</v>
      </c>
      <c r="M17" s="41">
        <v>2.7</v>
      </c>
      <c r="N17" s="41">
        <v>-1.44</v>
      </c>
      <c r="O17" s="41"/>
      <c r="P17" s="41"/>
      <c r="Q17" s="41"/>
      <c r="R17" s="41"/>
    </row>
    <row r="18" spans="1:18" ht="13.5" customHeight="1" thickBot="1" x14ac:dyDescent="0.25">
      <c r="A18" s="2"/>
      <c r="B18" s="2"/>
      <c r="C18" s="2"/>
      <c r="D18" s="2" t="s">
        <v>103</v>
      </c>
      <c r="E18" s="2"/>
      <c r="F18" s="70">
        <f>((F2*(L2/0.4))+(F3*(L3/0.4))+(F4*(L4/0.4))+(F5*(L5/0.4))+(F6*(L6/0.4))+(F7*(L7/0.4)))</f>
        <v>8.1319999999999986E-3</v>
      </c>
      <c r="G18" s="70">
        <f>((G2*(L2/0.4))+(G3*(L3/0.4))+(G4*(L4/0.4))+(G5*(L5/0.4))+(G6*(L6/0.4))+(G7*(L7/0.4)))</f>
        <v>4.6969999999999991E-2</v>
      </c>
      <c r="H18" s="17"/>
      <c r="I18" s="17"/>
      <c r="J18" s="17"/>
      <c r="K18" s="17"/>
      <c r="L18" s="99">
        <f>SUM(L2:L7)</f>
        <v>0.4</v>
      </c>
      <c r="M18" s="3">
        <f>((M2*(L2/0.4))+(M3*(L3/0.4))+(M4*(L4/0.4))+(M5*(L5/0.4))+(M6*(L6/0.4))+(M7*(L7/0.4)))</f>
        <v>2.8762999999999996</v>
      </c>
      <c r="N18" s="3">
        <f>((N2*(L2/0.4))+(N3*(L3/0.4))+(N4*(L4/0.4))+(N5*(L5/0.4))+(N6*(L6/0.4))+(N7*(L7/0.4)))</f>
        <v>-0.88329999999999986</v>
      </c>
      <c r="O18" s="3">
        <f>((O2*(L2/0.4))+(O3*(L3/0.4))+(O4*(L4/0.4))+(O5*(L5/0.4))+(O6*(L6/0.4))+(O7*(L7/0.4)))</f>
        <v>0</v>
      </c>
      <c r="P18" s="3">
        <f>((P2*(L2/0.4))+(P3*(L3/0.4))+(P4*(L4/0.4))+(P5*(L5/0.4))+(P6*(L6/0.4))+(P7*(L7/0.4)))</f>
        <v>0</v>
      </c>
      <c r="Q18" s="3">
        <f>((Q2*(L2/0.4))+(Q3*(L3/0.4))+(Q4*(L4/0.4))+(Q5*(L5/0.4))+(Q6*(L6/0.4))+(Q7*(L7/0.4)))</f>
        <v>0</v>
      </c>
      <c r="R18" s="3">
        <f>((R2*(L2/0.4))+(R3*(L3/0.4))+(R4*(L4/0.4))+(R5*(L5/0.4))+(R6*(L6/0.4))+(R7*(L7/0.4)))</f>
        <v>0</v>
      </c>
    </row>
    <row r="19" spans="1:18" ht="13.5" customHeight="1" thickBot="1" x14ac:dyDescent="0.25">
      <c r="A19" s="2"/>
      <c r="B19" s="2"/>
      <c r="C19" s="38"/>
      <c r="D19" s="38" t="s">
        <v>169</v>
      </c>
      <c r="E19" s="38"/>
      <c r="F19" s="39">
        <f>((F12*(L12/0.4))+(F13*(L13/0.4))+(F14*(L14/0.4))+(F15*(L15/0.4))+(F16*(L16/0.4))+(F17*(L17/0.4)))</f>
        <v>4.1579999999999994E-3</v>
      </c>
      <c r="G19" s="39">
        <f>((G12*(L12/0.4))+(G13*(L13/0.4))+(G14*(L14/0.4))+(G15*(L15/0.4))+(G16*(L16/0.4))+(G17*(L17/0.4)))</f>
        <v>3.1328999999999996E-2</v>
      </c>
      <c r="H19" s="42"/>
      <c r="I19" s="42"/>
      <c r="J19" s="42"/>
      <c r="K19" s="42"/>
      <c r="L19" s="40"/>
      <c r="M19" s="41">
        <f>((M12*(L12/0.4))+(M13*(L13/0.4))+(M14*(L14/0.4))+(M15*(L15/0.4))+(M16*(L16/0.4))+(M17*(L17/0.4)))</f>
        <v>0.76390000000000002</v>
      </c>
      <c r="N19" s="41">
        <f>((N12*(L12/0.4))+(N13*(L13/0.4))+(N14*(L14/0.4))+(N15*(L15/0.4))+(N16*(L16/0.4))+(N17*(L17/0.4)))</f>
        <v>-1.1866999999999996</v>
      </c>
      <c r="O19" s="41">
        <f>((O12*(L12/0.4))+(O13*(L13/0.4))+(O14*(L14/0.4))+(O15*(L15/0.4))+(O16*(L16/0.4))+(O17*(L17/0.4)))</f>
        <v>0</v>
      </c>
      <c r="P19" s="41">
        <f>((P12*(L12/0.4))+(P13*(L13/0.4))+(P14*(L14/0.4))+(P15*(L15/0.4))+(P16*(L16/0.4))+(P17*(L17/0.4)))</f>
        <v>0</v>
      </c>
      <c r="Q19" s="41">
        <f>((Q12*(L12/0.4))+(Q13*(L13/0.4))+(Q14*(L14/0.4))+(Q15*(L15/0.4))+(Q16*(L16/0.4))+(Q17*(L17/0.4)))</f>
        <v>0</v>
      </c>
      <c r="R19" s="41">
        <f>((R12*(L12/0.4))+(R13*(L13/0.4))+(R14*(L14/0.4))+(R15*(L15/0.4))+(R16*(L16/0.4))+(R17*(L17/0.4)))</f>
        <v>0</v>
      </c>
    </row>
    <row r="20" spans="1:18" ht="13.5" customHeight="1" thickBot="1" x14ac:dyDescent="0.25">
      <c r="A20" s="10" t="s">
        <v>11</v>
      </c>
      <c r="B20" s="10" t="s">
        <v>104</v>
      </c>
      <c r="C20" s="10" t="s">
        <v>105</v>
      </c>
      <c r="D20" s="10" t="s">
        <v>106</v>
      </c>
      <c r="E20" s="10"/>
      <c r="F20" s="24">
        <v>2E-3</v>
      </c>
      <c r="G20" s="24">
        <v>2.4299999999999999E-2</v>
      </c>
      <c r="H20" s="18"/>
      <c r="I20" s="18"/>
      <c r="J20" s="18"/>
      <c r="K20" s="18"/>
      <c r="L20" s="11"/>
      <c r="M20" s="12">
        <v>-0.91</v>
      </c>
      <c r="N20" s="12">
        <v>-1.78</v>
      </c>
      <c r="O20" s="12"/>
      <c r="P20" s="12"/>
      <c r="Q20" s="12"/>
      <c r="R20" s="12"/>
    </row>
    <row r="21" spans="1:18" ht="13.5" customHeight="1" thickBot="1" x14ac:dyDescent="0.25">
      <c r="A21" s="10"/>
      <c r="B21" s="10"/>
      <c r="C21" s="4" t="s">
        <v>35</v>
      </c>
      <c r="D21" s="4" t="s">
        <v>36</v>
      </c>
      <c r="E21" s="4" t="s">
        <v>15</v>
      </c>
      <c r="F21" s="25">
        <v>6.0000000000000001E-3</v>
      </c>
      <c r="G21" s="25">
        <v>1.66E-2</v>
      </c>
      <c r="H21" s="34">
        <v>25</v>
      </c>
      <c r="I21" s="34">
        <v>19</v>
      </c>
      <c r="J21" s="34">
        <v>7</v>
      </c>
      <c r="K21" s="34">
        <v>8</v>
      </c>
      <c r="L21" s="5">
        <v>3.7499999999999999E-2</v>
      </c>
      <c r="M21" s="6"/>
      <c r="N21" s="6"/>
      <c r="O21" s="6"/>
      <c r="P21" s="6"/>
      <c r="Q21" s="6"/>
      <c r="R21" s="6"/>
    </row>
    <row r="22" spans="1:18" ht="13.5" customHeight="1" thickBot="1" x14ac:dyDescent="0.25">
      <c r="A22" s="4" t="s">
        <v>33</v>
      </c>
      <c r="B22" s="4" t="s">
        <v>34</v>
      </c>
      <c r="C22" t="s">
        <v>154</v>
      </c>
      <c r="D22" t="s">
        <v>155</v>
      </c>
      <c r="E22" t="s">
        <v>15</v>
      </c>
      <c r="F22" s="66">
        <v>6.7999999999999996E-3</v>
      </c>
      <c r="G22" s="66">
        <v>1.7000000000000001E-2</v>
      </c>
      <c r="M22" s="65"/>
      <c r="N22" s="65"/>
      <c r="O22" s="65"/>
      <c r="P22" s="65"/>
      <c r="Q22" s="65"/>
      <c r="R22" s="65"/>
    </row>
    <row r="23" spans="1:18" ht="13.5" customHeight="1" thickBot="1" x14ac:dyDescent="0.25">
      <c r="A23" s="13"/>
      <c r="B23" s="13" t="s">
        <v>107</v>
      </c>
      <c r="C23" s="13" t="s">
        <v>108</v>
      </c>
      <c r="D23" s="13" t="s">
        <v>109</v>
      </c>
      <c r="E23" s="13"/>
      <c r="F23" s="26">
        <v>6.7000000000000002E-3</v>
      </c>
      <c r="G23" s="26">
        <v>1.7299999999999999E-2</v>
      </c>
      <c r="H23" s="35"/>
      <c r="I23" s="35"/>
      <c r="J23" s="35"/>
      <c r="K23" s="35"/>
      <c r="L23" s="14"/>
      <c r="M23" s="15"/>
      <c r="N23" s="15"/>
      <c r="O23" s="15"/>
      <c r="P23" s="15"/>
      <c r="Q23" s="15"/>
      <c r="R23" s="15"/>
    </row>
    <row r="24" spans="1:18" x14ac:dyDescent="0.2">
      <c r="A24" t="s">
        <v>33</v>
      </c>
      <c r="B24" t="s">
        <v>37</v>
      </c>
      <c r="C24" t="s">
        <v>38</v>
      </c>
      <c r="D24" t="s">
        <v>39</v>
      </c>
      <c r="F24" s="66">
        <v>6.4000000000000003E-3</v>
      </c>
      <c r="G24" s="66">
        <v>0.02</v>
      </c>
      <c r="H24" s="36">
        <v>37</v>
      </c>
      <c r="I24" s="36">
        <v>38</v>
      </c>
      <c r="J24" s="36">
        <v>28</v>
      </c>
      <c r="K24" s="33">
        <v>22</v>
      </c>
      <c r="L24" s="67">
        <v>1.7999999999999999E-2</v>
      </c>
      <c r="M24" s="65"/>
      <c r="N24" s="65"/>
      <c r="O24" s="65"/>
      <c r="P24" s="65"/>
      <c r="Q24" s="65"/>
      <c r="R24" s="65"/>
    </row>
    <row r="25" spans="1:18" x14ac:dyDescent="0.2">
      <c r="A25" t="s">
        <v>33</v>
      </c>
      <c r="B25" t="s">
        <v>40</v>
      </c>
      <c r="C25" t="s">
        <v>41</v>
      </c>
      <c r="D25" t="s">
        <v>42</v>
      </c>
      <c r="E25" t="s">
        <v>43</v>
      </c>
      <c r="F25" s="66">
        <v>5.8999999999999999E-3</v>
      </c>
      <c r="G25" s="66">
        <v>1.8599999999999998E-2</v>
      </c>
      <c r="H25" s="33">
        <v>17</v>
      </c>
      <c r="I25" s="33">
        <v>15</v>
      </c>
      <c r="J25" s="33">
        <v>10</v>
      </c>
      <c r="K25" s="33">
        <v>6</v>
      </c>
      <c r="L25" s="67">
        <v>3.9E-2</v>
      </c>
      <c r="M25" s="65"/>
      <c r="N25" s="65"/>
      <c r="O25" s="65"/>
      <c r="P25" s="65"/>
      <c r="Q25" s="65"/>
      <c r="R25" s="65"/>
    </row>
    <row r="26" spans="1:18" x14ac:dyDescent="0.2">
      <c r="A26" t="s">
        <v>33</v>
      </c>
      <c r="B26" t="s">
        <v>44</v>
      </c>
      <c r="C26" t="s">
        <v>45</v>
      </c>
      <c r="D26" t="s">
        <v>46</v>
      </c>
      <c r="E26" t="s">
        <v>15</v>
      </c>
      <c r="F26" s="66">
        <v>4.4999999999999997E-3</v>
      </c>
      <c r="G26" s="66">
        <v>2.92E-2</v>
      </c>
      <c r="H26" s="33">
        <v>17</v>
      </c>
      <c r="I26" s="33">
        <v>15</v>
      </c>
      <c r="J26" s="33">
        <v>6</v>
      </c>
      <c r="K26" s="33">
        <v>9</v>
      </c>
      <c r="L26" s="67">
        <v>4.0500000000000001E-2</v>
      </c>
      <c r="M26" s="65"/>
      <c r="N26" s="65"/>
      <c r="O26" s="65"/>
      <c r="P26" s="65"/>
      <c r="Q26" s="65"/>
      <c r="R26" s="65"/>
    </row>
    <row r="27" spans="1:18" x14ac:dyDescent="0.2">
      <c r="A27" t="s">
        <v>33</v>
      </c>
      <c r="B27" t="s">
        <v>47</v>
      </c>
      <c r="C27" t="s">
        <v>48</v>
      </c>
      <c r="D27" t="s">
        <v>49</v>
      </c>
      <c r="E27" t="s">
        <v>15</v>
      </c>
      <c r="F27" s="66">
        <v>7.0000000000000001E-3</v>
      </c>
      <c r="G27" s="66">
        <v>1.9800000000000002E-2</v>
      </c>
      <c r="H27" s="37">
        <v>53</v>
      </c>
      <c r="I27" s="37">
        <v>54</v>
      </c>
      <c r="J27" s="36">
        <v>36</v>
      </c>
      <c r="K27" s="33">
        <v>25</v>
      </c>
      <c r="L27" s="67">
        <v>3.7499999999999999E-2</v>
      </c>
      <c r="M27" s="65"/>
      <c r="N27" s="65"/>
      <c r="O27" s="65"/>
      <c r="P27" s="65"/>
      <c r="Q27" s="65"/>
      <c r="R27" s="65"/>
    </row>
    <row r="28" spans="1:18" ht="13.5" customHeight="1" thickBot="1" x14ac:dyDescent="0.25">
      <c r="C28" s="38" t="s">
        <v>170</v>
      </c>
      <c r="D28" s="38" t="s">
        <v>171</v>
      </c>
      <c r="E28" s="38" t="s">
        <v>84</v>
      </c>
      <c r="F28" s="39">
        <v>1.5E-3</v>
      </c>
      <c r="G28" s="39">
        <v>3.09E-2</v>
      </c>
      <c r="H28" s="29"/>
      <c r="I28" s="29"/>
      <c r="J28" s="31"/>
      <c r="K28" s="30"/>
      <c r="L28" s="40">
        <v>0.17249999999999999</v>
      </c>
      <c r="M28" s="41"/>
      <c r="N28" s="41"/>
      <c r="O28" s="41"/>
      <c r="P28" s="41"/>
      <c r="Q28" s="41"/>
      <c r="R28" s="41"/>
    </row>
    <row r="29" spans="1:18" ht="13.5" customHeight="1" thickBot="1" x14ac:dyDescent="0.25">
      <c r="A29" s="2"/>
      <c r="B29" s="2"/>
      <c r="C29" s="2"/>
      <c r="D29" s="2" t="s">
        <v>110</v>
      </c>
      <c r="E29" s="2"/>
      <c r="F29" s="70">
        <f>((F24*(L24/SUM(L24:L27)))+(F25*(L25/SUM(L24:L27)))+(F26*(L26/SUM(L24:L27)))+(F27*(L27/SUM(L24:L27))))</f>
        <v>5.8522222222222213E-3</v>
      </c>
      <c r="G29" s="70">
        <f>((G24*(L24/SUM(L24:L27)))+(G25*(L25/SUM(L24:L27)))+(G26*(L26/SUM(L24:L27)))+(G27*(L27/SUM(L24:L27))))</f>
        <v>2.23E-2</v>
      </c>
      <c r="H29" s="17"/>
      <c r="I29" s="17"/>
      <c r="J29" s="17"/>
      <c r="K29" s="17"/>
      <c r="L29" s="99"/>
      <c r="M29" s="3">
        <f>((M24*(L24/SUM(L24:L27)))+(M25*(L25/SUM(L24:L27)))+(M26*(L26/SUM(L24:L27)))+(M27*(L27/SUM(L24:L27))))</f>
        <v>0</v>
      </c>
      <c r="N29" s="3">
        <f>((N24*(L24/SUM(L24:L27)))+(N25*(L25/SUM(L24:L27)))+(N26*(L26/SUM(L24:L27)))+(N27*(L27/SUM(L24:L27))))</f>
        <v>0</v>
      </c>
      <c r="O29" s="3">
        <f>((O24*(L24/SUM(L24:L27)))+(O25*(L25/SUM(L24:L27)))+(O26*(L26/SUM(L24:L27)))+(O27*(L27/SUM(L24:L27))))</f>
        <v>0</v>
      </c>
      <c r="P29" s="3">
        <f>((P24*(L24/SUM(L24:L27)))+(P25*(L25/SUM(L24:L27)))+(P26*(L26/SUM(L24:L27)))+(P27*(L27/SUM(L24:L27))))</f>
        <v>0</v>
      </c>
      <c r="Q29" s="3">
        <f>((Q24*(L24/SUM(L24:L27)))+(Q25*(L25/SUM(L24:L27)))+(Q26*(L26/SUM(L24:L27)))+(Q27*(L27/SUM(L24:L27))))</f>
        <v>0</v>
      </c>
      <c r="R29" s="3">
        <f>((R24*(L24/SUM(L24:L27)))+(R25*(L25/SUM(L24:L27)))+(R26*(L26/SUM(L24:L27)))+(R27*(L27/SUM(L24:L27))))</f>
        <v>0</v>
      </c>
    </row>
    <row r="30" spans="1:18" ht="13.5" customHeight="1" thickBot="1" x14ac:dyDescent="0.25">
      <c r="A30" s="10"/>
      <c r="B30" s="10" t="s">
        <v>111</v>
      </c>
      <c r="C30" s="10" t="s">
        <v>112</v>
      </c>
      <c r="D30" s="10" t="s">
        <v>113</v>
      </c>
      <c r="E30" s="10"/>
      <c r="F30" s="24">
        <v>3.3999999999999998E-3</v>
      </c>
      <c r="G30" s="24"/>
      <c r="H30" s="18"/>
      <c r="I30" s="18"/>
      <c r="J30" s="18"/>
      <c r="K30" s="18"/>
      <c r="L30" s="11"/>
      <c r="M30" s="12"/>
      <c r="N30" s="12"/>
      <c r="O30" s="12"/>
      <c r="P30" s="12"/>
      <c r="Q30" s="12"/>
      <c r="R30" s="12"/>
    </row>
    <row r="31" spans="1:18" x14ac:dyDescent="0.2">
      <c r="A31" t="s">
        <v>33</v>
      </c>
      <c r="B31" t="s">
        <v>50</v>
      </c>
      <c r="C31" t="s">
        <v>114</v>
      </c>
      <c r="D31" t="s">
        <v>115</v>
      </c>
      <c r="E31" t="s">
        <v>116</v>
      </c>
      <c r="F31" s="66">
        <v>0.01</v>
      </c>
      <c r="G31" s="66">
        <v>4.8999999999999998E-3</v>
      </c>
      <c r="H31" s="33">
        <v>24</v>
      </c>
      <c r="I31" s="36">
        <v>40</v>
      </c>
      <c r="J31" s="33">
        <v>25</v>
      </c>
      <c r="K31" s="36">
        <v>29</v>
      </c>
      <c r="L31" s="67">
        <v>3.5999999999999997E-2</v>
      </c>
      <c r="M31" s="65"/>
      <c r="N31" s="65"/>
      <c r="O31" s="65"/>
      <c r="P31" s="65"/>
      <c r="Q31" s="65"/>
      <c r="R31" s="65"/>
    </row>
    <row r="32" spans="1:18" x14ac:dyDescent="0.2">
      <c r="A32" t="s">
        <v>33</v>
      </c>
      <c r="B32" t="s">
        <v>53</v>
      </c>
      <c r="C32" t="s">
        <v>54</v>
      </c>
      <c r="D32" t="s">
        <v>55</v>
      </c>
      <c r="E32" t="s">
        <v>56</v>
      </c>
      <c r="F32" s="66">
        <v>6.1000000000000004E-3</v>
      </c>
      <c r="G32" s="66">
        <v>1.52E-2</v>
      </c>
      <c r="H32" s="37">
        <v>73</v>
      </c>
      <c r="I32" s="28">
        <v>79</v>
      </c>
      <c r="J32" s="36">
        <v>40</v>
      </c>
      <c r="K32" s="36">
        <v>29</v>
      </c>
      <c r="L32" s="67">
        <v>3.5999999999999997E-2</v>
      </c>
      <c r="M32" s="65"/>
      <c r="N32" s="65"/>
      <c r="O32" s="65"/>
      <c r="P32" s="65"/>
      <c r="Q32" s="65"/>
      <c r="R32" s="65"/>
    </row>
    <row r="33" spans="1:18" ht="13.5" customHeight="1" thickBot="1" x14ac:dyDescent="0.25">
      <c r="A33" s="2" t="s">
        <v>33</v>
      </c>
      <c r="B33" s="2" t="s">
        <v>57</v>
      </c>
      <c r="C33" t="s">
        <v>58</v>
      </c>
      <c r="D33" t="s">
        <v>59</v>
      </c>
      <c r="E33" t="s">
        <v>15</v>
      </c>
      <c r="F33" s="66">
        <v>1E-3</v>
      </c>
      <c r="G33" s="66">
        <v>1.9699999999999999E-2</v>
      </c>
      <c r="H33" s="33">
        <v>0</v>
      </c>
      <c r="I33" s="33">
        <v>0</v>
      </c>
      <c r="J33" s="33">
        <v>5</v>
      </c>
      <c r="K33" s="33">
        <v>6</v>
      </c>
      <c r="L33" s="67">
        <v>3.7499999999999999E-2</v>
      </c>
      <c r="M33" s="65"/>
      <c r="N33" s="65"/>
      <c r="O33" s="65"/>
      <c r="P33" s="65"/>
      <c r="Q33" s="65"/>
      <c r="R33" s="65"/>
    </row>
    <row r="34" spans="1:18" ht="13.5" customHeight="1" thickBot="1" x14ac:dyDescent="0.25">
      <c r="A34" s="2"/>
      <c r="B34" s="2"/>
      <c r="C34" s="38" t="s">
        <v>172</v>
      </c>
      <c r="D34" s="38" t="s">
        <v>173</v>
      </c>
      <c r="E34" s="38" t="s">
        <v>84</v>
      </c>
      <c r="F34" s="39">
        <v>4.0000000000000002E-4</v>
      </c>
      <c r="G34" s="39">
        <v>1.9300000000000001E-2</v>
      </c>
      <c r="H34" s="30"/>
      <c r="I34" s="30"/>
      <c r="J34" s="30"/>
      <c r="K34" s="30"/>
      <c r="L34" s="40">
        <v>0.40350000000000003</v>
      </c>
      <c r="M34" s="41"/>
      <c r="N34" s="41"/>
      <c r="O34" s="41"/>
      <c r="P34" s="41"/>
      <c r="Q34" s="41"/>
      <c r="R34" s="41"/>
    </row>
    <row r="35" spans="1:18" ht="13.5" customHeight="1" thickBot="1" x14ac:dyDescent="0.25">
      <c r="A35" s="2"/>
      <c r="B35" s="2"/>
      <c r="C35" s="2"/>
      <c r="D35" s="2" t="s">
        <v>117</v>
      </c>
      <c r="E35" s="2"/>
      <c r="F35" s="70">
        <f>((F31*(L31/SUM(L31:L33)))+(F32*(L32/SUM(L31:L33)))+(F33*(L33/SUM(L31:L33))))</f>
        <v>5.6356164383561651E-3</v>
      </c>
      <c r="G35" s="70">
        <f>((G31*(L31/SUM(L31:L33)))+(G32*(L32/SUM(L31:L33)))+(G33*(L33/SUM(L31:L33))))</f>
        <v>1.3354794520547946E-2</v>
      </c>
      <c r="H35" s="17"/>
      <c r="I35" s="17"/>
      <c r="J35" s="17"/>
      <c r="K35" s="17"/>
      <c r="L35" s="99"/>
      <c r="M35" s="3">
        <f>((M31*(L31/SUM(L31:L33)))+(M32*(L32/SUM(L31:L33)))+(M33*(L33/SUM(L31:L33))))</f>
        <v>0</v>
      </c>
      <c r="N35" s="3">
        <f>((N31*(L31/SUM(L31:L33)))+(N32*(L32/SUM(L31:L33)))+(N33*(L33/SUM(L31:L33))))</f>
        <v>0</v>
      </c>
      <c r="O35" s="3">
        <f>((O31*(L31/SUM(L31:L33)))+(O32*(L32/SUM(L31:L33)))+(O33*(L33/SUM(L31:L33))))</f>
        <v>0</v>
      </c>
      <c r="P35" s="3">
        <f>((P31*(L31/SUM(L31:L33)))+(P32*(L32/SUM(L31:L33)))+(P33*(L33/SUM(L31:L33))))</f>
        <v>0</v>
      </c>
      <c r="Q35" s="3">
        <f>((Q31*(L31/SUM(L31:L33)))+(Q32*(L32/SUM(L31:L33)))+(Q33*(L33/SUM(L31:L33))))</f>
        <v>0</v>
      </c>
      <c r="R35" s="3">
        <f>((R31*(L31/SUM(L31:L33)))+(R32*(L32/SUM(L31:L33)))+(R33*(L33/SUM(L31:L33))))</f>
        <v>0</v>
      </c>
    </row>
    <row r="36" spans="1:18" ht="13.5" customHeight="1" thickBot="1" x14ac:dyDescent="0.25">
      <c r="A36" s="10"/>
      <c r="B36" s="10" t="s">
        <v>118</v>
      </c>
      <c r="C36" s="10" t="s">
        <v>119</v>
      </c>
      <c r="D36" s="10" t="s">
        <v>120</v>
      </c>
      <c r="E36" s="10"/>
      <c r="F36" s="24">
        <v>8.9999999999999998E-4</v>
      </c>
      <c r="G36" s="24"/>
      <c r="H36" s="18"/>
      <c r="I36" s="18"/>
      <c r="J36" s="18"/>
      <c r="K36" s="18"/>
      <c r="L36" s="11"/>
      <c r="M36" s="12"/>
      <c r="N36" s="12"/>
      <c r="O36" s="12"/>
      <c r="P36" s="12"/>
      <c r="Q36" s="12"/>
      <c r="R36" s="12"/>
    </row>
    <row r="37" spans="1:18" x14ac:dyDescent="0.2">
      <c r="A37" t="s">
        <v>33</v>
      </c>
      <c r="B37" t="s">
        <v>60</v>
      </c>
      <c r="C37" t="s">
        <v>61</v>
      </c>
      <c r="D37" t="s">
        <v>62</v>
      </c>
      <c r="E37" t="s">
        <v>15</v>
      </c>
      <c r="F37" s="66">
        <v>8.9999999999999993E-3</v>
      </c>
      <c r="G37" s="66">
        <v>2.2000000000000001E-3</v>
      </c>
      <c r="H37" s="33">
        <v>0</v>
      </c>
      <c r="I37" s="33">
        <v>0</v>
      </c>
      <c r="J37" s="33">
        <v>12</v>
      </c>
      <c r="K37" s="36">
        <v>31</v>
      </c>
      <c r="L37" s="67">
        <v>2.1000000000000001E-2</v>
      </c>
      <c r="M37" s="65"/>
      <c r="N37" s="65"/>
      <c r="O37" s="65"/>
      <c r="P37" s="65"/>
      <c r="Q37" s="65"/>
      <c r="R37" s="65"/>
    </row>
    <row r="38" spans="1:18" x14ac:dyDescent="0.2">
      <c r="A38" t="s">
        <v>33</v>
      </c>
      <c r="B38" t="s">
        <v>63</v>
      </c>
      <c r="C38" t="s">
        <v>121</v>
      </c>
      <c r="D38" t="s">
        <v>122</v>
      </c>
      <c r="E38" t="s">
        <v>15</v>
      </c>
      <c r="F38" s="66">
        <v>6.7000000000000002E-3</v>
      </c>
      <c r="G38" s="66">
        <v>3.5999999999999999E-3</v>
      </c>
      <c r="H38" s="33">
        <v>0</v>
      </c>
      <c r="I38" s="33">
        <v>0</v>
      </c>
      <c r="J38" s="33">
        <v>7</v>
      </c>
      <c r="K38" s="33">
        <v>11</v>
      </c>
      <c r="L38" s="67">
        <v>2.1000000000000001E-2</v>
      </c>
      <c r="M38" s="65"/>
      <c r="N38" s="65"/>
      <c r="O38" s="65"/>
      <c r="P38" s="65"/>
      <c r="Q38" s="65"/>
      <c r="R38" s="65"/>
    </row>
    <row r="39" spans="1:18" ht="13.5" customHeight="1" thickBot="1" x14ac:dyDescent="0.25">
      <c r="A39" s="2" t="s">
        <v>33</v>
      </c>
      <c r="B39" s="2" t="s">
        <v>66</v>
      </c>
      <c r="C39" s="2" t="s">
        <v>67</v>
      </c>
      <c r="D39" s="2" t="s">
        <v>68</v>
      </c>
      <c r="E39" s="2" t="s">
        <v>43</v>
      </c>
      <c r="F39" s="70">
        <v>4.3E-3</v>
      </c>
      <c r="G39" s="70">
        <v>1.0200000000000001E-2</v>
      </c>
      <c r="H39" s="32">
        <v>78</v>
      </c>
      <c r="I39" s="29">
        <v>73</v>
      </c>
      <c r="J39" s="29">
        <v>61</v>
      </c>
      <c r="K39" s="31">
        <v>46</v>
      </c>
      <c r="L39" s="99">
        <v>4.2000000000000003E-2</v>
      </c>
      <c r="M39" s="3"/>
      <c r="N39" s="3"/>
      <c r="O39" s="3"/>
      <c r="P39" s="3"/>
      <c r="Q39" s="3"/>
      <c r="R39" s="3"/>
    </row>
    <row r="40" spans="1:18" ht="13.5" customHeight="1" thickBot="1" x14ac:dyDescent="0.25">
      <c r="A40" s="2"/>
      <c r="B40" s="2"/>
      <c r="C40" s="2"/>
      <c r="D40" s="2" t="s">
        <v>123</v>
      </c>
      <c r="E40" s="2"/>
      <c r="F40" s="70">
        <f>((F37*(L37/SUM(L37:L39)))+(F38*(L38/SUM(L37:L39)))+(F39*(L39/SUM(L37:L39))))</f>
        <v>6.0749999999999997E-3</v>
      </c>
      <c r="G40" s="70">
        <f>((G37*(L37/SUM(L37:L39)))+(G38*(L38/SUM(L37:L39)))+(G39*(L39/SUM(L37:L39))))</f>
        <v>6.5500000000000003E-3</v>
      </c>
      <c r="H40" s="17"/>
      <c r="I40" s="17"/>
      <c r="J40" s="17"/>
      <c r="K40" s="17"/>
      <c r="L40" s="99"/>
      <c r="M40" s="3">
        <f>((M37*(L37/SUM(L37:L39)))+(M38*(L38/SUM(L37:L39)))+(M39*(L39/SUM(L37:L39))))</f>
        <v>0</v>
      </c>
      <c r="N40" s="3">
        <f>((N37*(L37/SUM(L37:L39)))+(N38*(L38/SUM(L37:L39)))+(N39*(L39/SUM(L37:L39))))</f>
        <v>0</v>
      </c>
      <c r="O40" s="3">
        <f>((O37*(L37/SUM(L37:L39)))+(O38*(L38/SUM(L37:L39)))+(O39*(L39/SUM(L37:L39))))</f>
        <v>0</v>
      </c>
      <c r="P40" s="3">
        <f>((P37*(L37/SUM(L37:L39)))+(P38*(L38/SUM(L37:L39)))+(P39*(L39/SUM(L37:L39))))</f>
        <v>0</v>
      </c>
      <c r="Q40" s="3">
        <f>((Q37*(L37/SUM(L37:L39)))+(Q38*(L38/SUM(L37:L39)))+(Q39*(L39/SUM(L37:L39))))</f>
        <v>0</v>
      </c>
      <c r="R40" s="3">
        <f>((R37*(L37/SUM(L37:L39)))+(R38*(L38/SUM(L37:L39)))+(R39*(L39/SUM(L37:L39))))</f>
        <v>0</v>
      </c>
    </row>
    <row r="41" spans="1:18" ht="13.5" customHeight="1" thickBot="1" x14ac:dyDescent="0.25">
      <c r="A41" s="10"/>
      <c r="B41" s="10" t="s">
        <v>124</v>
      </c>
      <c r="C41" s="10" t="s">
        <v>125</v>
      </c>
      <c r="D41" s="10" t="s">
        <v>126</v>
      </c>
      <c r="E41" s="10"/>
      <c r="F41" s="24">
        <v>2E-3</v>
      </c>
      <c r="G41" s="24">
        <v>1.54E-2</v>
      </c>
      <c r="H41" s="18"/>
      <c r="I41" s="18"/>
      <c r="J41" s="18"/>
      <c r="K41" s="18"/>
      <c r="L41" s="11"/>
      <c r="M41" s="12"/>
      <c r="N41" s="12"/>
      <c r="O41" s="12"/>
      <c r="P41" s="12"/>
      <c r="Q41" s="12"/>
      <c r="R41" s="12"/>
    </row>
    <row r="42" spans="1:18" x14ac:dyDescent="0.2">
      <c r="A42" t="s">
        <v>33</v>
      </c>
      <c r="B42" t="s">
        <v>69</v>
      </c>
      <c r="C42" t="s">
        <v>70</v>
      </c>
      <c r="D42" t="s">
        <v>71</v>
      </c>
      <c r="F42" s="66">
        <v>1.21E-2</v>
      </c>
      <c r="G42" s="66">
        <v>8.9999999999999998E-4</v>
      </c>
      <c r="H42" s="37">
        <v>65</v>
      </c>
      <c r="I42" s="37">
        <v>56</v>
      </c>
      <c r="J42" s="37">
        <v>66</v>
      </c>
      <c r="K42" s="37">
        <v>75</v>
      </c>
      <c r="L42" s="67">
        <v>2.1000000000000001E-2</v>
      </c>
      <c r="M42" s="65"/>
      <c r="N42" s="65"/>
      <c r="O42" s="65"/>
      <c r="P42" s="65"/>
      <c r="Q42" s="65"/>
      <c r="R42" s="65"/>
    </row>
    <row r="43" spans="1:18" x14ac:dyDescent="0.2">
      <c r="A43" t="s">
        <v>33</v>
      </c>
      <c r="B43" t="s">
        <v>72</v>
      </c>
      <c r="C43" t="s">
        <v>73</v>
      </c>
      <c r="D43" t="s">
        <v>74</v>
      </c>
      <c r="F43" s="66">
        <v>9.1000000000000004E-3</v>
      </c>
      <c r="G43" s="66">
        <v>8.0999999999999996E-3</v>
      </c>
      <c r="H43" s="37">
        <v>58</v>
      </c>
      <c r="I43" s="36">
        <v>46</v>
      </c>
      <c r="J43" s="37">
        <v>53</v>
      </c>
      <c r="K43" s="37">
        <v>54</v>
      </c>
      <c r="L43" s="67">
        <v>2.1000000000000001E-2</v>
      </c>
      <c r="M43" s="65"/>
      <c r="N43" s="65"/>
      <c r="O43" s="65"/>
      <c r="P43" s="65"/>
      <c r="Q43" s="65"/>
      <c r="R43" s="65"/>
    </row>
    <row r="44" spans="1:18" ht="13.5" customHeight="1" thickBot="1" x14ac:dyDescent="0.25">
      <c r="A44" s="2" t="s">
        <v>33</v>
      </c>
      <c r="B44" s="2" t="s">
        <v>75</v>
      </c>
      <c r="C44" s="2" t="s">
        <v>76</v>
      </c>
      <c r="D44" s="2" t="s">
        <v>77</v>
      </c>
      <c r="E44" s="2" t="s">
        <v>15</v>
      </c>
      <c r="F44" s="70">
        <v>2.8E-3</v>
      </c>
      <c r="G44" s="70">
        <v>1.6899999999999998E-2</v>
      </c>
      <c r="H44" s="31">
        <v>44</v>
      </c>
      <c r="I44" s="30">
        <v>25</v>
      </c>
      <c r="J44" s="30">
        <v>25</v>
      </c>
      <c r="K44" s="31">
        <v>26</v>
      </c>
      <c r="L44" s="99">
        <v>4.2000000000000003E-2</v>
      </c>
      <c r="M44" s="3"/>
      <c r="N44" s="3"/>
      <c r="O44" s="3"/>
      <c r="P44" s="3"/>
      <c r="Q44" s="3"/>
      <c r="R44" s="3"/>
    </row>
    <row r="45" spans="1:18" ht="13.5" customHeight="1" thickBot="1" x14ac:dyDescent="0.25">
      <c r="A45" s="2"/>
      <c r="B45" s="2"/>
      <c r="C45" s="2"/>
      <c r="D45" s="2" t="s">
        <v>127</v>
      </c>
      <c r="E45" s="2"/>
      <c r="F45" s="70">
        <f>((F42*(L42/SUM(L42:L44)))+(F43*(L43/SUM(L42:L44)))+(F44*(L44/SUM(L42:L44))))</f>
        <v>6.7000000000000002E-3</v>
      </c>
      <c r="G45" s="70">
        <f>((G42*(L42/SUM(L42:L44)))+(G43*(L43/SUM(L42:L44)))+(G44*(L44/SUM(L42:L44))))</f>
        <v>1.0699999999999999E-2</v>
      </c>
      <c r="H45" s="17"/>
      <c r="I45" s="17"/>
      <c r="J45" s="17"/>
      <c r="K45" s="17"/>
      <c r="L45" s="99"/>
      <c r="M45" s="3">
        <f>((M42*(L42/SUM(L42:L44)))+(M43*(L43/SUM(L42:L44)))+(M44*(L44/SUM(L42:L44))))</f>
        <v>0</v>
      </c>
      <c r="N45" s="3">
        <f>((N42*(L42/SUM(L42:L44)))+(N43*(L43/SUM(L42:L44)))+(N44*(L44/SUM(L42:L44))))</f>
        <v>0</v>
      </c>
      <c r="O45" s="3">
        <f>((O42*(L42/SUM(L42:L44)))+(O43*(L43/SUM(L42:L44)))+(O44*(L44/SUM(L42:L44))))</f>
        <v>0</v>
      </c>
      <c r="P45" s="3">
        <f>((P42*(L42/SUM(L42:L44)))+(P43*(L43/SUM(L42:L44)))+(P44*(L44/SUM(L42:L44))))</f>
        <v>0</v>
      </c>
      <c r="Q45" s="3">
        <f>((Q42*(L42/SUM(L42:L44)))+(Q43*(L43/SUM(L42:L44)))+(Q44*(L44/SUM(L42:L44))))</f>
        <v>0</v>
      </c>
      <c r="R45" s="3">
        <f>((R42*(L42/SUM(L42:L44)))+(R43*(L43/SUM(L42:L44)))+(R44*(L44/SUM(L42:L44))))</f>
        <v>0</v>
      </c>
    </row>
    <row r="46" spans="1:18" ht="13.5" customHeight="1" thickBot="1" x14ac:dyDescent="0.25">
      <c r="A46" s="10"/>
      <c r="B46" s="10" t="s">
        <v>128</v>
      </c>
      <c r="C46" s="10" t="s">
        <v>129</v>
      </c>
      <c r="D46" s="10" t="s">
        <v>130</v>
      </c>
      <c r="E46" s="10"/>
      <c r="F46" s="24">
        <v>2E-3</v>
      </c>
      <c r="G46" s="24">
        <v>2.06E-2</v>
      </c>
      <c r="H46" s="18"/>
      <c r="I46" s="18"/>
      <c r="J46" s="18"/>
      <c r="K46" s="18"/>
      <c r="L46" s="11"/>
      <c r="M46" s="12"/>
      <c r="N46" s="12"/>
      <c r="O46" s="12"/>
      <c r="P46" s="12"/>
      <c r="Q46" s="12"/>
      <c r="R46" s="12"/>
    </row>
    <row r="47" spans="1:18" x14ac:dyDescent="0.2">
      <c r="A47" t="s">
        <v>33</v>
      </c>
      <c r="B47" t="s">
        <v>78</v>
      </c>
      <c r="C47" t="s">
        <v>145</v>
      </c>
      <c r="D47" t="s">
        <v>146</v>
      </c>
      <c r="F47" s="66">
        <v>7.0000000000000001E-3</v>
      </c>
      <c r="G47" s="66">
        <v>2.5700000000000001E-2</v>
      </c>
      <c r="H47" s="28">
        <v>81</v>
      </c>
      <c r="I47" s="28">
        <v>88</v>
      </c>
      <c r="J47" s="28">
        <v>88</v>
      </c>
      <c r="K47" s="37">
        <v>66</v>
      </c>
      <c r="L47" s="67">
        <v>2.5499999999999998E-2</v>
      </c>
      <c r="M47" s="65"/>
      <c r="N47" s="65"/>
      <c r="O47" s="65"/>
      <c r="P47" s="65"/>
      <c r="Q47" s="65"/>
      <c r="R47" s="65"/>
    </row>
    <row r="48" spans="1:18" x14ac:dyDescent="0.2">
      <c r="A48" t="s">
        <v>33</v>
      </c>
      <c r="B48" t="s">
        <v>81</v>
      </c>
      <c r="C48" t="s">
        <v>82</v>
      </c>
      <c r="D48" t="s">
        <v>83</v>
      </c>
      <c r="E48" t="s">
        <v>84</v>
      </c>
      <c r="F48" s="66">
        <v>1E-3</v>
      </c>
      <c r="G48" s="66">
        <v>1.6799999999999999E-2</v>
      </c>
      <c r="H48" s="33">
        <v>0</v>
      </c>
      <c r="I48" s="33">
        <v>3</v>
      </c>
      <c r="L48" s="67">
        <v>2.5499999999999998E-2</v>
      </c>
      <c r="M48" s="65"/>
      <c r="N48" s="65"/>
      <c r="O48" s="65"/>
      <c r="P48" s="65"/>
      <c r="Q48" s="65"/>
      <c r="R48" s="1"/>
    </row>
    <row r="49" spans="1:18" ht="13.5" customHeight="1" thickBot="1" x14ac:dyDescent="0.25">
      <c r="A49" s="2" t="s">
        <v>33</v>
      </c>
      <c r="B49" s="2" t="s">
        <v>86</v>
      </c>
      <c r="C49" s="2" t="s">
        <v>87</v>
      </c>
      <c r="D49" s="2" t="s">
        <v>131</v>
      </c>
      <c r="E49" s="2" t="s">
        <v>15</v>
      </c>
      <c r="F49" s="70">
        <v>5.1999999999999998E-3</v>
      </c>
      <c r="G49" s="70">
        <v>1.2699999999999999E-2</v>
      </c>
      <c r="H49" s="29">
        <v>67</v>
      </c>
      <c r="I49" s="31">
        <v>47</v>
      </c>
      <c r="J49" s="31">
        <v>44</v>
      </c>
      <c r="K49" s="31">
        <v>38</v>
      </c>
      <c r="L49" s="99">
        <v>7.4999999999999997E-2</v>
      </c>
      <c r="M49" s="3"/>
      <c r="N49" s="3"/>
      <c r="O49" s="3"/>
      <c r="P49" s="3"/>
      <c r="Q49" s="3"/>
      <c r="R49" s="3"/>
    </row>
    <row r="50" spans="1:18" ht="13.5" customHeight="1" thickBot="1" x14ac:dyDescent="0.25">
      <c r="A50" s="2"/>
      <c r="B50" s="2"/>
      <c r="C50" s="2"/>
      <c r="D50" s="2" t="s">
        <v>132</v>
      </c>
      <c r="E50" s="2"/>
      <c r="F50" s="70">
        <f>((F47*(L47/SUM(L47:L49)))+(F48*(L48/SUM(L47:L49)))+(F49*(L49/SUM(L47:L49))))</f>
        <v>4.7142857142857143E-3</v>
      </c>
      <c r="G50" s="70">
        <f>((G47*(L47/SUM(L47:L49)))+(G48*(L48/SUM(L47:L49)))+(G49*(L49/SUM(L47:L49))))</f>
        <v>1.6160714285714285E-2</v>
      </c>
      <c r="H50" s="17"/>
      <c r="I50" s="17"/>
      <c r="J50" s="17"/>
      <c r="K50" s="17"/>
      <c r="L50" s="99"/>
      <c r="M50" s="3">
        <f>((M47*(L47/SUM(L47:L49)))+(M48*(L48/SUM(L47:L49)))+(M49*(L49/SUM(L47:L49))))</f>
        <v>0</v>
      </c>
      <c r="N50" s="3">
        <f>((N47*(L47/SUM(L47:L49)))+(N48*(L48/SUM(L47:L49)))+(N49*(L49/SUM(L47:L49))))</f>
        <v>0</v>
      </c>
      <c r="O50" s="3">
        <f>((O47*(L47/SUM(L47:L49)))+(O48*(L48/SUM(L47:L49)))+(O49*(L49/SUM(L47:L49))))</f>
        <v>0</v>
      </c>
      <c r="P50" s="3">
        <f>((P47*(L47/SUM(L47:L49)))+(P48*(L48/SUM(L47:L49)))+(P49*(L49/SUM(L47:L49))))</f>
        <v>0</v>
      </c>
      <c r="Q50" s="3">
        <f>((Q47*(L47/SUM(L47:L49)))+(Q48*(L48/SUM(L47:L49)))+(Q49*(L49/SUM(L47:L49))))</f>
        <v>0</v>
      </c>
      <c r="R50" s="3">
        <f>((R47*(L47/SUM(L47:L49)))+(R48*(L48/SUM(L47:L49)))+(R49*(L49/SUM(L47:L49))))</f>
        <v>0</v>
      </c>
    </row>
    <row r="51" spans="1:18" ht="13.5" customHeight="1" thickBot="1" x14ac:dyDescent="0.25">
      <c r="A51" s="13"/>
      <c r="B51" s="13" t="s">
        <v>133</v>
      </c>
      <c r="C51" s="13" t="s">
        <v>134</v>
      </c>
      <c r="D51" s="13" t="s">
        <v>135</v>
      </c>
      <c r="E51" s="13"/>
      <c r="F51" s="26">
        <v>2E-3</v>
      </c>
      <c r="G51" s="26">
        <v>1.8100000000000002E-2</v>
      </c>
      <c r="H51" s="20"/>
      <c r="I51" s="20"/>
      <c r="J51" s="20"/>
      <c r="K51" s="20"/>
      <c r="L51" s="14"/>
      <c r="M51" s="15"/>
      <c r="N51" s="15"/>
      <c r="O51" s="15"/>
      <c r="P51" s="15"/>
      <c r="Q51" s="15"/>
      <c r="R51" s="15"/>
    </row>
    <row r="52" spans="1:18" ht="13.5" customHeight="1" thickBot="1" x14ac:dyDescent="0.25">
      <c r="A52" s="4" t="s">
        <v>89</v>
      </c>
      <c r="B52" s="4" t="s">
        <v>90</v>
      </c>
      <c r="C52" s="4" t="s">
        <v>91</v>
      </c>
      <c r="D52" s="4" t="s">
        <v>92</v>
      </c>
      <c r="E52" s="4" t="s">
        <v>15</v>
      </c>
      <c r="F52" s="25">
        <v>4.1000000000000003E-3</v>
      </c>
      <c r="G52" s="25">
        <v>5.8099999999999999E-2</v>
      </c>
      <c r="H52" s="34">
        <v>0</v>
      </c>
      <c r="I52" s="34">
        <v>0</v>
      </c>
      <c r="J52" s="19"/>
      <c r="K52" s="19"/>
      <c r="L52" s="5">
        <v>2.4E-2</v>
      </c>
      <c r="M52" s="6"/>
      <c r="N52" s="6"/>
      <c r="O52" s="6"/>
      <c r="P52" s="6"/>
      <c r="Q52" s="6"/>
      <c r="R52" s="7"/>
    </row>
    <row r="53" spans="1:18" ht="13.5" customHeight="1" thickBot="1" x14ac:dyDescent="0.25">
      <c r="A53" s="10"/>
      <c r="B53" s="10" t="s">
        <v>136</v>
      </c>
      <c r="C53" s="10" t="s">
        <v>137</v>
      </c>
      <c r="D53" s="10" t="s">
        <v>138</v>
      </c>
      <c r="E53" s="10"/>
      <c r="F53" s="24">
        <v>5.0000000000000001E-3</v>
      </c>
      <c r="G53" s="24">
        <v>3.4700000000000002E-2</v>
      </c>
      <c r="H53" s="18"/>
      <c r="I53" s="18"/>
      <c r="J53" s="18"/>
      <c r="K53" s="18"/>
      <c r="L53" s="11">
        <v>2.4E-2</v>
      </c>
      <c r="M53" s="12"/>
      <c r="N53" s="12"/>
      <c r="O53" s="12"/>
      <c r="P53" s="12"/>
      <c r="Q53" s="12"/>
      <c r="R53" s="16"/>
    </row>
    <row r="54" spans="1:18" ht="13.5" customHeight="1" thickBot="1" x14ac:dyDescent="0.25">
      <c r="A54" s="4"/>
      <c r="B54" s="4"/>
      <c r="C54" s="4"/>
      <c r="D54" s="4" t="s">
        <v>139</v>
      </c>
      <c r="E54" s="4"/>
      <c r="F54" s="25">
        <f>(F21*(L21/0.6))+((F24*(L24/0.6))+(F25*(L25/0.6))+(F26*(L26/0.6))+(F27*(L27/0.6))+(F31*(L31/0.6))+(F32*(L32/0.6))+(F33*(L33/0.6))+(F37*(L37/0.6))+(F38*(L38/0.6))+(F39*(L39/0.6))+(F42*(L42/0.6))+(F43*(L43/0.6))+(F44*(L44/0.6))+(F47*(L47/0.6))+(F48*(L48/0.6))+(F49*(L49/0.6))+(F52*(L52/0.6)))</f>
        <v>5.6627500000000002E-3</v>
      </c>
      <c r="G54" s="25">
        <f>(G21*(L21/0.6))+((G24*(L24/0.6))+(G25*(L25/0.6))+(G26*(L26/0.6))+(G27*(L27/0.6))+(G31*(L31/0.6))+(G32*(L32/0.6))+(G33*(L33/0.6))+(G37*(L37/0.6))+(G38*(L38/0.6))+(G39*(L39/0.6))+(G42*(L42/0.6))+(G43*(L43/0.6))+(G44*(L44/0.6))+(G47*(L47/0.6))+(G48*(L48/0.6))+(G49*(L49/0.6))+(G52*(L52/0.6)))</f>
        <v>1.6624999999999997E-2</v>
      </c>
      <c r="H54" s="19"/>
      <c r="I54" s="19"/>
      <c r="J54" s="19"/>
      <c r="K54" s="19"/>
      <c r="L54" s="5">
        <f>SUM(L21:L52)-L28-L34</f>
        <v>0.60000000000000031</v>
      </c>
      <c r="M54" s="6">
        <f>(M21*(L21/0.6))+((M24*(L24/0.6))+(M25*(L25/0.6))+(M26*(L26/0.6))+(M27*(L27/0.6))+(M31*(L31/0.6))+(M32*(L32/0.6))+(M33*(L33/0.6))+(M37*(L37/0.6))+(M38*(L38/0.6))+(M39*(L39/0.6))+(M42*(L42/0.6))+(M43*(L43/0.6))+(M44*(L44/0.6))+(M47*(L47/0.6))+(M48*(L48/0.6))+(M49*(L49/0.6))+(M52*(L52/0.6)))</f>
        <v>0</v>
      </c>
      <c r="N54" s="6">
        <f>(N21*(L21/0.6))+((N24*(L24/0.6))+(N25*(L25/0.6))+(N26*(L26/0.6))+(N27*(L27/0.6))+(N31*(L31/0.6))+(N32*(L32/0.6))+(N33*(L33/0.6))+(N37*(L37/0.6))+(N38*(L38/0.6))+(N39*(L39/0.6))+(N42*(L42/0.6))+(N43*(L43/0.6))+(N44*(L44/0.6))+(N47*(L47/0.6))+(N48*(L48/0.6))+(N49*(L49/0.6))+(N52*(L52/0.06)))</f>
        <v>0</v>
      </c>
      <c r="O54" s="6">
        <f>(O21*(L21/0.6))+((O24*(L24/0.6))+(O25*(L25/0.6))+(O26*(L26/0.6))+(O27*(L27/0.6))+(O31*(L31/0.6))+(O32*(L32/0.6))+(O33*(L33/0.6))+(O37*(L37/0.6))+(O38*(L38/0.6))+(O39*(L39/0.6))+(O42*(L42/0.6))+(O43*(L43/0.6))+(O44*(L44/0.6))+(O47*(L47/0.6))+(O48*(L48/0.6))+(O49*(L49/0.6))+(O52*(L52/0.06)))</f>
        <v>0</v>
      </c>
      <c r="P54" s="6">
        <f>(P21*(L21/0.6))+((P24*(L24/0.6))+(P25*(L25/0.6))+(P26*(L26/0.6))+(P27*(L27/0.6))+(P31*(L31/0.6))+(P32*(L32/0.6))+(P33*(L33/0.6))+(P37*(L37/0.6))+(P38*(L38/0.6))+(P39*(L39/0.6))+(P42*(L42/0.6))+(P43*(L43/0.6))+(P44*(L44/0.6))+(P47*(L47/0.6))+(P48*(L48/0.6))+(P49*(L49/0.6))+(P52*(L52/0.6)))</f>
        <v>0</v>
      </c>
      <c r="Q54" s="6">
        <f>(Q21*(L21/0.6))+((Q24*(L24/0.6))+(Q25*(L25/0.6))+(Q26*(L26/0.6))+(Q27*(L27/0.6))+(Q31*(L31/0.6))+(Q32*(L32/0.6))+(Q33*(L33/0.6))+(Q37*(L37/0.6))+(Q38*(L38/0.6))+(Q39*(L39/0.6))+(Q42*(L42/0.6))+(Q43*(L43/0.6))+(Q44*(L44/0.6))+(Q47*(L47/0.6))+(Q48*(L48/0.6))+(Q49*(L49/0.6)))</f>
        <v>0</v>
      </c>
      <c r="R54" s="6">
        <f>(R21*(L21/0.6))+((R24*(L24/0.6))+(R25*(L25/0.6))+(R26*(L26/0.6))+(R27*(L27/0.6))+(R31*(L31/0.6))+(R32*(L32/0.6))+(R33*(L33/0.6))+(R37*(L37/0.6))+(R38*(L38/0.6))+(R39*(L39/0.6))+(R42*(L42/0.6))+(R43*(L43/0.6))+(R44*(L44/0.6))+(R47*(L47/0.6))+(R48*(L48/0.6))+(R49*(L49/0.6)))</f>
        <v>0</v>
      </c>
    </row>
    <row r="55" spans="1:18" ht="13.5" customHeight="1" thickBot="1" x14ac:dyDescent="0.25">
      <c r="A55" s="4"/>
      <c r="B55" s="4"/>
      <c r="C55" s="4"/>
      <c r="D55" s="4" t="s">
        <v>140</v>
      </c>
      <c r="E55" s="4"/>
      <c r="F55" s="70">
        <f>(F23*(L21/0.6))+(F30*(SUM(L24:L27)/0.6)+(F36*(SUM(L31:L33)/0.6)+(F41*(SUM(L37:L39)/0.6)+(F46*(SUM(L42:L44)/0.6)+(F51*(SUM(L47:L49)/0.6)+(F53*(L52/0.6)))))))</f>
        <v>2.5279999999999999E-3</v>
      </c>
      <c r="G55" s="70">
        <f>(G23*(L21/0.6))+(G30*(SUM(L24:L27)/0.6)+(G36*(SUM(L31:L33)/0.6)+(G41*(SUM(L37:L39)/0.6)+(G46*(SUM(L42:L44)/0.6)+(G51*(SUM(L47:L49)/0.6)+(G53*(L52/0.6)))))))</f>
        <v>1.1310250000000001E-2</v>
      </c>
      <c r="H55" s="19"/>
      <c r="I55" s="19"/>
      <c r="J55" s="19"/>
      <c r="K55" s="19"/>
      <c r="L55" s="5"/>
      <c r="M55" s="3">
        <f>(M23*(L21/0.6))+(M30*(SUM(L24:L27)/0.6)+(M36*(SUM(L31:L33)/0.6)+(M41*(SUM(L37:L39)/0.6)+(M46*(SUM(L42:L44)/0.6)+(M51*(SUM(L47:L49)/0.6)+(M53*(L52/0.6)))))))</f>
        <v>0</v>
      </c>
      <c r="N55" s="3">
        <f>(N23*(L21/0.6))+(N30*(SUM(L24:L27)/0.6)+(N36*(SUM(L31:L33)/0.6)+(N41*(SUM(L37:L39)/0.6)+(N46*(SUM(L42:L44)/0.6)+(N51*(SUM(L47:L49)/0.6)+(N53*(L52/0.6)))))))</f>
        <v>0</v>
      </c>
      <c r="O55" s="3">
        <f>(O23*(L21/0.6))+(O30*(SUM(L24:L27)/0.6)+(O36*(SUM(L31:L33)/0.6)+(O41*(SUM(L37:L39)/0.6)+(O46*(SUM(L42:L44)/0.6)+(O51*(SUM(L47:L49)/0.6)+(O53*(L52/0.6)))))))</f>
        <v>0</v>
      </c>
      <c r="P55" s="3">
        <f>(P23*(L21/0.6))+(P30*(SUM(L24:L27)/0.6)+(P36*(SUM(L31:L33)/0.6)+(P41*(SUM(L37:L39)/0.6)+(P46*(SUM(L42:L44)/0.6)+(P51*(SUM(L47:L49)/0.6)+(P53*(L52/0.6)))))))</f>
        <v>0</v>
      </c>
      <c r="Q55" s="3">
        <f>(Q23*(L21/0.6))+(Q30*(SUM(L24:L27)/0.6)+(Q36*(SUM(L31:L33)/0.6)+(Q41*(SUM(L37:L39)/0.6)+(Q46*(SUM(L42:L44)/0.6)+(Q51*(SUM(L47:L49)/0.6)+(Q53*(L52/0.6)))))))</f>
        <v>0</v>
      </c>
      <c r="R55" s="3">
        <f>(R23*(L21/0.6))+(R30*(SUM(L24:L27)/0.6)+(R36*(SUM(L31:L33)/0.6)+(R41*(SUM(L37:L39)/0.6)+(R46*(SUM(L42:L44)/0.6)+(R51*(SUM(L47:L49)/0.6)+(R53*(L52/0.6)))))))</f>
        <v>0</v>
      </c>
    </row>
    <row r="56" spans="1:18" ht="13.5" customHeight="1" thickBot="1" x14ac:dyDescent="0.25">
      <c r="A56" s="4"/>
      <c r="B56" s="4"/>
      <c r="C56" s="43"/>
      <c r="D56" s="44" t="s">
        <v>174</v>
      </c>
      <c r="E56" s="43"/>
      <c r="F56" s="39">
        <f>(F28*(L28/0.6))+(F34*(L34/0.6))+(F53*(L53/0.6))</f>
        <v>9.0025000000000001E-4</v>
      </c>
      <c r="G56" s="39">
        <f>(G28*(L28/0.6))+(G34*(L34/0.6))+(G53*(L53/0.6))</f>
        <v>2.3251000000000001E-2</v>
      </c>
      <c r="H56" s="45"/>
      <c r="I56" s="45"/>
      <c r="J56" s="45"/>
      <c r="K56" s="45"/>
      <c r="L56" s="46"/>
      <c r="M56" s="41">
        <f>(M28*(L28/0.6))+(M34*(L34/0.6))+(M53*(L53/0.6))</f>
        <v>0</v>
      </c>
      <c r="N56" s="41">
        <f>(N28*(L28/0.6))+(N34*(L34/0.6))+(N53*(L53/0.6))</f>
        <v>0</v>
      </c>
      <c r="O56" s="41">
        <f>(O28*(L28/0.6))+(O34*(L34/0.6))+(O53*(L53/0.6))</f>
        <v>0</v>
      </c>
      <c r="P56" s="41">
        <f>(P28*(L28/0.6))+(P34*(L34/0.6))+(P53*(L53/0.6))</f>
        <v>0</v>
      </c>
      <c r="Q56" s="41">
        <f>(Q28*(L28/0.6))+(Q34*(L34/0.6))+(Q53*(L53/0.6))</f>
        <v>0</v>
      </c>
      <c r="R56" s="41">
        <f>(R28*(L28/0.6))+(R34*(L34/0.6))+(R53*(L53/0.6))</f>
        <v>0</v>
      </c>
    </row>
    <row r="57" spans="1:18" ht="13.5" customHeight="1" thickBot="1" x14ac:dyDescent="0.25">
      <c r="A57" s="10"/>
      <c r="B57" s="10"/>
      <c r="C57" s="10"/>
      <c r="D57" s="10" t="s">
        <v>141</v>
      </c>
      <c r="E57" s="10"/>
      <c r="F57" s="24">
        <f>(F54*0.6)+(F18*0.4)</f>
        <v>6.6504499999999996E-3</v>
      </c>
      <c r="G57" s="24">
        <f>(G54*0.6)+(G18*0.4)</f>
        <v>2.8762999999999997E-2</v>
      </c>
      <c r="H57" s="18"/>
      <c r="I57" s="18"/>
      <c r="J57" s="18"/>
      <c r="K57" s="18"/>
      <c r="L57" s="11">
        <f>SUM(L2:L52)-L18-SUM(L12:L17)-L28-L34</f>
        <v>1.0000000000000007</v>
      </c>
      <c r="M57" s="12">
        <f t="shared" ref="M57:R57" si="0">(M54*0.6)+(M18*0.4)</f>
        <v>1.15052</v>
      </c>
      <c r="N57" s="12">
        <f t="shared" si="0"/>
        <v>-0.35331999999999997</v>
      </c>
      <c r="O57" s="12">
        <f t="shared" si="0"/>
        <v>0</v>
      </c>
      <c r="P57" s="12">
        <f t="shared" si="0"/>
        <v>0</v>
      </c>
      <c r="Q57" s="12">
        <f t="shared" si="0"/>
        <v>0</v>
      </c>
      <c r="R57" s="12">
        <f t="shared" si="0"/>
        <v>0</v>
      </c>
    </row>
    <row r="58" spans="1:18" ht="13.5" customHeight="1" thickBot="1" x14ac:dyDescent="0.25">
      <c r="A58" s="4"/>
      <c r="B58" s="4"/>
      <c r="C58" s="4"/>
      <c r="D58" s="4" t="s">
        <v>142</v>
      </c>
      <c r="E58" s="4"/>
      <c r="F58" s="25">
        <f>F55*0.6+F20*0.4</f>
        <v>2.3167999999999999E-3</v>
      </c>
      <c r="G58" s="25">
        <f>G55*0.6+G20*0.4</f>
        <v>1.6506150000000001E-2</v>
      </c>
      <c r="H58" s="19"/>
      <c r="I58" s="19"/>
      <c r="J58" s="19"/>
      <c r="K58" s="19"/>
      <c r="L58" s="5"/>
      <c r="M58" s="6">
        <f t="shared" ref="M58:R58" si="1">M55*0.6+M20*0.4</f>
        <v>-0.36400000000000005</v>
      </c>
      <c r="N58" s="6">
        <f t="shared" si="1"/>
        <v>-0.71200000000000008</v>
      </c>
      <c r="O58" s="6">
        <f t="shared" si="1"/>
        <v>0</v>
      </c>
      <c r="P58" s="6">
        <f t="shared" si="1"/>
        <v>0</v>
      </c>
      <c r="Q58" s="6">
        <f t="shared" si="1"/>
        <v>0</v>
      </c>
      <c r="R58" s="6">
        <f t="shared" si="1"/>
        <v>0</v>
      </c>
    </row>
    <row r="59" spans="1:18" ht="13.5" customHeight="1" thickBot="1" x14ac:dyDescent="0.25">
      <c r="C59" s="43"/>
      <c r="D59" s="43" t="s">
        <v>175</v>
      </c>
      <c r="E59" s="43"/>
      <c r="F59" s="47">
        <f>(F56*0.6)+(F19*0.4)</f>
        <v>2.2033499999999998E-3</v>
      </c>
      <c r="G59" s="47">
        <f>(G56*0.6)+(G19*0.4)</f>
        <v>2.6482199999999997E-2</v>
      </c>
      <c r="H59" s="45"/>
      <c r="I59" s="45"/>
      <c r="J59" s="45"/>
      <c r="K59" s="45"/>
      <c r="L59" s="46"/>
      <c r="M59" s="48">
        <f t="shared" ref="M59:R59" si="2">(M56*0.6)+(M19*0.4)</f>
        <v>0.30556000000000005</v>
      </c>
      <c r="N59" s="48">
        <f t="shared" si="2"/>
        <v>-0.47467999999999988</v>
      </c>
      <c r="O59" s="48">
        <f t="shared" si="2"/>
        <v>0</v>
      </c>
      <c r="P59" s="48">
        <f t="shared" si="2"/>
        <v>0</v>
      </c>
      <c r="Q59" s="48">
        <f t="shared" si="2"/>
        <v>0</v>
      </c>
      <c r="R59" s="48">
        <f t="shared" si="2"/>
        <v>0</v>
      </c>
    </row>
    <row r="60" spans="1:18" ht="72" customHeight="1" x14ac:dyDescent="0.2">
      <c r="B60" s="288" t="s">
        <v>143</v>
      </c>
      <c r="C60" s="289"/>
      <c r="D60" s="289"/>
      <c r="E60" s="289"/>
      <c r="F60" s="290"/>
      <c r="G60" s="290"/>
      <c r="H60" s="291"/>
      <c r="I60" s="291"/>
      <c r="J60" s="291"/>
      <c r="K60" s="291"/>
      <c r="L60" s="289"/>
      <c r="M60" s="289"/>
      <c r="N60" s="289"/>
      <c r="O60" s="289"/>
      <c r="P60" s="289"/>
      <c r="Q60" s="289"/>
      <c r="R60" s="289"/>
    </row>
    <row r="61" spans="1:18" x14ac:dyDescent="0.2">
      <c r="C61" t="s">
        <v>151</v>
      </c>
    </row>
    <row r="62" spans="1:18" x14ac:dyDescent="0.2">
      <c r="C62" t="s">
        <v>156</v>
      </c>
    </row>
    <row r="63" spans="1:18" x14ac:dyDescent="0.2">
      <c r="C63" t="s">
        <v>157</v>
      </c>
    </row>
    <row r="64" spans="1:18" x14ac:dyDescent="0.2">
      <c r="C64" t="s">
        <v>176</v>
      </c>
    </row>
    <row r="67" spans="3:3" x14ac:dyDescent="0.2">
      <c r="C67" t="s">
        <v>150</v>
      </c>
    </row>
  </sheetData>
  <mergeCells count="1">
    <mergeCell ref="B60:R60"/>
  </mergeCells>
  <conditionalFormatting sqref="H2:K17">
    <cfRule type="cellIs" dxfId="267" priority="6" operator="between">
      <formula>74</formula>
      <formula>99</formula>
    </cfRule>
    <cfRule type="cellIs" dxfId="266" priority="7" operator="between">
      <formula>50</formula>
      <formula>74</formula>
    </cfRule>
    <cfRule type="cellIs" dxfId="265" priority="8" operator="between">
      <formula>25</formula>
      <formula>49</formula>
    </cfRule>
    <cfRule type="cellIs" dxfId="264" priority="9" operator="between">
      <formula>0</formula>
      <formula>24</formula>
    </cfRule>
  </conditionalFormatting>
  <conditionalFormatting sqref="H21:K21 H24:K28">
    <cfRule type="cellIs" dxfId="263" priority="5" operator="between">
      <formula>0</formula>
      <formula>24</formula>
    </cfRule>
  </conditionalFormatting>
  <conditionalFormatting sqref="H21:K21 H24:K28 H31:K34 H37:K39 H42:K44 H47:K49 H52:K52">
    <cfRule type="cellIs" dxfId="262" priority="1" operator="between">
      <formula>74</formula>
      <formula>99</formula>
    </cfRule>
    <cfRule type="cellIs" dxfId="261" priority="2" operator="between">
      <formula>50</formula>
      <formula>74</formula>
    </cfRule>
    <cfRule type="cellIs" dxfId="260" priority="3" operator="between">
      <formula>25</formula>
      <formula>49</formula>
    </cfRule>
    <cfRule type="cellIs" dxfId="259" priority="4" operator="between">
      <formula>0</formula>
      <formula>24</formula>
    </cfRule>
  </conditionalFormatting>
  <printOptions horizontalCentered="1" verticalCentered="1" gridLines="1"/>
  <pageMargins left="0.5" right="0.5" top="0.5" bottom="0.5" header="0.5" footer="0.25"/>
  <pageSetup scale="89" orientation="landscape"/>
  <headerFooter alignWithMargins="0">
    <oddFooter>&amp;LData as of 12/31/2011&amp;R&amp;D</oddFooter>
  </headerFooter>
  <rowBreaks count="1" manualBreakCount="1">
    <brk id="35" max="16383" man="1"/>
  </rowBreaks>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R67"/>
  <sheetViews>
    <sheetView topLeftCell="C1" workbookViewId="0">
      <pane ySplit="1" topLeftCell="A23" activePane="bottomLeft" state="frozen"/>
      <selection activeCell="C1" sqref="C1"/>
      <selection pane="bottomLeft" activeCell="Q54" sqref="Q54"/>
    </sheetView>
  </sheetViews>
  <sheetFormatPr defaultRowHeight="12.75" x14ac:dyDescent="0.2"/>
  <cols>
    <col min="1" max="1" width="0" style="64" hidden="1" customWidth="1"/>
    <col min="2" max="2" width="18.85546875" style="64" hidden="1" customWidth="1"/>
    <col min="3" max="3" width="8.7109375" style="64" customWidth="1"/>
    <col min="4" max="4" width="24.5703125" style="64" customWidth="1"/>
    <col min="5" max="5" width="6.42578125" style="64" bestFit="1" customWidth="1"/>
    <col min="6" max="6" width="8.5703125" style="66" bestFit="1" customWidth="1"/>
    <col min="7" max="7" width="6.28515625" style="66" customWidth="1"/>
    <col min="8" max="8" width="7" style="22" bestFit="1" customWidth="1"/>
    <col min="9" max="9" width="7" style="22" customWidth="1"/>
    <col min="10" max="11" width="6.7109375" style="22" bestFit="1" customWidth="1"/>
    <col min="12" max="12" width="9.28515625" style="64" bestFit="1" customWidth="1"/>
  </cols>
  <sheetData>
    <row r="1" spans="1:18" ht="13.5" customHeight="1" thickBot="1" x14ac:dyDescent="0.25">
      <c r="A1" s="8" t="s">
        <v>0</v>
      </c>
      <c r="B1" s="8" t="s">
        <v>1</v>
      </c>
      <c r="C1" s="8" t="s">
        <v>2</v>
      </c>
      <c r="D1" s="8" t="s">
        <v>3</v>
      </c>
      <c r="E1" s="8" t="s">
        <v>4</v>
      </c>
      <c r="F1" s="23" t="s">
        <v>93</v>
      </c>
      <c r="G1" s="23" t="s">
        <v>94</v>
      </c>
      <c r="H1" s="27" t="s">
        <v>95</v>
      </c>
      <c r="I1" s="27" t="s">
        <v>144</v>
      </c>
      <c r="J1" s="27" t="s">
        <v>97</v>
      </c>
      <c r="K1" s="27" t="s">
        <v>98</v>
      </c>
      <c r="L1" s="9" t="s">
        <v>99</v>
      </c>
      <c r="M1" s="8" t="s">
        <v>7</v>
      </c>
      <c r="N1" s="8" t="s">
        <v>6</v>
      </c>
      <c r="O1" s="8" t="s">
        <v>100</v>
      </c>
      <c r="P1" s="8" t="s">
        <v>8</v>
      </c>
      <c r="Q1" s="8" t="s">
        <v>9</v>
      </c>
      <c r="R1" s="8" t="s">
        <v>10</v>
      </c>
    </row>
    <row r="2" spans="1:18" x14ac:dyDescent="0.2">
      <c r="A2" t="s">
        <v>11</v>
      </c>
      <c r="B2" t="s">
        <v>12</v>
      </c>
      <c r="C2" s="51" t="s">
        <v>13</v>
      </c>
      <c r="D2" s="51" t="s">
        <v>14</v>
      </c>
      <c r="E2" s="51" t="s">
        <v>15</v>
      </c>
      <c r="F2" s="52">
        <v>6.3E-3</v>
      </c>
      <c r="G2" s="52">
        <v>5.7200000000000001E-2</v>
      </c>
      <c r="H2" s="33">
        <v>0</v>
      </c>
      <c r="I2" s="33">
        <v>13</v>
      </c>
      <c r="J2" s="36">
        <v>22</v>
      </c>
      <c r="K2" s="33">
        <v>28</v>
      </c>
      <c r="L2" s="53">
        <v>0.14799999999999999</v>
      </c>
      <c r="M2" s="54">
        <v>0.85</v>
      </c>
      <c r="N2" s="54">
        <v>-2.88</v>
      </c>
      <c r="O2" s="54">
        <v>-1.39</v>
      </c>
      <c r="P2" s="54">
        <v>8.8800000000000008</v>
      </c>
      <c r="Q2" s="54">
        <v>9.58</v>
      </c>
      <c r="R2" s="54">
        <v>8.27</v>
      </c>
    </row>
    <row r="3" spans="1:18" x14ac:dyDescent="0.2">
      <c r="A3" t="s">
        <v>11</v>
      </c>
      <c r="B3" t="s">
        <v>16</v>
      </c>
      <c r="C3" s="51" t="s">
        <v>17</v>
      </c>
      <c r="D3" s="51" t="s">
        <v>18</v>
      </c>
      <c r="E3" s="51"/>
      <c r="F3" s="52">
        <v>1.2699999999999999E-2</v>
      </c>
      <c r="G3" s="52">
        <v>1.61E-2</v>
      </c>
      <c r="H3" s="33">
        <v>0</v>
      </c>
      <c r="I3" s="33">
        <v>0</v>
      </c>
      <c r="J3" s="33">
        <v>4</v>
      </c>
      <c r="K3" s="33">
        <v>4</v>
      </c>
      <c r="L3" s="53">
        <v>0.04</v>
      </c>
      <c r="M3" s="54">
        <v>0.32</v>
      </c>
      <c r="N3" s="54">
        <v>-0.31</v>
      </c>
      <c r="O3" s="54">
        <v>0.06</v>
      </c>
      <c r="P3" s="54">
        <v>2.76</v>
      </c>
      <c r="Q3" s="54">
        <v>2.91</v>
      </c>
      <c r="R3" s="54">
        <v>3.67</v>
      </c>
    </row>
    <row r="4" spans="1:18" x14ac:dyDescent="0.2">
      <c r="A4" t="s">
        <v>11</v>
      </c>
      <c r="B4" t="s">
        <v>19</v>
      </c>
      <c r="C4" s="51" t="s">
        <v>20</v>
      </c>
      <c r="D4" s="51" t="s">
        <v>21</v>
      </c>
      <c r="E4" s="51" t="s">
        <v>15</v>
      </c>
      <c r="F4" s="52">
        <v>4.5999999999999999E-3</v>
      </c>
      <c r="G4" s="52">
        <v>3.8300000000000001E-2</v>
      </c>
      <c r="H4" s="33">
        <v>45</v>
      </c>
      <c r="I4" s="36">
        <v>44</v>
      </c>
      <c r="J4" s="33">
        <v>31</v>
      </c>
      <c r="K4" s="33">
        <v>21</v>
      </c>
      <c r="L4" s="53">
        <v>7.1999999999999995E-2</v>
      </c>
      <c r="M4" s="54">
        <v>-3.02</v>
      </c>
      <c r="N4" s="54">
        <v>-2.64</v>
      </c>
      <c r="O4" s="54">
        <v>-3.6</v>
      </c>
      <c r="P4" s="54">
        <v>1.2</v>
      </c>
      <c r="Q4" s="54">
        <v>4.67</v>
      </c>
      <c r="R4" s="54">
        <v>7.26</v>
      </c>
    </row>
    <row r="5" spans="1:18" x14ac:dyDescent="0.2">
      <c r="A5" t="s">
        <v>11</v>
      </c>
      <c r="B5" t="s">
        <v>22</v>
      </c>
      <c r="C5" s="51" t="s">
        <v>101</v>
      </c>
      <c r="D5" s="51" t="s">
        <v>102</v>
      </c>
      <c r="E5" s="51" t="s">
        <v>15</v>
      </c>
      <c r="F5" s="52">
        <v>5.4999999999999997E-3</v>
      </c>
      <c r="G5" s="52">
        <v>6.3799999999999996E-2</v>
      </c>
      <c r="H5" s="36">
        <v>61</v>
      </c>
      <c r="I5" s="37">
        <v>56</v>
      </c>
      <c r="J5" s="36">
        <v>52</v>
      </c>
      <c r="K5" s="36">
        <v>49</v>
      </c>
      <c r="L5" s="53">
        <v>2.8000000000000001E-2</v>
      </c>
      <c r="M5" s="54">
        <v>0.65</v>
      </c>
      <c r="N5" s="54">
        <v>-2.44</v>
      </c>
      <c r="O5" s="54">
        <v>-1.55</v>
      </c>
      <c r="P5" s="54">
        <v>8.1199999999999992</v>
      </c>
      <c r="Q5" s="54">
        <v>9.39</v>
      </c>
      <c r="R5" s="54">
        <v>8.91</v>
      </c>
    </row>
    <row r="6" spans="1:18" x14ac:dyDescent="0.2">
      <c r="A6" t="s">
        <v>11</v>
      </c>
      <c r="B6" t="s">
        <v>25</v>
      </c>
      <c r="C6" s="51" t="s">
        <v>26</v>
      </c>
      <c r="D6" s="51" t="s">
        <v>27</v>
      </c>
      <c r="E6" s="51" t="s">
        <v>28</v>
      </c>
      <c r="F6" s="52">
        <v>1.0200000000000001E-2</v>
      </c>
      <c r="G6" s="52">
        <v>3.9699999999999999E-2</v>
      </c>
      <c r="H6" s="33">
        <v>56</v>
      </c>
      <c r="I6" s="33">
        <v>44</v>
      </c>
      <c r="J6" s="33">
        <v>24</v>
      </c>
      <c r="K6" s="33">
        <v>18</v>
      </c>
      <c r="L6" s="53">
        <v>7.1999999999999995E-2</v>
      </c>
      <c r="M6" s="54">
        <v>1.88</v>
      </c>
      <c r="N6" s="54">
        <v>-0.56999999999999995</v>
      </c>
      <c r="O6" s="54">
        <v>0.04</v>
      </c>
      <c r="P6" s="54">
        <v>5.97</v>
      </c>
      <c r="Q6" s="54">
        <v>6.07</v>
      </c>
      <c r="R6" s="54">
        <v>4.84</v>
      </c>
    </row>
    <row r="7" spans="1:18" ht="13.5" customHeight="1" thickBot="1" x14ac:dyDescent="0.25">
      <c r="A7" s="2" t="s">
        <v>11</v>
      </c>
      <c r="B7" s="2" t="s">
        <v>29</v>
      </c>
      <c r="C7" s="51" t="s">
        <v>30</v>
      </c>
      <c r="D7" s="51" t="s">
        <v>31</v>
      </c>
      <c r="E7" s="51" t="s">
        <v>32</v>
      </c>
      <c r="F7" s="52">
        <v>1.44E-2</v>
      </c>
      <c r="G7" s="52">
        <v>6.25E-2</v>
      </c>
      <c r="H7" s="36">
        <v>30</v>
      </c>
      <c r="I7" s="33">
        <v>32</v>
      </c>
      <c r="J7" s="36">
        <v>29</v>
      </c>
      <c r="K7" s="36">
        <v>37</v>
      </c>
      <c r="L7" s="53">
        <v>0.04</v>
      </c>
      <c r="M7" s="54">
        <v>5.45</v>
      </c>
      <c r="N7" s="54">
        <v>-2.35</v>
      </c>
      <c r="O7" s="54">
        <v>-1.78</v>
      </c>
      <c r="P7" s="54">
        <v>12.99</v>
      </c>
      <c r="Q7" s="54">
        <v>14.05</v>
      </c>
      <c r="R7" s="54">
        <v>11.06</v>
      </c>
    </row>
    <row r="8" spans="1:18" ht="13.5" customHeight="1" thickBot="1" x14ac:dyDescent="0.25">
      <c r="A8" s="2"/>
      <c r="B8" s="2"/>
      <c r="C8" t="s">
        <v>177</v>
      </c>
      <c r="D8" t="s">
        <v>178</v>
      </c>
      <c r="E8" t="s">
        <v>15</v>
      </c>
      <c r="F8" s="66">
        <v>8.6999999999999994E-3</v>
      </c>
      <c r="G8" s="66">
        <v>2.9399999999999999E-2</v>
      </c>
      <c r="H8" s="36"/>
      <c r="I8" s="33"/>
      <c r="J8" s="36"/>
      <c r="K8" s="36"/>
      <c r="L8" s="67"/>
      <c r="M8" s="65">
        <v>-0.45</v>
      </c>
      <c r="N8" s="65">
        <v>-2.88</v>
      </c>
      <c r="O8" s="65">
        <v>-2.6</v>
      </c>
      <c r="P8" s="65">
        <v>5.23</v>
      </c>
      <c r="Q8" s="65"/>
      <c r="R8" s="65"/>
    </row>
    <row r="9" spans="1:18" ht="13.5" customHeight="1" thickBot="1" x14ac:dyDescent="0.25">
      <c r="A9" s="2"/>
      <c r="B9" s="2"/>
      <c r="C9" t="s">
        <v>179</v>
      </c>
      <c r="D9" t="s">
        <v>180</v>
      </c>
      <c r="E9" t="s">
        <v>15</v>
      </c>
      <c r="F9" s="66">
        <v>1.95E-2</v>
      </c>
      <c r="G9" s="66">
        <v>1.9E-3</v>
      </c>
      <c r="H9" s="36"/>
      <c r="I9" s="33"/>
      <c r="J9" s="36"/>
      <c r="K9" s="36"/>
      <c r="L9" s="67"/>
      <c r="M9" s="65">
        <v>-0.39</v>
      </c>
      <c r="N9" s="65">
        <v>-1.56</v>
      </c>
      <c r="O9" s="65">
        <v>-0.59</v>
      </c>
      <c r="P9" s="65">
        <v>3.97</v>
      </c>
      <c r="Q9" s="65"/>
      <c r="R9" s="65"/>
    </row>
    <row r="10" spans="1:18" ht="13.5" customHeight="1" thickBot="1" x14ac:dyDescent="0.25">
      <c r="A10" s="2"/>
      <c r="B10" s="2"/>
      <c r="C10" t="s">
        <v>181</v>
      </c>
      <c r="D10" t="s">
        <v>182</v>
      </c>
      <c r="E10" t="s">
        <v>15</v>
      </c>
      <c r="F10" s="66">
        <v>1.2E-2</v>
      </c>
      <c r="G10" s="66">
        <v>1.4800000000000001E-2</v>
      </c>
      <c r="H10" s="36"/>
      <c r="I10" s="33"/>
      <c r="J10" s="36"/>
      <c r="K10" s="36"/>
      <c r="L10" s="67"/>
      <c r="M10" s="65">
        <v>0.94</v>
      </c>
      <c r="N10" s="65">
        <v>-1.1299999999999999</v>
      </c>
      <c r="O10" s="65">
        <v>-0.04</v>
      </c>
      <c r="P10" s="65">
        <v>5.82</v>
      </c>
      <c r="Q10" s="65"/>
      <c r="R10" s="65"/>
    </row>
    <row r="11" spans="1:18" ht="13.5" customHeight="1" thickBot="1" x14ac:dyDescent="0.25">
      <c r="A11" s="2"/>
      <c r="B11" s="2"/>
      <c r="C11" t="s">
        <v>183</v>
      </c>
      <c r="D11" t="s">
        <v>184</v>
      </c>
      <c r="F11" s="66">
        <v>1.23E-2</v>
      </c>
      <c r="G11" s="66">
        <v>3.6999999999999998E-2</v>
      </c>
      <c r="H11" s="36"/>
      <c r="I11" s="33"/>
      <c r="J11" s="36"/>
      <c r="K11" s="36"/>
      <c r="L11" s="67"/>
      <c r="M11" s="65">
        <v>2.2799999999999998</v>
      </c>
      <c r="N11" s="65">
        <v>-1.36</v>
      </c>
      <c r="O11" s="65">
        <v>0.42</v>
      </c>
      <c r="P11" s="65">
        <v>5.2</v>
      </c>
      <c r="Q11" s="65"/>
      <c r="R11" s="65"/>
    </row>
    <row r="12" spans="1:18" ht="13.5" customHeight="1" thickBot="1" x14ac:dyDescent="0.25">
      <c r="A12" s="2"/>
      <c r="B12" s="2"/>
      <c r="C12" s="84" t="s">
        <v>158</v>
      </c>
      <c r="D12" s="84" t="s">
        <v>159</v>
      </c>
      <c r="E12" s="84" t="s">
        <v>84</v>
      </c>
      <c r="F12" s="85">
        <v>1E-3</v>
      </c>
      <c r="G12" s="85">
        <v>2.5000000000000001E-2</v>
      </c>
      <c r="H12" s="36">
        <v>52</v>
      </c>
      <c r="I12" s="33">
        <v>51</v>
      </c>
      <c r="J12" s="36">
        <v>39</v>
      </c>
      <c r="K12" s="36"/>
      <c r="L12" s="86">
        <v>0.14799999999999999</v>
      </c>
      <c r="M12" s="87">
        <v>-2.64</v>
      </c>
      <c r="N12" s="87">
        <v>-1.65</v>
      </c>
      <c r="O12" s="87">
        <v>-2.56</v>
      </c>
      <c r="P12" s="87">
        <v>-1.1100000000000001</v>
      </c>
      <c r="Q12" s="87">
        <v>3.31</v>
      </c>
      <c r="R12" s="87">
        <v>5.05</v>
      </c>
    </row>
    <row r="13" spans="1:18" ht="13.5" customHeight="1" thickBot="1" x14ac:dyDescent="0.25">
      <c r="A13" s="2"/>
      <c r="B13" s="2"/>
      <c r="C13" s="84" t="s">
        <v>160</v>
      </c>
      <c r="D13" s="84" t="s">
        <v>161</v>
      </c>
      <c r="E13" s="84" t="s">
        <v>84</v>
      </c>
      <c r="F13" s="85">
        <v>7.6E-3</v>
      </c>
      <c r="G13" s="85">
        <v>1.9E-3</v>
      </c>
      <c r="H13" s="36">
        <v>37</v>
      </c>
      <c r="I13" s="33"/>
      <c r="J13" s="36"/>
      <c r="K13" s="36"/>
      <c r="L13" s="86">
        <v>0.04</v>
      </c>
      <c r="M13" s="87">
        <v>3.82</v>
      </c>
      <c r="N13" s="87">
        <v>0.69</v>
      </c>
      <c r="O13" s="87">
        <v>1.95</v>
      </c>
      <c r="P13" s="87">
        <v>4.7699999999999996</v>
      </c>
      <c r="Q13" s="87">
        <v>1.71</v>
      </c>
      <c r="R13" s="87"/>
    </row>
    <row r="14" spans="1:18" ht="13.5" customHeight="1" thickBot="1" x14ac:dyDescent="0.25">
      <c r="A14" s="2"/>
      <c r="B14" s="2"/>
      <c r="C14" s="84" t="s">
        <v>162</v>
      </c>
      <c r="D14" s="84" t="s">
        <v>21</v>
      </c>
      <c r="E14" s="84" t="s">
        <v>84</v>
      </c>
      <c r="F14" s="85">
        <v>5.4999999999999997E-3</v>
      </c>
      <c r="G14" s="85">
        <v>2.06E-2</v>
      </c>
      <c r="H14" s="36"/>
      <c r="I14" s="33"/>
      <c r="J14" s="36"/>
      <c r="K14" s="36"/>
      <c r="L14" s="86">
        <v>7.1999999999999995E-2</v>
      </c>
      <c r="M14" s="87">
        <v>-2.2200000000000002</v>
      </c>
      <c r="N14" s="87">
        <v>-2.29</v>
      </c>
      <c r="O14" s="87">
        <v>-3.33</v>
      </c>
      <c r="P14" s="87">
        <v>2.99</v>
      </c>
      <c r="Q14" s="87"/>
      <c r="R14" s="87"/>
    </row>
    <row r="15" spans="1:18" ht="13.5" customHeight="1" thickBot="1" x14ac:dyDescent="0.25">
      <c r="A15" s="2"/>
      <c r="B15" s="2"/>
      <c r="C15" s="84" t="s">
        <v>163</v>
      </c>
      <c r="D15" s="84" t="s">
        <v>164</v>
      </c>
      <c r="E15" s="84" t="s">
        <v>84</v>
      </c>
      <c r="F15" s="85">
        <v>5.0000000000000001E-3</v>
      </c>
      <c r="G15" s="85">
        <v>4.8099999999999997E-2</v>
      </c>
      <c r="H15" s="36">
        <v>79</v>
      </c>
      <c r="I15" s="33">
        <v>85</v>
      </c>
      <c r="J15" s="36"/>
      <c r="K15" s="36"/>
      <c r="L15" s="86">
        <v>2.8000000000000001E-2</v>
      </c>
      <c r="M15" s="87">
        <v>-0.89</v>
      </c>
      <c r="N15" s="87">
        <v>-2.4900000000000002</v>
      </c>
      <c r="O15" s="87">
        <v>-2.6</v>
      </c>
      <c r="P15" s="87">
        <v>4.4400000000000004</v>
      </c>
      <c r="Q15" s="87">
        <v>8.44</v>
      </c>
      <c r="R15" s="87">
        <v>3.35</v>
      </c>
    </row>
    <row r="16" spans="1:18" ht="13.5" customHeight="1" thickBot="1" x14ac:dyDescent="0.25">
      <c r="A16" s="2"/>
      <c r="B16" s="2"/>
      <c r="C16" s="84" t="s">
        <v>165</v>
      </c>
      <c r="D16" s="84" t="s">
        <v>166</v>
      </c>
      <c r="E16" s="84" t="s">
        <v>84</v>
      </c>
      <c r="F16" s="85">
        <v>6.6E-3</v>
      </c>
      <c r="G16" s="85">
        <v>4.7300000000000002E-2</v>
      </c>
      <c r="H16" s="36"/>
      <c r="I16" s="33"/>
      <c r="J16" s="36"/>
      <c r="K16" s="36"/>
      <c r="L16" s="86">
        <v>7.1999999999999995E-2</v>
      </c>
      <c r="M16" s="87">
        <v>1.4</v>
      </c>
      <c r="N16" s="87">
        <v>-0.96</v>
      </c>
      <c r="O16" s="87">
        <v>-0.3</v>
      </c>
      <c r="P16" s="87">
        <v>6.38</v>
      </c>
      <c r="Q16" s="87"/>
      <c r="R16" s="87"/>
    </row>
    <row r="17" spans="1:18" ht="13.5" customHeight="1" thickBot="1" x14ac:dyDescent="0.25">
      <c r="A17" s="2"/>
      <c r="B17" s="2"/>
      <c r="C17" s="38" t="s">
        <v>167</v>
      </c>
      <c r="D17" s="38" t="s">
        <v>168</v>
      </c>
      <c r="E17" s="38" t="s">
        <v>84</v>
      </c>
      <c r="F17" s="39">
        <v>5.0000000000000001E-3</v>
      </c>
      <c r="G17" s="39">
        <v>6.3E-2</v>
      </c>
      <c r="H17" s="31">
        <v>56</v>
      </c>
      <c r="I17" s="30">
        <v>49</v>
      </c>
      <c r="J17" s="31"/>
      <c r="K17" s="31"/>
      <c r="L17" s="40">
        <v>0.04</v>
      </c>
      <c r="M17" s="41">
        <v>0.28999999999999998</v>
      </c>
      <c r="N17" s="41">
        <v>-2.35</v>
      </c>
      <c r="O17" s="41">
        <v>-2.61</v>
      </c>
      <c r="P17" s="41">
        <v>4.68</v>
      </c>
      <c r="Q17" s="41">
        <v>8.58</v>
      </c>
      <c r="R17" s="41">
        <v>3.69</v>
      </c>
    </row>
    <row r="18" spans="1:18" ht="13.5" customHeight="1" thickBot="1" x14ac:dyDescent="0.25">
      <c r="A18" s="2"/>
      <c r="B18" s="2"/>
      <c r="C18" s="2"/>
      <c r="D18" s="2" t="s">
        <v>103</v>
      </c>
      <c r="E18" s="2"/>
      <c r="F18" s="70">
        <f>((F2*(L2/0.4))+(F3*(L3/0.4))+(F4*(L4/0.4))+(F5*(L5/0.4))+(F6*(L6/0.4))+(F7*(L7/0.4)))</f>
        <v>8.09E-3</v>
      </c>
      <c r="G18" s="70">
        <f>((G2*(L2/0.4))+(G3*(L3/0.4))+(G4*(L4/0.4))+(G5*(L5/0.4))+(G6*(L6/0.4))+(G7*(L7/0.4)))</f>
        <v>4.7529999999999989E-2</v>
      </c>
      <c r="H18" s="17"/>
      <c r="I18" s="17"/>
      <c r="J18" s="17"/>
      <c r="K18" s="17"/>
      <c r="L18" s="99">
        <f>SUM(L2:L7)</f>
        <v>0.4</v>
      </c>
      <c r="M18" s="3">
        <f>((M2*(L2/0.4))+(M3*(L3/0.4))+(M4*(L4/0.4))+(M5*(L5/0.4))+(M6*(L6/0.4))+(M7*(L7/0.4)))</f>
        <v>0.7317999999999999</v>
      </c>
      <c r="N18" s="3">
        <f>((N2*(L2/0.4))+(N3*(L3/0.4))+(N4*(L4/0.4))+(N5*(L5/0.4))+(N6*(L6/0.4))+(N7*(L7/0.4)))</f>
        <v>-2.0801999999999996</v>
      </c>
      <c r="O18" s="3">
        <f>((O2*(L2/0.4))+(O3*(L3/0.4))+(O4*(L4/0.4))+(O5*(L5/0.4))+(O6*(L6/0.4))+(O7*(L7/0.4)))</f>
        <v>-1.4355999999999998</v>
      </c>
      <c r="P18" s="3">
        <f>((P2*(L2/0.4))+(P3*(L3/0.4))+(P4*(L4/0.4))+(P5*(L5/0.4))+(P6*(L6/0.4))+(P7*(L7/0.4)))</f>
        <v>6.719599999999998</v>
      </c>
      <c r="Q18" s="3">
        <f>((Q2*(L2/0.4))+(Q3*(L3/0.4))+(Q4*(L4/0.4))+(Q5*(L5/0.4))+(Q6*(L6/0.4))+(Q7*(L7/0.4)))</f>
        <v>7.8311000000000002</v>
      </c>
      <c r="R18" s="3">
        <f>((R2*(L2/0.4))+(R3*(L3/0.4))+(R4*(L4/0.4))+(R5*(L5/0.4))+(R6*(L6/0.4))+(R7*(L7/0.4)))</f>
        <v>7.3345999999999982</v>
      </c>
    </row>
    <row r="19" spans="1:18" ht="13.5" customHeight="1" thickBot="1" x14ac:dyDescent="0.25">
      <c r="A19" s="2"/>
      <c r="B19" s="2"/>
      <c r="C19" s="38"/>
      <c r="D19" s="38" t="s">
        <v>169</v>
      </c>
      <c r="E19" s="38"/>
      <c r="F19" s="39">
        <f>((F12*(L12/0.4))+(F13*(L13/0.4))+(F14*(L14/0.4))+(F15*(L15/0.4))+(F16*(L16/0.4))+(F17*(L17/0.4)))</f>
        <v>4.1579999999999994E-3</v>
      </c>
      <c r="G19" s="39">
        <f>((G12*(L12/0.4))+(G13*(L13/0.4))+(G14*(L14/0.4))+(G15*(L15/0.4))+(G16*(L16/0.4))+(G17*(L17/0.4)))</f>
        <v>3.1328999999999996E-2</v>
      </c>
      <c r="H19" s="42"/>
      <c r="I19" s="42"/>
      <c r="J19" s="42"/>
      <c r="K19" s="42"/>
      <c r="L19" s="40"/>
      <c r="M19" s="41">
        <f>((M12*(L12/0.4))+(M13*(L13/0.4))+(M14*(L14/0.4))+(M15*(L15/0.4))+(M16*(L16/0.4))+(M17*(L17/0.4)))</f>
        <v>-0.77569999999999995</v>
      </c>
      <c r="N19" s="41">
        <f>((N12*(L12/0.4))+(N13*(L13/0.4))+(N14*(L14/0.4))+(N15*(L15/0.4))+(N16*(L16/0.4))+(N17*(L17/0.4)))</f>
        <v>-1.5357999999999996</v>
      </c>
      <c r="O19" s="41">
        <f>((O12*(L12/0.4))+(O13*(L13/0.4))+(O14*(L14/0.4))+(O15*(L15/0.4))+(O16*(L16/0.4))+(O17*(L17/0.4)))</f>
        <v>-1.8485999999999998</v>
      </c>
      <c r="P19" s="41">
        <f>((P12*(L12/0.4))+(P13*(L13/0.4))+(P14*(L14/0.4))+(P15*(L15/0.4))+(P16*(L16/0.4))+(P17*(L17/0.4)))</f>
        <v>2.5316999999999998</v>
      </c>
      <c r="Q19" s="41">
        <f>((Q12*(L12/0.4))+(Q13*(L13/0.4))+(Q14*(L14/0.4))+(Q15*(L15/0.4))+(Q16*(L16/0.4))+(Q17*(L17/0.4)))</f>
        <v>2.8445</v>
      </c>
      <c r="R19" s="41">
        <f>((R12*(L12/0.4))+(R13*(L13/0.4))+(R14*(L14/0.4))+(R15*(L15/0.4))+(R16*(L16/0.4))+(R17*(L17/0.4)))</f>
        <v>2.4719999999999995</v>
      </c>
    </row>
    <row r="20" spans="1:18" ht="13.5" customHeight="1" thickBot="1" x14ac:dyDescent="0.25">
      <c r="A20" s="10" t="s">
        <v>11</v>
      </c>
      <c r="B20" s="10" t="s">
        <v>104</v>
      </c>
      <c r="C20" s="10"/>
      <c r="D20" s="10" t="s">
        <v>106</v>
      </c>
      <c r="E20" s="10"/>
      <c r="F20" s="24">
        <v>2E-3</v>
      </c>
      <c r="G20" s="24">
        <v>2.4299999999999999E-2</v>
      </c>
      <c r="H20" s="18"/>
      <c r="I20" s="18"/>
      <c r="J20" s="18"/>
      <c r="K20" s="18"/>
      <c r="L20" s="11"/>
      <c r="M20" s="12">
        <v>-2.44</v>
      </c>
      <c r="N20" s="12">
        <v>-1.55</v>
      </c>
      <c r="O20" s="12">
        <v>-2.3199999999999998</v>
      </c>
      <c r="P20" s="12">
        <v>-0.69</v>
      </c>
      <c r="Q20" s="12">
        <v>3.51</v>
      </c>
      <c r="R20" s="12">
        <v>5.19</v>
      </c>
    </row>
    <row r="21" spans="1:18" ht="13.5" customHeight="1" thickBot="1" x14ac:dyDescent="0.25">
      <c r="A21" s="10"/>
      <c r="B21" s="10"/>
      <c r="C21" s="55" t="s">
        <v>35</v>
      </c>
      <c r="D21" s="55" t="s">
        <v>36</v>
      </c>
      <c r="E21" s="55" t="s">
        <v>15</v>
      </c>
      <c r="F21" s="56">
        <v>6.1000000000000004E-3</v>
      </c>
      <c r="G21" s="56">
        <v>2.18E-2</v>
      </c>
      <c r="H21" s="34">
        <v>51</v>
      </c>
      <c r="I21" s="34">
        <v>47</v>
      </c>
      <c r="J21" s="34">
        <v>25</v>
      </c>
      <c r="K21" s="34">
        <v>16</v>
      </c>
      <c r="L21" s="56">
        <v>3.7499999999999999E-2</v>
      </c>
      <c r="M21" s="57">
        <v>-11.11</v>
      </c>
      <c r="N21" s="57">
        <v>-8.42</v>
      </c>
      <c r="O21" s="57">
        <v>-10.25</v>
      </c>
      <c r="P21" s="57">
        <v>2.0699999999999998</v>
      </c>
      <c r="Q21" s="57">
        <v>0.91</v>
      </c>
      <c r="R21" s="57">
        <v>-0.36</v>
      </c>
    </row>
    <row r="22" spans="1:18" ht="13.5" customHeight="1" thickBot="1" x14ac:dyDescent="0.25">
      <c r="A22" s="4" t="s">
        <v>33</v>
      </c>
      <c r="B22" s="4" t="s">
        <v>34</v>
      </c>
      <c r="C22" t="s">
        <v>154</v>
      </c>
      <c r="D22" t="s">
        <v>155</v>
      </c>
      <c r="E22" t="s">
        <v>15</v>
      </c>
      <c r="F22" s="66">
        <v>6.7999999999999996E-3</v>
      </c>
      <c r="G22" s="66">
        <v>1.7000000000000001E-2</v>
      </c>
      <c r="H22" s="22">
        <v>28</v>
      </c>
      <c r="I22" s="22">
        <v>6</v>
      </c>
      <c r="J22" s="22">
        <v>7</v>
      </c>
      <c r="K22" s="22">
        <v>4</v>
      </c>
      <c r="L22" s="49"/>
      <c r="M22" s="65">
        <v>-9.49</v>
      </c>
      <c r="N22" s="65">
        <v>-7.18</v>
      </c>
      <c r="O22" s="65">
        <v>-8.6999999999999993</v>
      </c>
      <c r="P22" s="65">
        <v>3.65</v>
      </c>
      <c r="Q22" s="65">
        <v>3.88</v>
      </c>
      <c r="R22" s="65">
        <v>2.37</v>
      </c>
    </row>
    <row r="23" spans="1:18" ht="13.5" customHeight="1" thickBot="1" x14ac:dyDescent="0.25">
      <c r="A23" s="13"/>
      <c r="B23" s="13" t="s">
        <v>107</v>
      </c>
      <c r="C23" s="13" t="s">
        <v>108</v>
      </c>
      <c r="D23" s="13" t="s">
        <v>109</v>
      </c>
      <c r="E23" s="13"/>
      <c r="F23" s="26">
        <v>6.7000000000000002E-3</v>
      </c>
      <c r="G23" s="26">
        <v>1.7299999999999999E-2</v>
      </c>
      <c r="H23" s="35"/>
      <c r="I23" s="35"/>
      <c r="J23" s="35"/>
      <c r="K23" s="35"/>
      <c r="L23" s="14"/>
      <c r="M23" s="15">
        <v>-10</v>
      </c>
      <c r="N23" s="15">
        <v>-6.3</v>
      </c>
      <c r="O23" s="15">
        <v>-8.0299999999999994</v>
      </c>
      <c r="P23" s="15">
        <v>2.06</v>
      </c>
      <c r="Q23" s="15">
        <v>2.81</v>
      </c>
      <c r="R23" s="15">
        <v>-1.17</v>
      </c>
    </row>
    <row r="24" spans="1:18" x14ac:dyDescent="0.2">
      <c r="A24" t="s">
        <v>33</v>
      </c>
      <c r="B24" t="s">
        <v>37</v>
      </c>
      <c r="C24" s="51" t="s">
        <v>38</v>
      </c>
      <c r="D24" s="51" t="s">
        <v>39</v>
      </c>
      <c r="E24" s="51"/>
      <c r="F24" s="52">
        <v>6.4000000000000003E-3</v>
      </c>
      <c r="G24" s="52">
        <v>1.9300000000000001E-2</v>
      </c>
      <c r="H24" s="36">
        <v>0</v>
      </c>
      <c r="I24" s="36">
        <v>6</v>
      </c>
      <c r="J24" s="36">
        <v>22</v>
      </c>
      <c r="K24" s="33">
        <v>23</v>
      </c>
      <c r="L24" s="53">
        <v>1.7999999999999999E-2</v>
      </c>
      <c r="M24" s="54">
        <v>5.4</v>
      </c>
      <c r="N24" s="54">
        <v>-3.26</v>
      </c>
      <c r="O24" s="54">
        <v>1.7</v>
      </c>
      <c r="P24" s="54">
        <v>23.47</v>
      </c>
      <c r="Q24" s="54">
        <v>10.99</v>
      </c>
      <c r="R24" s="54">
        <v>1.61</v>
      </c>
    </row>
    <row r="25" spans="1:18" x14ac:dyDescent="0.2">
      <c r="A25" t="s">
        <v>33</v>
      </c>
      <c r="B25" t="s">
        <v>40</v>
      </c>
      <c r="C25" s="51" t="s">
        <v>41</v>
      </c>
      <c r="D25" s="51" t="s">
        <v>42</v>
      </c>
      <c r="E25" s="51" t="s">
        <v>43</v>
      </c>
      <c r="F25" s="52">
        <v>5.8999999999999999E-3</v>
      </c>
      <c r="G25" s="52">
        <v>1.8599999999999998E-2</v>
      </c>
      <c r="H25" s="33">
        <v>40</v>
      </c>
      <c r="I25" s="33">
        <v>24</v>
      </c>
      <c r="J25" s="33">
        <v>19</v>
      </c>
      <c r="K25" s="33" t="s">
        <v>185</v>
      </c>
      <c r="L25" s="53">
        <v>3.9E-2</v>
      </c>
      <c r="M25" s="54">
        <v>2.11</v>
      </c>
      <c r="N25" s="54">
        <v>-3.07</v>
      </c>
      <c r="O25" s="54">
        <v>-0.73</v>
      </c>
      <c r="P25" s="54">
        <v>15.77</v>
      </c>
      <c r="Q25" s="54">
        <v>9.34</v>
      </c>
      <c r="R25" s="54">
        <v>1.38</v>
      </c>
    </row>
    <row r="26" spans="1:18" x14ac:dyDescent="0.2">
      <c r="A26" t="s">
        <v>33</v>
      </c>
      <c r="B26" t="s">
        <v>44</v>
      </c>
      <c r="C26" s="51" t="s">
        <v>45</v>
      </c>
      <c r="D26" s="51" t="s">
        <v>46</v>
      </c>
      <c r="E26" s="51" t="s">
        <v>15</v>
      </c>
      <c r="F26" s="52">
        <v>4.4999999999999997E-3</v>
      </c>
      <c r="G26" s="52">
        <v>3.2399999999999998E-2</v>
      </c>
      <c r="H26" s="33">
        <v>40</v>
      </c>
      <c r="I26" s="33">
        <v>46</v>
      </c>
      <c r="J26" s="33">
        <v>24</v>
      </c>
      <c r="K26" s="33">
        <v>20</v>
      </c>
      <c r="L26" s="53">
        <v>4.0500000000000001E-2</v>
      </c>
      <c r="M26" s="54">
        <v>1.77</v>
      </c>
      <c r="N26" s="54">
        <v>-3.53</v>
      </c>
      <c r="O26" s="54">
        <v>-0.04</v>
      </c>
      <c r="P26" s="54">
        <v>17.850000000000001</v>
      </c>
      <c r="Q26" s="54">
        <v>7.87</v>
      </c>
      <c r="R26" s="54">
        <v>-1.1200000000000001</v>
      </c>
    </row>
    <row r="27" spans="1:18" x14ac:dyDescent="0.2">
      <c r="A27" t="s">
        <v>33</v>
      </c>
      <c r="B27" t="s">
        <v>47</v>
      </c>
      <c r="C27" s="51" t="s">
        <v>48</v>
      </c>
      <c r="D27" s="51" t="s">
        <v>49</v>
      </c>
      <c r="E27" s="51" t="s">
        <v>15</v>
      </c>
      <c r="F27" s="52">
        <v>7.0000000000000001E-3</v>
      </c>
      <c r="G27" s="97">
        <v>2.3599999999999999E-2</v>
      </c>
      <c r="H27" s="37">
        <v>0</v>
      </c>
      <c r="I27" s="37">
        <v>33</v>
      </c>
      <c r="J27" s="36">
        <v>41</v>
      </c>
      <c r="K27" s="33">
        <v>31</v>
      </c>
      <c r="L27" s="53">
        <v>3.7499999999999999E-2</v>
      </c>
      <c r="M27" s="54">
        <v>5.48</v>
      </c>
      <c r="N27" s="54">
        <v>-3.04</v>
      </c>
      <c r="O27" s="54">
        <v>-2.2599999999999998</v>
      </c>
      <c r="P27" s="54">
        <v>24.08</v>
      </c>
      <c r="Q27" s="54">
        <v>11.7</v>
      </c>
      <c r="R27" s="54">
        <v>2.2799999999999998</v>
      </c>
    </row>
    <row r="28" spans="1:18" ht="13.5" customHeight="1" thickBot="1" x14ac:dyDescent="0.25">
      <c r="C28" s="38" t="s">
        <v>170</v>
      </c>
      <c r="D28" s="38" t="s">
        <v>171</v>
      </c>
      <c r="E28" s="38" t="s">
        <v>84</v>
      </c>
      <c r="F28" s="39">
        <v>1.5E-3</v>
      </c>
      <c r="G28" s="39">
        <v>3.09E-2</v>
      </c>
      <c r="H28" s="29">
        <v>46</v>
      </c>
      <c r="I28" s="29">
        <v>18</v>
      </c>
      <c r="J28" s="31">
        <v>8</v>
      </c>
      <c r="K28" s="30" t="s">
        <v>185</v>
      </c>
      <c r="L28" s="40">
        <v>0.17249999999999999</v>
      </c>
      <c r="M28" s="41">
        <v>-1.69</v>
      </c>
      <c r="N28" s="41">
        <v>-3.58</v>
      </c>
      <c r="O28" s="41">
        <v>-3.27</v>
      </c>
      <c r="P28" s="41">
        <v>13.09</v>
      </c>
      <c r="Q28" s="41">
        <v>8.49</v>
      </c>
      <c r="R28" s="41">
        <v>-0.59</v>
      </c>
    </row>
    <row r="29" spans="1:18" ht="13.5" customHeight="1" thickBot="1" x14ac:dyDescent="0.25">
      <c r="A29" s="2"/>
      <c r="B29" s="2"/>
      <c r="C29" s="2"/>
      <c r="D29" s="2" t="s">
        <v>110</v>
      </c>
      <c r="E29" s="2"/>
      <c r="F29" s="70">
        <f>((F24*(L24/SUM(L24:L27)))+(F25*(L25/SUM(L24:L27)))+(F26*(L26/SUM(L24:L27)))+(F27*(L27/SUM(L24:L27))))</f>
        <v>5.8522222222222213E-3</v>
      </c>
      <c r="G29" s="70">
        <f>((G24*(L24/SUM(L24:L27)))+(G25*(L25/SUM(L24:L27)))+(G26*(L26/SUM(L24:L27)))+(G27*(L27/SUM(L24:L27))))</f>
        <v>2.4222222222222218E-2</v>
      </c>
      <c r="H29" s="17"/>
      <c r="I29" s="17"/>
      <c r="J29" s="17"/>
      <c r="K29" s="17"/>
      <c r="L29" s="99"/>
      <c r="M29" s="3">
        <f>((M24*(L24/SUM(L24:L27)))+(M25*(L25/SUM(L24:L27)))+(M26*(L26/SUM(L24:L27)))+(M27*(L27/SUM(L24:L27))))</f>
        <v>3.3827777777777777</v>
      </c>
      <c r="N29" s="3">
        <f>((N24*(L24/SUM(L24:L27)))+(N25*(L25/SUM(L24:L27)))+(N26*(L26/SUM(L24:L27)))+(N27*(L27/SUM(L24:L27))))</f>
        <v>-3.2249999999999996</v>
      </c>
      <c r="O29" s="3">
        <f>((O24*(L24/SUM(L24:L27)))+(O25*(L25/SUM(L24:L27)))+(O26*(L26/SUM(L24:L27)))+(O27*(L27/SUM(L24:L27))))</f>
        <v>-0.62399999999999989</v>
      </c>
      <c r="P29" s="3">
        <f>((P24*(L24/SUM(L24:L27)))+(P25*(L25/SUM(L24:L27)))+(P26*(L26/SUM(L24:L27)))+(P27*(L27/SUM(L24:L27))))</f>
        <v>19.728999999999996</v>
      </c>
      <c r="Q29" s="3">
        <f>((Q24*(L24/SUM(L24:L27)))+(Q25*(L25/SUM(L24:L27)))+(Q26*(L26/SUM(L24:L27)))+(Q27*(L27/SUM(L24:L27))))</f>
        <v>9.7745555555555548</v>
      </c>
      <c r="R29" s="3">
        <f>((R24*(L24/SUM(L24:L27)))+(R25*(L25/SUM(L24:L27)))+(R26*(L26/SUM(L24:L27)))+(R27*(L27/SUM(L24:L27))))</f>
        <v>0.91066666666666651</v>
      </c>
    </row>
    <row r="30" spans="1:18" ht="13.5" customHeight="1" thickBot="1" x14ac:dyDescent="0.25">
      <c r="A30" s="10"/>
      <c r="B30" s="10" t="s">
        <v>111</v>
      </c>
      <c r="C30" s="10"/>
      <c r="D30" s="10" t="s">
        <v>113</v>
      </c>
      <c r="E30" s="10"/>
      <c r="F30" s="24">
        <v>3.3999999999999998E-3</v>
      </c>
      <c r="G30" s="24"/>
      <c r="H30" s="18"/>
      <c r="I30" s="18"/>
      <c r="J30" s="18"/>
      <c r="K30" s="18"/>
      <c r="L30" s="11"/>
      <c r="M30" s="12">
        <v>4.0999999999999996</v>
      </c>
      <c r="N30" s="12">
        <v>-3.55</v>
      </c>
      <c r="O30" s="12">
        <v>-0.98</v>
      </c>
      <c r="P30" s="12">
        <v>18.62</v>
      </c>
      <c r="Q30" s="12">
        <v>10.039999999999999</v>
      </c>
      <c r="R30" s="12">
        <v>-0.63</v>
      </c>
    </row>
    <row r="31" spans="1:18" x14ac:dyDescent="0.2">
      <c r="A31" t="s">
        <v>33</v>
      </c>
      <c r="B31" t="s">
        <v>50</v>
      </c>
      <c r="C31" s="51" t="s">
        <v>114</v>
      </c>
      <c r="D31" s="51" t="s">
        <v>115</v>
      </c>
      <c r="E31" s="51" t="s">
        <v>116</v>
      </c>
      <c r="F31" s="52">
        <v>0.01</v>
      </c>
      <c r="G31" s="52">
        <v>4.7000000000000002E-3</v>
      </c>
      <c r="H31" s="33">
        <v>30</v>
      </c>
      <c r="I31" s="36">
        <v>36</v>
      </c>
      <c r="J31" s="33">
        <v>30</v>
      </c>
      <c r="K31" s="36">
        <v>27</v>
      </c>
      <c r="L31" s="53">
        <v>3.5999999999999997E-2</v>
      </c>
      <c r="M31" s="54">
        <v>13.31</v>
      </c>
      <c r="N31" s="54">
        <v>-0.3</v>
      </c>
      <c r="O31" s="54">
        <v>2.4</v>
      </c>
      <c r="P31" s="54">
        <v>22</v>
      </c>
      <c r="Q31" s="54">
        <v>19.190000000000001</v>
      </c>
      <c r="R31" s="54">
        <v>9.93</v>
      </c>
    </row>
    <row r="32" spans="1:18" x14ac:dyDescent="0.2">
      <c r="A32" t="s">
        <v>33</v>
      </c>
      <c r="B32" t="s">
        <v>53</v>
      </c>
      <c r="C32" s="51" t="s">
        <v>54</v>
      </c>
      <c r="D32" s="51" t="s">
        <v>55</v>
      </c>
      <c r="E32" s="51" t="s">
        <v>56</v>
      </c>
      <c r="F32" s="52">
        <v>6.1000000000000004E-3</v>
      </c>
      <c r="G32" s="52">
        <v>1.52E-2</v>
      </c>
      <c r="H32" s="37">
        <v>78</v>
      </c>
      <c r="I32" s="28">
        <v>83</v>
      </c>
      <c r="J32" s="36">
        <v>71</v>
      </c>
      <c r="K32" s="36">
        <v>49</v>
      </c>
      <c r="L32" s="53">
        <v>3.5999999999999997E-2</v>
      </c>
      <c r="M32" s="54">
        <v>14.37</v>
      </c>
      <c r="N32" s="54">
        <v>-1.28</v>
      </c>
      <c r="O32" s="54">
        <v>3.52</v>
      </c>
      <c r="P32" s="54">
        <v>21.14</v>
      </c>
      <c r="Q32" s="54">
        <v>14.77</v>
      </c>
      <c r="R32" s="54">
        <v>4.83</v>
      </c>
    </row>
    <row r="33" spans="1:18" ht="13.5" customHeight="1" thickBot="1" x14ac:dyDescent="0.25">
      <c r="A33" s="2" t="s">
        <v>33</v>
      </c>
      <c r="B33" s="2" t="s">
        <v>57</v>
      </c>
      <c r="C33" s="51" t="s">
        <v>58</v>
      </c>
      <c r="D33" s="51" t="s">
        <v>59</v>
      </c>
      <c r="E33" s="51" t="s">
        <v>15</v>
      </c>
      <c r="F33" s="52">
        <v>1E-3</v>
      </c>
      <c r="G33" s="52">
        <v>1.9099999999999999E-2</v>
      </c>
      <c r="H33" s="33">
        <v>0</v>
      </c>
      <c r="I33" s="33">
        <v>0</v>
      </c>
      <c r="J33" s="33">
        <v>0</v>
      </c>
      <c r="K33" s="33">
        <v>4</v>
      </c>
      <c r="L33" s="53">
        <v>3.7499999999999999E-2</v>
      </c>
      <c r="M33" s="54">
        <v>13.84</v>
      </c>
      <c r="N33" s="54">
        <v>-1.3</v>
      </c>
      <c r="O33" s="54">
        <v>2.92</v>
      </c>
      <c r="P33" s="54">
        <v>20.54</v>
      </c>
      <c r="Q33" s="54">
        <v>18.38</v>
      </c>
      <c r="R33" s="54">
        <v>7.06</v>
      </c>
    </row>
    <row r="34" spans="1:18" ht="13.5" customHeight="1" thickBot="1" x14ac:dyDescent="0.25">
      <c r="A34" s="2"/>
      <c r="B34" s="2"/>
      <c r="C34" s="38" t="s">
        <v>172</v>
      </c>
      <c r="D34" s="38" t="s">
        <v>173</v>
      </c>
      <c r="E34" s="38" t="s">
        <v>84</v>
      </c>
      <c r="F34" s="39">
        <v>4.0000000000000002E-4</v>
      </c>
      <c r="G34" s="39">
        <v>1.9300000000000001E-2</v>
      </c>
      <c r="H34" s="30">
        <v>0</v>
      </c>
      <c r="I34" s="30"/>
      <c r="J34" s="30"/>
      <c r="K34" s="30"/>
      <c r="L34" s="40">
        <v>0.40350000000000003</v>
      </c>
      <c r="M34" s="41">
        <v>14.11</v>
      </c>
      <c r="N34" s="41">
        <v>-1.1399999999999999</v>
      </c>
      <c r="O34" s="41">
        <v>3</v>
      </c>
      <c r="P34" s="41">
        <v>21.63</v>
      </c>
      <c r="Q34" s="41">
        <v>18.73</v>
      </c>
      <c r="R34" s="41"/>
    </row>
    <row r="35" spans="1:18" ht="13.5" customHeight="1" thickBot="1" x14ac:dyDescent="0.25">
      <c r="A35" s="2"/>
      <c r="B35" s="2"/>
      <c r="C35" s="2"/>
      <c r="D35" s="2" t="s">
        <v>117</v>
      </c>
      <c r="E35" s="2"/>
      <c r="F35" s="70">
        <f>((F31*(L31/SUM(L31:L33)))+(F32*(L32/SUM(L31:L33)))+(F33*(L33/SUM(L31:L33))))</f>
        <v>5.6356164383561651E-3</v>
      </c>
      <c r="G35" s="70">
        <f>((G31*(L31/SUM(L31:L33)))+(G32*(L32/SUM(L31:L33)))+(G33*(L33/SUM(L31:L33))))</f>
        <v>1.3083561643835617E-2</v>
      </c>
      <c r="H35" s="17"/>
      <c r="I35" s="17"/>
      <c r="J35" s="17"/>
      <c r="K35" s="17"/>
      <c r="L35" s="99"/>
      <c r="M35" s="3">
        <f>((M31*(L31/SUM(L31:L33)))+(M32*(L32/SUM(L31:L33)))+(M33*(L33/SUM(L31:L33))))</f>
        <v>13.840000000000002</v>
      </c>
      <c r="N35" s="3">
        <f>((N31*(L31/SUM(L31:L33)))+(N32*(L32/SUM(L31:L33)))+(N33*(L33/SUM(L31:L33))))</f>
        <v>-0.96465753424657552</v>
      </c>
      <c r="O35" s="3">
        <f>((O31*(L31/SUM(L31:L33)))+(O32*(L32/SUM(L31:L33)))+(O33*(L33/SUM(L31:L33))))</f>
        <v>2.9463013698630141</v>
      </c>
      <c r="P35" s="3">
        <f>((P31*(L31/SUM(L31:L33)))+(P32*(L32/SUM(L31:L33)))+(P33*(L33/SUM(L31:L33))))</f>
        <v>21.217260273972606</v>
      </c>
      <c r="Q35" s="3">
        <f>((Q31*(L31/SUM(L31:L33)))+(Q32*(L32/SUM(L31:L33)))+(Q33*(L33/SUM(L31:L33))))</f>
        <v>17.459452054794525</v>
      </c>
      <c r="R35" s="3">
        <f>((R31*(L31/SUM(L31:L33)))+(R32*(L32/SUM(L31:L33)))+(R33*(L33/SUM(L31:L33))))</f>
        <v>7.2704109589041099</v>
      </c>
    </row>
    <row r="36" spans="1:18" ht="13.5" customHeight="1" thickBot="1" x14ac:dyDescent="0.25">
      <c r="A36" s="10"/>
      <c r="B36" s="10" t="s">
        <v>118</v>
      </c>
      <c r="C36" s="10"/>
      <c r="D36" s="10" t="s">
        <v>120</v>
      </c>
      <c r="E36" s="10"/>
      <c r="F36" s="24">
        <v>8.9999999999999998E-4</v>
      </c>
      <c r="G36" s="24"/>
      <c r="H36" s="18"/>
      <c r="I36" s="18"/>
      <c r="J36" s="18"/>
      <c r="K36" s="18"/>
      <c r="L36" s="11"/>
      <c r="M36" s="12">
        <v>13.82</v>
      </c>
      <c r="N36" s="12">
        <v>-1.34</v>
      </c>
      <c r="O36" s="12">
        <v>1.08</v>
      </c>
      <c r="P36" s="12">
        <v>20.6</v>
      </c>
      <c r="Q36" s="12">
        <v>18.45</v>
      </c>
      <c r="R36" s="12">
        <v>7.01</v>
      </c>
    </row>
    <row r="37" spans="1:18" x14ac:dyDescent="0.2">
      <c r="A37" t="s">
        <v>33</v>
      </c>
      <c r="B37" t="s">
        <v>60</v>
      </c>
      <c r="C37" s="51" t="s">
        <v>61</v>
      </c>
      <c r="D37" s="51" t="s">
        <v>62</v>
      </c>
      <c r="E37" s="51" t="s">
        <v>15</v>
      </c>
      <c r="F37" s="52">
        <v>8.6E-3</v>
      </c>
      <c r="G37" s="52">
        <v>2.0999999999999999E-3</v>
      </c>
      <c r="H37" s="33">
        <v>21</v>
      </c>
      <c r="I37" s="33">
        <v>10</v>
      </c>
      <c r="J37" s="33">
        <v>6</v>
      </c>
      <c r="K37" s="36">
        <v>17</v>
      </c>
      <c r="L37" s="53">
        <v>2.1000000000000001E-2</v>
      </c>
      <c r="M37" s="54">
        <v>5.74</v>
      </c>
      <c r="N37" s="54">
        <v>-2.42</v>
      </c>
      <c r="O37" s="54">
        <v>-1.75</v>
      </c>
      <c r="P37" s="54">
        <v>13.91</v>
      </c>
      <c r="Q37" s="54">
        <v>17.760000000000002</v>
      </c>
      <c r="R37" s="54">
        <v>8.1999999999999993</v>
      </c>
    </row>
    <row r="38" spans="1:18" x14ac:dyDescent="0.2">
      <c r="A38" t="s">
        <v>33</v>
      </c>
      <c r="B38" t="s">
        <v>63</v>
      </c>
      <c r="C38" s="51" t="s">
        <v>121</v>
      </c>
      <c r="D38" s="51" t="s">
        <v>122</v>
      </c>
      <c r="E38" s="51" t="s">
        <v>15</v>
      </c>
      <c r="F38" s="52">
        <v>6.6E-3</v>
      </c>
      <c r="G38" s="52">
        <v>3.3999999999999998E-3</v>
      </c>
      <c r="H38" s="33">
        <v>21</v>
      </c>
      <c r="I38" s="33">
        <v>28</v>
      </c>
      <c r="J38" s="33">
        <v>14</v>
      </c>
      <c r="K38" s="33">
        <v>12</v>
      </c>
      <c r="L38" s="53">
        <v>2.1000000000000001E-2</v>
      </c>
      <c r="M38" s="54">
        <v>9.43</v>
      </c>
      <c r="N38" s="54">
        <v>-1.79</v>
      </c>
      <c r="O38" s="54">
        <v>2.35</v>
      </c>
      <c r="P38" s="54">
        <v>14.16</v>
      </c>
      <c r="Q38" s="54">
        <v>16.739999999999998</v>
      </c>
      <c r="R38" s="54">
        <v>6.85</v>
      </c>
    </row>
    <row r="39" spans="1:18" ht="13.5" customHeight="1" thickBot="1" x14ac:dyDescent="0.25">
      <c r="A39" s="2" t="s">
        <v>33</v>
      </c>
      <c r="B39" s="2" t="s">
        <v>66</v>
      </c>
      <c r="C39" s="58" t="s">
        <v>67</v>
      </c>
      <c r="D39" s="58" t="s">
        <v>68</v>
      </c>
      <c r="E39" s="58" t="s">
        <v>43</v>
      </c>
      <c r="F39" s="59">
        <v>4.4000000000000003E-3</v>
      </c>
      <c r="G39" s="59">
        <v>9.4999999999999998E-3</v>
      </c>
      <c r="H39" s="32">
        <v>57</v>
      </c>
      <c r="I39" s="29">
        <v>59</v>
      </c>
      <c r="J39" s="29">
        <v>66</v>
      </c>
      <c r="K39" s="31"/>
      <c r="L39" s="60">
        <v>4.2000000000000003E-2</v>
      </c>
      <c r="M39" s="61">
        <v>12.13</v>
      </c>
      <c r="N39" s="61">
        <v>-1.38</v>
      </c>
      <c r="O39" s="61">
        <v>3.22</v>
      </c>
      <c r="P39" s="61">
        <v>23.23</v>
      </c>
      <c r="Q39" s="61">
        <v>16.45</v>
      </c>
      <c r="R39" s="61">
        <v>5.1100000000000003</v>
      </c>
    </row>
    <row r="40" spans="1:18" ht="13.5" customHeight="1" thickBot="1" x14ac:dyDescent="0.25">
      <c r="A40" s="2"/>
      <c r="B40" s="2"/>
      <c r="C40" s="2"/>
      <c r="D40" s="2" t="s">
        <v>123</v>
      </c>
      <c r="E40" s="2"/>
      <c r="F40" s="70">
        <f>((F37*(L37/SUM(L37:L39)))+(F38*(L38/SUM(L37:L39)))+(F39*(L39/SUM(L37:L39))))</f>
        <v>6.0000000000000001E-3</v>
      </c>
      <c r="G40" s="70">
        <f>((G37*(L37/SUM(L37:L39)))+(G38*(L38/SUM(L37:L39)))+(G39*(L39/SUM(L37:L39))))</f>
        <v>6.1250000000000002E-3</v>
      </c>
      <c r="H40" s="17"/>
      <c r="I40" s="17"/>
      <c r="J40" s="17"/>
      <c r="K40" s="17"/>
      <c r="L40" s="99"/>
      <c r="M40" s="3">
        <f>((M37*(L37/SUM(L37:L39)))+(M38*(L38/SUM(L37:L39)))+(M39*(L39/SUM(L37:L39))))</f>
        <v>9.8574999999999999</v>
      </c>
      <c r="N40" s="3">
        <f>((N37*(L37/SUM(L37:L39)))+(N38*(L38/SUM(L37:L39)))+(N39*(L39/SUM(L37:L39))))</f>
        <v>-1.7424999999999999</v>
      </c>
      <c r="O40" s="3">
        <f>((O37*(L37/SUM(L37:L39)))+(O38*(L38/SUM(L37:L39)))+(O39*(L39/SUM(L37:L39))))</f>
        <v>1.7600000000000002</v>
      </c>
      <c r="P40" s="3">
        <f>((P37*(L37/SUM(L37:L39)))+(P38*(L38/SUM(L37:L39)))+(P39*(L39/SUM(L37:L39))))</f>
        <v>18.6325</v>
      </c>
      <c r="Q40" s="3">
        <f>((Q37*(L37/SUM(L37:L39)))+(Q38*(L38/SUM(L37:L39)))+(Q39*(L39/SUM(L37:L39))))</f>
        <v>16.850000000000001</v>
      </c>
      <c r="R40" s="3">
        <f>((R37*(L37/SUM(L37:L39)))+(R38*(L38/SUM(L37:L39)))+(R39*(L39/SUM(L37:L39))))</f>
        <v>6.3174999999999999</v>
      </c>
    </row>
    <row r="41" spans="1:18" ht="13.5" customHeight="1" thickBot="1" x14ac:dyDescent="0.25">
      <c r="A41" s="10"/>
      <c r="B41" s="10" t="s">
        <v>124</v>
      </c>
      <c r="C41" s="10" t="s">
        <v>125</v>
      </c>
      <c r="D41" s="10" t="s">
        <v>126</v>
      </c>
      <c r="E41" s="10"/>
      <c r="F41" s="24">
        <v>2E-3</v>
      </c>
      <c r="G41" s="24">
        <v>1.54E-2</v>
      </c>
      <c r="H41" s="18"/>
      <c r="I41" s="18"/>
      <c r="J41" s="18"/>
      <c r="K41" s="18"/>
      <c r="L41" s="11"/>
      <c r="M41" s="12">
        <v>11.7</v>
      </c>
      <c r="N41" s="12">
        <v>-2.09</v>
      </c>
      <c r="O41" s="12">
        <v>2.02</v>
      </c>
      <c r="P41" s="12">
        <v>16.84</v>
      </c>
      <c r="Q41" s="12">
        <v>18.440000000000001</v>
      </c>
      <c r="R41" s="12">
        <v>7.29</v>
      </c>
    </row>
    <row r="42" spans="1:18" x14ac:dyDescent="0.2">
      <c r="A42" t="s">
        <v>33</v>
      </c>
      <c r="B42" t="s">
        <v>69</v>
      </c>
      <c r="C42" s="51" t="s">
        <v>70</v>
      </c>
      <c r="D42" s="51" t="s">
        <v>71</v>
      </c>
      <c r="E42" s="51"/>
      <c r="F42" s="52">
        <v>1.2E-2</v>
      </c>
      <c r="G42" s="52">
        <v>0</v>
      </c>
      <c r="H42" s="37">
        <v>49</v>
      </c>
      <c r="I42" s="37">
        <v>48</v>
      </c>
      <c r="J42" s="37">
        <v>52</v>
      </c>
      <c r="K42" s="37">
        <v>66</v>
      </c>
      <c r="L42" s="53">
        <v>2.1000000000000001E-2</v>
      </c>
      <c r="M42" s="54">
        <v>17.89</v>
      </c>
      <c r="N42" s="54">
        <v>-0.74</v>
      </c>
      <c r="O42" s="54">
        <v>3.96</v>
      </c>
      <c r="P42" s="54">
        <v>23.28</v>
      </c>
      <c r="Q42" s="54">
        <v>19.14</v>
      </c>
      <c r="R42" s="54">
        <v>9.64</v>
      </c>
    </row>
    <row r="43" spans="1:18" x14ac:dyDescent="0.2">
      <c r="A43" t="s">
        <v>33</v>
      </c>
      <c r="B43" t="s">
        <v>72</v>
      </c>
      <c r="C43" s="51" t="s">
        <v>73</v>
      </c>
      <c r="D43" s="51" t="s">
        <v>74</v>
      </c>
      <c r="E43" s="51"/>
      <c r="F43" s="52">
        <v>9.1000000000000004E-3</v>
      </c>
      <c r="G43" s="52">
        <v>7.7999999999999996E-3</v>
      </c>
      <c r="H43" s="37">
        <v>85</v>
      </c>
      <c r="I43" s="36">
        <v>56</v>
      </c>
      <c r="J43" s="37">
        <v>48</v>
      </c>
      <c r="K43" s="37">
        <v>58</v>
      </c>
      <c r="L43" s="53">
        <v>2.1000000000000001E-2</v>
      </c>
      <c r="M43" s="54">
        <v>9.6199999999999992</v>
      </c>
      <c r="N43" s="54">
        <v>-3.57</v>
      </c>
      <c r="O43" s="54">
        <v>-1.8</v>
      </c>
      <c r="P43" s="54">
        <v>19.37</v>
      </c>
      <c r="Q43" s="54">
        <v>14.14</v>
      </c>
      <c r="R43" s="54">
        <v>3.88</v>
      </c>
    </row>
    <row r="44" spans="1:18" ht="13.5" customHeight="1" thickBot="1" x14ac:dyDescent="0.25">
      <c r="A44" s="2" t="s">
        <v>33</v>
      </c>
      <c r="B44" s="2" t="s">
        <v>75</v>
      </c>
      <c r="C44" s="58" t="s">
        <v>76</v>
      </c>
      <c r="D44" s="58" t="s">
        <v>77</v>
      </c>
      <c r="E44" s="58" t="s">
        <v>15</v>
      </c>
      <c r="F44" s="59">
        <v>2.8E-3</v>
      </c>
      <c r="G44" s="59">
        <v>1.6899999999999998E-2</v>
      </c>
      <c r="H44" s="31">
        <v>15</v>
      </c>
      <c r="I44" s="30">
        <v>11</v>
      </c>
      <c r="J44" s="30">
        <v>16</v>
      </c>
      <c r="K44" s="31">
        <v>26</v>
      </c>
      <c r="L44" s="60">
        <v>4.2000000000000003E-2</v>
      </c>
      <c r="M44" s="61">
        <v>18</v>
      </c>
      <c r="N44" s="61">
        <v>-1.1499999999999999</v>
      </c>
      <c r="O44" s="61">
        <v>3.96</v>
      </c>
      <c r="P44" s="61">
        <v>32.909999999999997</v>
      </c>
      <c r="Q44" s="61">
        <v>20.52</v>
      </c>
      <c r="R44" s="61">
        <v>7.63</v>
      </c>
    </row>
    <row r="45" spans="1:18" ht="13.5" customHeight="1" thickBot="1" x14ac:dyDescent="0.25">
      <c r="A45" s="2"/>
      <c r="B45" s="2"/>
      <c r="C45" s="2"/>
      <c r="D45" s="2" t="s">
        <v>127</v>
      </c>
      <c r="E45" s="2"/>
      <c r="F45" s="70">
        <f>((F42*(L42/SUM(L42:L44)))+(F43*(L43/SUM(L42:L44)))+(F44*(L44/SUM(L42:L44))))</f>
        <v>6.6750000000000004E-3</v>
      </c>
      <c r="G45" s="70">
        <f>((G42*(L42/SUM(L42:L44)))+(G43*(L43/SUM(L42:L44)))+(G44*(L44/SUM(L42:L44))))</f>
        <v>1.04E-2</v>
      </c>
      <c r="H45" s="17"/>
      <c r="I45" s="17"/>
      <c r="J45" s="17"/>
      <c r="K45" s="17"/>
      <c r="L45" s="99"/>
      <c r="M45" s="3">
        <f>((M42*(L42/SUM(L42:L44)))+(M43*(L43/SUM(L42:L44)))+(M44*(L44/SUM(L42:L44))))</f>
        <v>15.8775</v>
      </c>
      <c r="N45" s="3">
        <f>((N42*(L42/SUM(L42:L44)))+(N43*(L43/SUM(L42:L44)))+(N44*(L44/SUM(L42:L44))))</f>
        <v>-1.6524999999999999</v>
      </c>
      <c r="O45" s="3">
        <f>((O42*(L42/SUM(L42:L44)))+(O43*(L43/SUM(L42:L44)))+(O44*(L44/SUM(L42:L44))))</f>
        <v>2.52</v>
      </c>
      <c r="P45" s="3">
        <f>((P42*(L42/SUM(L42:L44)))+(P43*(L43/SUM(L42:L44)))+(P44*(L44/SUM(L42:L44))))</f>
        <v>27.1175</v>
      </c>
      <c r="Q45" s="3">
        <f>((Q42*(L42/SUM(L42:L44)))+(Q43*(L43/SUM(L42:L44)))+(Q44*(L44/SUM(L42:L44))))</f>
        <v>18.579999999999998</v>
      </c>
      <c r="R45" s="3">
        <f>((R42*(L42/SUM(L42:L44)))+(R43*(L43/SUM(L42:L44)))+(R44*(L44/SUM(L42:L44))))</f>
        <v>7.1950000000000003</v>
      </c>
    </row>
    <row r="46" spans="1:18" ht="13.5" customHeight="1" thickBot="1" x14ac:dyDescent="0.25">
      <c r="A46" s="10"/>
      <c r="B46" s="10" t="s">
        <v>128</v>
      </c>
      <c r="C46" s="10" t="s">
        <v>129</v>
      </c>
      <c r="D46" s="10" t="s">
        <v>130</v>
      </c>
      <c r="E46" s="10"/>
      <c r="F46" s="24">
        <v>2E-3</v>
      </c>
      <c r="G46" s="24">
        <v>2.06E-2</v>
      </c>
      <c r="H46" s="18"/>
      <c r="I46" s="18"/>
      <c r="J46" s="18"/>
      <c r="K46" s="18"/>
      <c r="L46" s="11"/>
      <c r="M46" s="12">
        <v>15.75</v>
      </c>
      <c r="N46" s="12">
        <v>-0.9</v>
      </c>
      <c r="O46" s="12">
        <v>3.14</v>
      </c>
      <c r="P46" s="12">
        <v>25.02</v>
      </c>
      <c r="Q46" s="12">
        <v>18.260000000000002</v>
      </c>
      <c r="R46" s="12">
        <v>6.53</v>
      </c>
    </row>
    <row r="47" spans="1:18" x14ac:dyDescent="0.2">
      <c r="A47" t="s">
        <v>33</v>
      </c>
      <c r="B47" t="s">
        <v>78</v>
      </c>
      <c r="C47" t="s">
        <v>145</v>
      </c>
      <c r="D47" t="s">
        <v>146</v>
      </c>
      <c r="F47" s="66">
        <v>7.0000000000000001E-3</v>
      </c>
      <c r="G47" s="66">
        <v>8.9999999999999993E-3</v>
      </c>
      <c r="H47" s="28">
        <v>47</v>
      </c>
      <c r="I47" s="28">
        <v>56</v>
      </c>
      <c r="J47" s="28">
        <v>78</v>
      </c>
      <c r="K47" s="37">
        <v>79</v>
      </c>
      <c r="L47" s="67">
        <v>2.5499999999999998E-2</v>
      </c>
      <c r="M47" s="65">
        <v>17.87</v>
      </c>
      <c r="N47" s="65">
        <v>-2.2599999999999998</v>
      </c>
      <c r="O47" s="65">
        <v>3.4</v>
      </c>
      <c r="P47" s="65">
        <v>31.92</v>
      </c>
      <c r="Q47" s="65">
        <v>18.87</v>
      </c>
      <c r="R47" s="65">
        <v>-2.5299999999999998</v>
      </c>
    </row>
    <row r="48" spans="1:18" x14ac:dyDescent="0.2">
      <c r="A48" t="s">
        <v>33</v>
      </c>
      <c r="B48" t="s">
        <v>81</v>
      </c>
      <c r="C48" t="s">
        <v>82</v>
      </c>
      <c r="D48" t="s">
        <v>83</v>
      </c>
      <c r="E48" t="s">
        <v>84</v>
      </c>
      <c r="F48" s="66">
        <v>1E-3</v>
      </c>
      <c r="G48" s="66">
        <v>1.6799999999999999E-2</v>
      </c>
      <c r="H48" s="33">
        <v>0</v>
      </c>
      <c r="I48" s="33">
        <v>2</v>
      </c>
      <c r="J48" s="22">
        <v>4</v>
      </c>
      <c r="L48" s="67">
        <v>2.5499999999999998E-2</v>
      </c>
      <c r="M48" s="65">
        <v>16.8</v>
      </c>
      <c r="N48" s="65">
        <v>-1.35</v>
      </c>
      <c r="O48" s="65">
        <v>2.2000000000000002</v>
      </c>
      <c r="P48" s="65">
        <v>27.38</v>
      </c>
      <c r="Q48" s="65">
        <v>18.5</v>
      </c>
      <c r="R48" s="1">
        <v>9.74</v>
      </c>
    </row>
    <row r="49" spans="1:18" ht="13.5" customHeight="1" thickBot="1" x14ac:dyDescent="0.25">
      <c r="A49" s="2" t="s">
        <v>33</v>
      </c>
      <c r="B49" s="2" t="s">
        <v>86</v>
      </c>
      <c r="C49" s="2" t="s">
        <v>87</v>
      </c>
      <c r="D49" s="2" t="s">
        <v>131</v>
      </c>
      <c r="E49" s="2" t="s">
        <v>15</v>
      </c>
      <c r="F49" s="70">
        <v>5.1999999999999998E-3</v>
      </c>
      <c r="G49" s="70">
        <v>1.06E-2</v>
      </c>
      <c r="H49" s="29">
        <v>0</v>
      </c>
      <c r="I49" s="31">
        <v>13</v>
      </c>
      <c r="J49" s="31">
        <v>30</v>
      </c>
      <c r="K49" s="31">
        <v>37</v>
      </c>
      <c r="L49" s="99">
        <v>7.4999999999999997E-2</v>
      </c>
      <c r="M49" s="3">
        <v>17.73</v>
      </c>
      <c r="N49" s="3">
        <v>-0.7</v>
      </c>
      <c r="O49" s="3">
        <v>3.5</v>
      </c>
      <c r="P49" s="3">
        <v>32.479999999999997</v>
      </c>
      <c r="Q49" s="3">
        <v>20.98</v>
      </c>
      <c r="R49" s="3">
        <v>10.34</v>
      </c>
    </row>
    <row r="50" spans="1:18" ht="13.5" customHeight="1" thickBot="1" x14ac:dyDescent="0.25">
      <c r="A50" s="2"/>
      <c r="B50" s="2"/>
      <c r="C50" s="2"/>
      <c r="D50" s="2" t="s">
        <v>132</v>
      </c>
      <c r="E50" s="2"/>
      <c r="F50" s="70">
        <f>((F47*(L47/SUM(L47:L49)))+(F48*(L48/SUM(L47:L49)))+(F49*(L49/SUM(L47:L49))))</f>
        <v>4.7142857142857143E-3</v>
      </c>
      <c r="G50" s="70">
        <f>((G47*(L47/SUM(L47:L49)))+(G48*(L48/SUM(L47:L49)))+(G49*(L49/SUM(L47:L49))))</f>
        <v>1.153095238095238E-2</v>
      </c>
      <c r="H50" s="17"/>
      <c r="I50" s="17"/>
      <c r="J50" s="17"/>
      <c r="K50" s="17"/>
      <c r="L50" s="99"/>
      <c r="M50" s="3">
        <f>((M47*(L47/SUM(L47:L49)))+(M48*(L48/SUM(L47:L49)))+(M49*(L49/SUM(L47:L49))))</f>
        <v>17.570119047619048</v>
      </c>
      <c r="N50" s="3">
        <f>((N47*(L47/SUM(L47:L49)))+(N48*(L48/SUM(L47:L49)))+(N49*(L49/SUM(L47:L49))))</f>
        <v>-1.1472619047619046</v>
      </c>
      <c r="O50" s="3">
        <f>((O47*(L47/SUM(L47:L49)))+(O48*(L48/SUM(L47:L49)))+(O49*(L49/SUM(L47:L49))))</f>
        <v>3.2166666666666668</v>
      </c>
      <c r="P50" s="3">
        <f>((P47*(L47/SUM(L47:L49)))+(P48*(L48/SUM(L47:L49)))+(P49*(L49/SUM(L47:L49))))</f>
        <v>31.334523809523809</v>
      </c>
      <c r="Q50" s="3">
        <f>((Q47*(L47/SUM(L47:L49)))+(Q48*(L48/SUM(L47:L49)))+(Q49*(L49/SUM(L47:L49))))</f>
        <v>20.051071428571429</v>
      </c>
      <c r="R50" s="3">
        <f>((R47*(L47/SUM(L47:L49)))+(R48*(L48/SUM(L47:L49)))+(R49*(L49/SUM(L47:L49))))</f>
        <v>7.6139285714285707</v>
      </c>
    </row>
    <row r="51" spans="1:18" ht="13.5" customHeight="1" thickBot="1" x14ac:dyDescent="0.25">
      <c r="A51" s="13"/>
      <c r="B51" s="13" t="s">
        <v>133</v>
      </c>
      <c r="C51" s="13" t="s">
        <v>134</v>
      </c>
      <c r="D51" s="13" t="s">
        <v>135</v>
      </c>
      <c r="E51" s="13"/>
      <c r="F51" s="26">
        <v>2E-3</v>
      </c>
      <c r="G51" s="26">
        <v>1.8100000000000002E-2</v>
      </c>
      <c r="H51" s="20"/>
      <c r="I51" s="20"/>
      <c r="J51" s="20"/>
      <c r="K51" s="20"/>
      <c r="L51" s="14"/>
      <c r="M51" s="15">
        <v>15.87</v>
      </c>
      <c r="N51" s="15">
        <v>-0.51</v>
      </c>
      <c r="O51" s="15">
        <v>3.09</v>
      </c>
      <c r="P51" s="15">
        <v>24.26</v>
      </c>
      <c r="Q51" s="15">
        <v>18.66</v>
      </c>
      <c r="R51" s="15">
        <v>8.8000000000000007</v>
      </c>
    </row>
    <row r="52" spans="1:18" ht="13.5" customHeight="1" thickBot="1" x14ac:dyDescent="0.25">
      <c r="A52" s="4" t="s">
        <v>89</v>
      </c>
      <c r="B52" s="4" t="s">
        <v>90</v>
      </c>
      <c r="C52" s="55" t="s">
        <v>91</v>
      </c>
      <c r="D52" s="55" t="s">
        <v>92</v>
      </c>
      <c r="E52" s="55" t="s">
        <v>15</v>
      </c>
      <c r="F52" s="56">
        <v>3.2000000000000002E-3</v>
      </c>
      <c r="G52" s="56">
        <v>6.3799999999999996E-2</v>
      </c>
      <c r="H52" s="34">
        <v>26</v>
      </c>
      <c r="I52" s="34">
        <v>11</v>
      </c>
      <c r="J52" s="19"/>
      <c r="K52" s="19"/>
      <c r="L52" s="62">
        <v>2.4E-2</v>
      </c>
      <c r="M52" s="57">
        <v>2.77</v>
      </c>
      <c r="N52" s="57">
        <v>-2.5299999999999998</v>
      </c>
      <c r="O52" s="57">
        <v>-4.04</v>
      </c>
      <c r="P52" s="57">
        <v>10.47</v>
      </c>
      <c r="Q52" s="57">
        <v>17.37</v>
      </c>
      <c r="R52" s="63">
        <v>5.78</v>
      </c>
    </row>
    <row r="53" spans="1:18" ht="13.5" customHeight="1" thickBot="1" x14ac:dyDescent="0.25">
      <c r="A53" s="10"/>
      <c r="B53" s="10" t="s">
        <v>136</v>
      </c>
      <c r="C53" s="10" t="s">
        <v>137</v>
      </c>
      <c r="D53" s="10" t="s">
        <v>138</v>
      </c>
      <c r="E53" s="10"/>
      <c r="F53" s="24">
        <v>5.0000000000000001E-3</v>
      </c>
      <c r="G53" s="24">
        <v>3.4700000000000002E-2</v>
      </c>
      <c r="H53" s="18"/>
      <c r="I53" s="18"/>
      <c r="J53" s="18"/>
      <c r="K53" s="18"/>
      <c r="L53" s="11">
        <v>2.4E-2</v>
      </c>
      <c r="M53" s="12">
        <v>2.48</v>
      </c>
      <c r="N53" s="12">
        <v>-3.33</v>
      </c>
      <c r="O53" s="12">
        <v>-9.99</v>
      </c>
      <c r="P53" s="12">
        <v>8.5399999999999991</v>
      </c>
      <c r="Q53" s="12">
        <v>13.51</v>
      </c>
      <c r="R53" s="16">
        <v>4.5199999999999996</v>
      </c>
    </row>
    <row r="54" spans="1:18" ht="13.5" customHeight="1" thickBot="1" x14ac:dyDescent="0.25">
      <c r="A54" s="4"/>
      <c r="B54" s="4"/>
      <c r="C54" s="4"/>
      <c r="D54" s="4" t="s">
        <v>139</v>
      </c>
      <c r="E54" s="4"/>
      <c r="F54" s="25">
        <f>(F21*(L21/0.6))+((F24*(L24/0.6))+(F25*(L25/0.6))+(F26*(L26/0.6))+(F27*(L27/0.6))+(F31*(L31/0.6))+(F32*(L32/0.6))+(F33*(L33/0.6))+(F37*(L37/0.6))+(F38*(L38/0.6))+(F39*(L39/0.6))+(F42*(L42/0.6))+(F43*(L43/0.6))+(F44*(L44/0.6))+(F47*(L47/0.6))+(F48*(L48/0.6))+(F49*(L49/0.6))+(F52*(L52/0.6)))</f>
        <v>5.618999999999999E-3</v>
      </c>
      <c r="G54" s="25">
        <f>(G21*(L21/0.6))+((G24*(L24/0.6))+(G25*(L25/0.6))+(G26*(L26/0.6))+(G27*(L27/0.6))+(G31*(L31/0.6))+(G32*(L32/0.6))+(G33*(L33/0.6))+(G37*(L37/0.6))+(G38*(L38/0.6))+(G39*(L39/0.6))+(G42*(L42/0.6))+(G43*(L43/0.6))+(G44*(L44/0.6))+(G47*(L47/0.6))+(G48*(L48/0.6))+(G49*(L49/0.6))+(G52*(L52/0.6)))</f>
        <v>1.6487249999999998E-2</v>
      </c>
      <c r="H54" s="19"/>
      <c r="I54" s="19"/>
      <c r="J54" s="19"/>
      <c r="K54" s="19"/>
      <c r="L54" s="5">
        <f>SUM(L21:L52)-L28-L34</f>
        <v>0.60000000000000031</v>
      </c>
      <c r="M54" s="6">
        <f>(M21*(L21/0.6))+((M24*(L24/0.6))+(M25*(L25/0.6))+(M26*(L26/0.6))+(M27*(L27/0.6))+(M31*(L31/0.6))+(M32*(L32/0.6))+(M33*(L33/0.6))+(M37*(L37/0.6))+(M38*(L38/0.6))+(M39*(L39/0.6))+(M42*(L42/0.6))+(M43*(L43/0.6))+(M44*(L44/0.6))+(M47*(L47/0.6))+(M48*(L48/0.6))+(M49*(L49/0.6))+(M52*(L52/0.6)))</f>
        <v>9.9959750000000014</v>
      </c>
      <c r="N54" s="6">
        <f>(N21*(L21/0.6))+((N24*(L24/0.6))+(N25*(L25/0.6))+(N26*(L26/0.6))+(N27*(L27/0.6))+(N31*(L31/0.6))+(N32*(L32/0.6))+(N33*(L33/0.6))+(N37*(L37/0.6))+(N38*(L38/0.6))+(N39*(L39/0.6))+(N42*(L42/0.6))+(N43*(L43/0.6))+(N44*(L44/0.6))+(N47*(L47/0.6))+(N48*(L48/0.6))+(N49*(L49/0.6))+(N52*(L52/0.06)))</f>
        <v>-3.1561500000000002</v>
      </c>
      <c r="O54" s="6">
        <f>(O21*(L21/0.6))+((O24*(L24/0.6))+(O25*(L25/0.6))+(O26*(L26/0.6))+(O27*(L27/0.6))+(O31*(L31/0.6))+(O32*(L32/0.6))+(O33*(L33/0.6))+(O37*(L37/0.6))+(O38*(L38/0.6))+(O39*(L39/0.6))+(O42*(L42/0.6))+(O43*(L43/0.6))+(O44*(L44/0.6))+(O47*(L47/0.6))+(O48*(L48/0.6))+(O49*(L49/0.6))+(O52*(L52/0.6)))</f>
        <v>0.86977499999999996</v>
      </c>
      <c r="P54" s="6">
        <f>(TP4421*(L21/0.6))+((P24*(L24/0.6))+(P25*(L25/0.6))+(P26*(L26/0.6))+(P27*(L27/0.6))+(P31*(L31/0.6))+(P32*(L32/0.6))+(P33*(L33/0.6))+(P37*(L37/0.6))+(P38*(L38/0.6))+(P39*(L39/0.6))+(P42*(L42/0.6))+(P43*(OPL545543/0.6))+(P44*(L44/0.6))+(P47*(L47/0.6))+(P48*(L48/0.6))+(P49*(L49/0.6))+(P52*(L52/0.6)))</f>
        <v>21.037275000000001</v>
      </c>
      <c r="Q54" s="6">
        <f>(Q21*(L21/0.6))+((Q24*(L24/0.6))+(Q25*(L25/0.6))+(Q26*(L26/0.6))+(Q27*(L27/0.6))+(Q31*(L31/0.6))+(Q32*(L32/0.6))+(Q33*(L33/0.6))+(Q37*(L37/0.6))+(Q38*(L38/0.6))+(Q39*(L39/0.6))+(Q42*(L42/0.6))+(Q43*(L43/0.6))+(Q44*(L44/0.6))+(Q47*(L47/0.6))+(Q48*(L48/0.6))+(Q49*(L49/0.6))+(Q52*(L52/0.6)))</f>
        <v>15.308225</v>
      </c>
      <c r="R54" s="6">
        <f>(R21*(L21/0.6))+((R24*(L24/0.6))+(R25*(L25/0.6))+(R26*(L26/0.6))+(R27*(L27/0.6))+(R31*(L31/0.6))+(R32*(L32/0.6))+(R33*(L33/0.6))+(R37*(L37/0.6))+(R38*(L38/0.6))+(R39*(L39/0.6))+(R42*(L42/0.6))+(R43*(L43/0.6))+(R44*(L44/0.6))+(R47*(L47/0.6))+(R48*(L48/0.6))+(R49*(L49/0.6))+(R52*(L52/0.6)))</f>
        <v>5.2311250000000005</v>
      </c>
    </row>
    <row r="55" spans="1:18" ht="13.5" customHeight="1" thickBot="1" x14ac:dyDescent="0.25">
      <c r="A55" s="4"/>
      <c r="B55" s="4"/>
      <c r="C55" s="4"/>
      <c r="D55" s="4" t="s">
        <v>140</v>
      </c>
      <c r="E55" s="4"/>
      <c r="F55" s="70">
        <f>(F23*(L21/0.6))+(F30*(SUM(L24:L27)/0.6)+(F36*(SUM(L31:L33)/0.6)+(F41*(SUM(L37:L39)/0.6)+(F46*(SUM(L42:L44)/0.6)+(F51*(SUM(L47:L49)/0.6)+(F53*(L52/0.6)))))))</f>
        <v>2.5279999999999999E-3</v>
      </c>
      <c r="G55" s="70">
        <f>(G23*(L21/0.6))+(G30*(SUM(L24:L27)/0.6)+(G36*(SUM(L31:L33)/0.6)+(G41*(SUM(L37:L39)/0.6)+(G46*(SUM(L42:L44)/0.6)+(G51*(SUM(L47:L49)/0.6)+(G53*(L52/0.6)))))))</f>
        <v>1.1310250000000001E-2</v>
      </c>
      <c r="H55" s="19"/>
      <c r="I55" s="19"/>
      <c r="J55" s="19"/>
      <c r="K55" s="19"/>
      <c r="L55" s="5"/>
      <c r="M55" s="3">
        <f>(M23*(L21/0.6))+(M30*(SUM(L24:L27)/0.6)+(M36*(SUM(L31:L33)/0.6)+(M41*(SUM(L37:L39)/0.6)+(M46*(SUM(L42:L44)/0.6)+(M51*(SUM(L47:L49)/0.6)+(M53*(L52/0.6)))))))</f>
        <v>10.09455</v>
      </c>
      <c r="N55" s="3">
        <f>(N23*(L21/0.6))+(N30*(SUM(L24:L27)/0.6)+(N36*(SUM(L31:L33)/0.6)+(N41*(SUM(L37:L39)/0.6)+(N46*(SUM(L42:L44)/0.6)+(N51*(SUM(L47:L49)/0.6)+(N53*(L52/0.6)))))))</f>
        <v>-2.0959500000000002</v>
      </c>
      <c r="O55" s="3">
        <f>(O23*(L21/0.6))+(O30*(SUM(L24:L27)/0.6)+(O36*(SUM(L31:L33)/0.6)+(O41*(SUM(L37:L39)/0.6)+(O46*(SUM(L42:L44)/0.6)+(O51*(SUM(L47:L49)/0.6)+(O53*(L52/0.6)))))))</f>
        <v>0.44642500000000007</v>
      </c>
      <c r="P55" s="3">
        <f>(P23*(L21/0.6))+(P30*(SUM(L24:L27)/0.6)+(P36*(SUM(L31:L33)/0.6)+(P41*(SUM(L37:L39)/0.6)+(P46*(SUM(L42:L44)/0.6)+(P51*(SUM(L47:L49)/0.6)+(P53*(L52/0.6)))))))</f>
        <v>19.374350000000003</v>
      </c>
      <c r="Q55" s="3">
        <f>(Q23*(L21/0.6))+(Q30*(SUM(L24:L27)/0.6)+(Q36*(SUM(L31:L33)/0.6)+(Q41*(SUM(L37:L39)/0.6)+(Q46*(SUM(L42:L44)/0.6)+(Q51*(SUM(L47:L49)/0.6)+(Q53*(L52/0.6)))))))</f>
        <v>15.398750000000001</v>
      </c>
      <c r="R55" s="3">
        <f>(R23*(L21/0.6))+(R30*(SUM(L24:L27)/0.6)+(R36*(SUM(L31:L33)/0.6)+(R41*(SUM(L37:L39)/0.6)+(R46*(SUM(L42:L44)/0.6)+(R51*(SUM(L47:L49)/0.6)+(R53*(L52/0.6)))))))</f>
        <v>5.0280500000000004</v>
      </c>
    </row>
    <row r="56" spans="1:18" ht="13.5" customHeight="1" thickBot="1" x14ac:dyDescent="0.25">
      <c r="A56" s="4"/>
      <c r="B56" s="4"/>
      <c r="C56" s="43"/>
      <c r="D56" s="44" t="s">
        <v>174</v>
      </c>
      <c r="E56" s="43"/>
      <c r="F56" s="39">
        <f>(F28*(L28/0.6))+(F34*(L34/0.6))+(F53*(L53/0.6))</f>
        <v>9.0025000000000001E-4</v>
      </c>
      <c r="G56" s="39">
        <f>(G28*(L28/0.6))+(G34*(L34/0.6))+(G53*(L53/0.6))</f>
        <v>2.3251000000000001E-2</v>
      </c>
      <c r="H56" s="45"/>
      <c r="I56" s="45"/>
      <c r="J56" s="45"/>
      <c r="K56" s="45"/>
      <c r="L56" s="46"/>
      <c r="M56" s="41">
        <f>(M28*(L28/0.6))+(M34*(L34/0.6))+(M53*(L53/0.6))</f>
        <v>9.1023000000000014</v>
      </c>
      <c r="N56" s="41">
        <f>(N28*(L28/0.6))+(N34*(L34/0.6))+(N53*(L53/0.6))</f>
        <v>-1.9291</v>
      </c>
      <c r="O56" s="41">
        <f>(O28*(L28/0.6))+(O34*(L34/0.6))+(O53*(L53/0.6))</f>
        <v>0.67777500000000024</v>
      </c>
      <c r="P56" s="41">
        <f>(P28*(L28/0.6))+(P34*(L34/0.6))+(P53*(L53/0.6))</f>
        <v>18.651150000000001</v>
      </c>
      <c r="Q56" s="41">
        <f>(Q28*(L28/0.6))+(Q34*(L34/0.6))+(Q53*(L53/0.6))</f>
        <v>15.577200000000003</v>
      </c>
      <c r="R56" s="41">
        <f>(R28*(L28/0.6))+(R34*(L34/0.6))+(R53*(L53/0.6))</f>
        <v>1.1175000000000018E-2</v>
      </c>
    </row>
    <row r="57" spans="1:18" ht="13.5" customHeight="1" thickBot="1" x14ac:dyDescent="0.25">
      <c r="A57" s="10"/>
      <c r="B57" s="10"/>
      <c r="C57" s="10"/>
      <c r="D57" s="10" t="s">
        <v>141</v>
      </c>
      <c r="E57" s="10"/>
      <c r="F57" s="24">
        <f>(F54*0.6)+(F18*0.4)</f>
        <v>6.6073999999999994E-3</v>
      </c>
      <c r="G57" s="24">
        <f>(G54*0.6)+(G18*0.4)</f>
        <v>2.8904349999999995E-2</v>
      </c>
      <c r="H57" s="18"/>
      <c r="I57" s="18"/>
      <c r="J57" s="18"/>
      <c r="K57" s="18"/>
      <c r="L57" s="11">
        <f>SUM(L2:L52)-L18-SUM(L12:L17)-L28-L34</f>
        <v>1.0000000000000007</v>
      </c>
      <c r="M57" s="12">
        <f t="shared" ref="M57:R57" si="0">(M54*0.6)+(M18*0.4)</f>
        <v>6.2903050000000009</v>
      </c>
      <c r="N57" s="12">
        <f t="shared" si="0"/>
        <v>-2.7257699999999998</v>
      </c>
      <c r="O57" s="12">
        <f t="shared" si="0"/>
        <v>-5.237500000000006E-2</v>
      </c>
      <c r="P57" s="12">
        <f t="shared" si="0"/>
        <v>15.310205</v>
      </c>
      <c r="Q57" s="12">
        <f t="shared" si="0"/>
        <v>12.317375</v>
      </c>
      <c r="R57" s="12">
        <f t="shared" si="0"/>
        <v>6.0725149999999992</v>
      </c>
    </row>
    <row r="58" spans="1:18" ht="13.5" customHeight="1" thickBot="1" x14ac:dyDescent="0.25">
      <c r="A58" s="4"/>
      <c r="B58" s="4"/>
      <c r="C58" s="4"/>
      <c r="D58" s="4" t="s">
        <v>142</v>
      </c>
      <c r="E58" s="4"/>
      <c r="F58" s="25">
        <f>F55*0.6+F20*0.4</f>
        <v>2.3167999999999999E-3</v>
      </c>
      <c r="G58" s="25">
        <f>G55*0.6+G20*0.4</f>
        <v>1.6506150000000001E-2</v>
      </c>
      <c r="H58" s="19"/>
      <c r="I58" s="19"/>
      <c r="J58" s="19"/>
      <c r="K58" s="19"/>
      <c r="L58" s="5"/>
      <c r="M58" s="6">
        <f t="shared" ref="M58:R58" si="1">M55*0.6+M20*0.4</f>
        <v>5.08073</v>
      </c>
      <c r="N58" s="6">
        <f t="shared" si="1"/>
        <v>-1.8775700000000002</v>
      </c>
      <c r="O58" s="6">
        <f t="shared" si="1"/>
        <v>-0.66014499999999998</v>
      </c>
      <c r="P58" s="6">
        <f t="shared" si="1"/>
        <v>11.348610000000003</v>
      </c>
      <c r="Q58" s="6">
        <f t="shared" si="1"/>
        <v>10.64325</v>
      </c>
      <c r="R58" s="6">
        <f t="shared" si="1"/>
        <v>5.0928300000000002</v>
      </c>
    </row>
    <row r="59" spans="1:18" ht="13.5" customHeight="1" thickBot="1" x14ac:dyDescent="0.25">
      <c r="C59" s="43"/>
      <c r="D59" s="43" t="s">
        <v>175</v>
      </c>
      <c r="E59" s="43"/>
      <c r="F59" s="47">
        <f>(F56*0.6)+(F19*0.4)</f>
        <v>2.2033499999999998E-3</v>
      </c>
      <c r="G59" s="47">
        <f>(G56*0.6)+(G19*0.4)</f>
        <v>2.6482199999999997E-2</v>
      </c>
      <c r="H59" s="45"/>
      <c r="I59" s="45"/>
      <c r="J59" s="45"/>
      <c r="K59" s="45"/>
      <c r="L59" s="46"/>
      <c r="M59" s="48">
        <f t="shared" ref="M59:R59" si="2">(M56*0.6)+(M19*0.4)</f>
        <v>5.1511000000000013</v>
      </c>
      <c r="N59" s="48">
        <f t="shared" si="2"/>
        <v>-1.7717799999999997</v>
      </c>
      <c r="O59" s="48">
        <f t="shared" si="2"/>
        <v>-0.33277499999999988</v>
      </c>
      <c r="P59" s="48">
        <f t="shared" si="2"/>
        <v>12.20337</v>
      </c>
      <c r="Q59" s="48">
        <f t="shared" si="2"/>
        <v>10.484120000000003</v>
      </c>
      <c r="R59" s="48">
        <f t="shared" si="2"/>
        <v>0.99550499999999986</v>
      </c>
    </row>
    <row r="60" spans="1:18" ht="72" customHeight="1" x14ac:dyDescent="0.2">
      <c r="B60" s="288" t="s">
        <v>143</v>
      </c>
      <c r="C60" s="289"/>
      <c r="D60" s="289"/>
      <c r="E60" s="289"/>
      <c r="F60" s="290"/>
      <c r="G60" s="290"/>
      <c r="H60" s="291"/>
      <c r="I60" s="291"/>
      <c r="J60" s="291"/>
      <c r="K60" s="291"/>
      <c r="L60" s="289"/>
      <c r="M60" s="289"/>
      <c r="N60" s="289"/>
      <c r="O60" s="289"/>
      <c r="P60" s="289"/>
      <c r="Q60" s="289"/>
      <c r="R60" s="289"/>
    </row>
    <row r="61" spans="1:18" x14ac:dyDescent="0.2">
      <c r="C61" t="s">
        <v>151</v>
      </c>
    </row>
    <row r="62" spans="1:18" x14ac:dyDescent="0.2">
      <c r="C62" t="s">
        <v>156</v>
      </c>
    </row>
    <row r="63" spans="1:18" x14ac:dyDescent="0.2">
      <c r="C63" t="s">
        <v>157</v>
      </c>
      <c r="H63" s="50" t="s">
        <v>186</v>
      </c>
      <c r="M63" t="s">
        <v>187</v>
      </c>
    </row>
    <row r="64" spans="1:18" x14ac:dyDescent="0.2">
      <c r="C64" t="s">
        <v>176</v>
      </c>
    </row>
    <row r="67" spans="3:3" x14ac:dyDescent="0.2">
      <c r="C67" t="s">
        <v>150</v>
      </c>
    </row>
  </sheetData>
  <mergeCells count="1">
    <mergeCell ref="B60:R60"/>
  </mergeCells>
  <conditionalFormatting sqref="H2:K17">
    <cfRule type="cellIs" dxfId="258" priority="6" operator="between">
      <formula>74</formula>
      <formula>99</formula>
    </cfRule>
    <cfRule type="cellIs" dxfId="257" priority="7" operator="between">
      <formula>50</formula>
      <formula>74</formula>
    </cfRule>
    <cfRule type="cellIs" dxfId="256" priority="8" operator="between">
      <formula>25</formula>
      <formula>49</formula>
    </cfRule>
    <cfRule type="cellIs" dxfId="255" priority="9" operator="between">
      <formula>0</formula>
      <formula>24</formula>
    </cfRule>
  </conditionalFormatting>
  <conditionalFormatting sqref="H21:K22 H24:K28">
    <cfRule type="cellIs" dxfId="254" priority="5" operator="between">
      <formula>0</formula>
      <formula>24</formula>
    </cfRule>
  </conditionalFormatting>
  <conditionalFormatting sqref="H21:K22 H24:K28 H31:K34 H37:K39 H42:K44 H47:K49 H52:K52">
    <cfRule type="cellIs" dxfId="253" priority="1" operator="between">
      <formula>74</formula>
      <formula>99</formula>
    </cfRule>
    <cfRule type="cellIs" dxfId="252" priority="2" operator="between">
      <formula>50</formula>
      <formula>74</formula>
    </cfRule>
    <cfRule type="cellIs" dxfId="251" priority="3" operator="between">
      <formula>25</formula>
      <formula>49</formula>
    </cfRule>
    <cfRule type="cellIs" dxfId="250" priority="4" operator="between">
      <formula>0</formula>
      <formula>24</formula>
    </cfRule>
  </conditionalFormatting>
  <printOptions horizontalCentered="1" verticalCentered="1" gridLines="1"/>
  <pageMargins left="0.5" right="0.5" top="0.5" bottom="0.5" header="0.5" footer="0.25"/>
  <pageSetup scale="89" orientation="landscape"/>
  <headerFooter alignWithMargins="0">
    <oddFooter>&amp;LData as of 12/31/2011&amp;R&amp;D</oddFooter>
  </headerFooter>
  <rowBreaks count="1" manualBreakCount="1">
    <brk id="35" max="16383" man="1"/>
  </rowBreaks>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T64"/>
  <sheetViews>
    <sheetView topLeftCell="C1" workbookViewId="0">
      <pane ySplit="1" topLeftCell="A17" activePane="bottomLeft" state="frozen"/>
      <selection activeCell="C1" sqref="C1"/>
      <selection pane="bottomLeft" activeCell="R51" sqref="R51"/>
    </sheetView>
  </sheetViews>
  <sheetFormatPr defaultRowHeight="12.75" x14ac:dyDescent="0.2"/>
  <cols>
    <col min="1" max="1" width="0" style="64" hidden="1" customWidth="1"/>
    <col min="2" max="2" width="18.85546875" style="64" hidden="1" customWidth="1"/>
    <col min="3" max="3" width="8.7109375" style="64" customWidth="1"/>
    <col min="4" max="4" width="24.5703125" style="64" customWidth="1"/>
    <col min="5" max="5" width="6.42578125" style="64" bestFit="1" customWidth="1"/>
    <col min="6" max="6" width="8.5703125" style="66" bestFit="1" customWidth="1"/>
    <col min="7" max="7" width="6.28515625" style="66" customWidth="1"/>
    <col min="8" max="8" width="7" style="22" bestFit="1" customWidth="1"/>
    <col min="9" max="9" width="7" style="22" customWidth="1"/>
    <col min="10" max="11" width="6.7109375" style="22" bestFit="1" customWidth="1"/>
    <col min="12" max="12" width="9.28515625" style="64" bestFit="1" customWidth="1"/>
    <col min="19" max="19" width="11.28515625" style="64" bestFit="1" customWidth="1"/>
  </cols>
  <sheetData>
    <row r="1" spans="1:20" ht="13.5" customHeight="1" thickBot="1" x14ac:dyDescent="0.25">
      <c r="A1" s="8" t="s">
        <v>0</v>
      </c>
      <c r="B1" s="8" t="s">
        <v>1</v>
      </c>
      <c r="C1" s="8" t="s">
        <v>2</v>
      </c>
      <c r="D1" s="8" t="s">
        <v>3</v>
      </c>
      <c r="E1" s="8" t="s">
        <v>4</v>
      </c>
      <c r="F1" s="23" t="s">
        <v>93</v>
      </c>
      <c r="G1" s="23" t="s">
        <v>94</v>
      </c>
      <c r="H1" s="27" t="s">
        <v>95</v>
      </c>
      <c r="I1" s="27" t="s">
        <v>144</v>
      </c>
      <c r="J1" s="27" t="s">
        <v>97</v>
      </c>
      <c r="K1" s="27" t="s">
        <v>98</v>
      </c>
      <c r="L1" s="9" t="s">
        <v>99</v>
      </c>
      <c r="M1" s="8" t="s">
        <v>7</v>
      </c>
      <c r="N1" s="8" t="s">
        <v>6</v>
      </c>
      <c r="O1" s="8" t="s">
        <v>100</v>
      </c>
      <c r="P1" s="8" t="s">
        <v>8</v>
      </c>
      <c r="Q1" s="8" t="s">
        <v>9</v>
      </c>
      <c r="R1" s="8" t="s">
        <v>10</v>
      </c>
    </row>
    <row r="2" spans="1:20" x14ac:dyDescent="0.2">
      <c r="A2" t="s">
        <v>11</v>
      </c>
      <c r="B2" t="s">
        <v>12</v>
      </c>
      <c r="C2" t="s">
        <v>13</v>
      </c>
      <c r="D2" t="s">
        <v>14</v>
      </c>
      <c r="E2" t="s">
        <v>15</v>
      </c>
      <c r="F2" s="66">
        <v>6.3E-3</v>
      </c>
      <c r="G2" s="66">
        <v>5.67E-2</v>
      </c>
      <c r="H2" s="22">
        <v>0</v>
      </c>
      <c r="I2" s="22">
        <v>13</v>
      </c>
      <c r="J2" s="22">
        <v>22</v>
      </c>
      <c r="K2" s="22">
        <v>28</v>
      </c>
      <c r="L2" s="67">
        <v>5.6000000000000001E-2</v>
      </c>
      <c r="M2" s="65">
        <v>3.35</v>
      </c>
      <c r="N2" s="65">
        <v>2.73</v>
      </c>
      <c r="O2" s="65">
        <v>2.48</v>
      </c>
      <c r="P2" s="65">
        <v>6.51</v>
      </c>
      <c r="Q2" s="65">
        <v>8.02</v>
      </c>
      <c r="R2" s="65">
        <v>11.87</v>
      </c>
      <c r="S2" s="68"/>
      <c r="T2" s="69"/>
    </row>
    <row r="3" spans="1:20" x14ac:dyDescent="0.2">
      <c r="A3" t="s">
        <v>11</v>
      </c>
      <c r="B3" t="s">
        <v>16</v>
      </c>
      <c r="C3" t="s">
        <v>17</v>
      </c>
      <c r="D3" t="s">
        <v>18</v>
      </c>
      <c r="F3" s="66">
        <v>1.2699999999999999E-2</v>
      </c>
      <c r="G3" s="66">
        <v>1.6E-2</v>
      </c>
      <c r="H3" s="22">
        <v>0</v>
      </c>
      <c r="I3" s="22">
        <v>0</v>
      </c>
      <c r="J3" s="22">
        <v>4</v>
      </c>
      <c r="K3" s="22">
        <v>4</v>
      </c>
      <c r="L3" s="67">
        <v>0.04</v>
      </c>
      <c r="M3" s="65">
        <v>2.21</v>
      </c>
      <c r="N3" s="65">
        <v>0.87</v>
      </c>
      <c r="O3" s="65">
        <v>1.89</v>
      </c>
      <c r="P3" s="65">
        <v>3.58</v>
      </c>
      <c r="Q3" s="65">
        <v>2.79</v>
      </c>
      <c r="R3" s="65">
        <v>3.7</v>
      </c>
      <c r="S3" s="68"/>
      <c r="T3" s="69"/>
    </row>
    <row r="4" spans="1:20" x14ac:dyDescent="0.2">
      <c r="A4" t="s">
        <v>11</v>
      </c>
      <c r="B4" t="s">
        <v>19</v>
      </c>
      <c r="C4" t="s">
        <v>20</v>
      </c>
      <c r="D4" t="s">
        <v>21</v>
      </c>
      <c r="E4" t="s">
        <v>15</v>
      </c>
      <c r="F4" s="66">
        <v>4.5999999999999999E-3</v>
      </c>
      <c r="G4" s="66">
        <v>3.7499999999999999E-2</v>
      </c>
      <c r="H4" s="22">
        <v>45</v>
      </c>
      <c r="I4" s="22">
        <v>44</v>
      </c>
      <c r="J4" s="22">
        <v>31</v>
      </c>
      <c r="K4" s="22">
        <v>21</v>
      </c>
      <c r="L4" s="67">
        <v>0.04</v>
      </c>
      <c r="M4" s="65">
        <v>-1.89</v>
      </c>
      <c r="N4" s="65">
        <v>1.77</v>
      </c>
      <c r="O4" s="65">
        <v>1.17</v>
      </c>
      <c r="P4" s="65">
        <v>-0.74</v>
      </c>
      <c r="Q4" s="65">
        <v>3.77</v>
      </c>
      <c r="R4" s="65">
        <v>7.96</v>
      </c>
      <c r="S4" s="68"/>
      <c r="T4" s="69"/>
    </row>
    <row r="5" spans="1:20" x14ac:dyDescent="0.2">
      <c r="A5" t="s">
        <v>11</v>
      </c>
      <c r="B5" t="s">
        <v>22</v>
      </c>
      <c r="C5" t="s">
        <v>101</v>
      </c>
      <c r="D5" t="s">
        <v>102</v>
      </c>
      <c r="E5" t="s">
        <v>15</v>
      </c>
      <c r="F5" s="66">
        <v>5.4999999999999997E-3</v>
      </c>
      <c r="G5" s="66">
        <v>6.4600000000000005E-2</v>
      </c>
      <c r="H5" s="22">
        <v>61</v>
      </c>
      <c r="I5" s="22">
        <v>56</v>
      </c>
      <c r="J5" s="22">
        <v>52</v>
      </c>
      <c r="K5" s="22">
        <v>49</v>
      </c>
      <c r="L5" s="67">
        <v>0</v>
      </c>
      <c r="M5" s="65">
        <v>2.72</v>
      </c>
      <c r="N5" s="65">
        <v>0.89</v>
      </c>
      <c r="O5" s="65">
        <v>2.0499999999999998</v>
      </c>
      <c r="P5" s="65">
        <v>6</v>
      </c>
      <c r="Q5" s="65">
        <v>7.85</v>
      </c>
      <c r="R5" s="65">
        <v>11.85</v>
      </c>
      <c r="S5" s="68"/>
      <c r="T5" s="69"/>
    </row>
    <row r="6" spans="1:20" x14ac:dyDescent="0.2">
      <c r="A6" t="s">
        <v>11</v>
      </c>
      <c r="B6" t="s">
        <v>25</v>
      </c>
      <c r="C6" t="s">
        <v>26</v>
      </c>
      <c r="D6" t="s">
        <v>27</v>
      </c>
      <c r="E6" t="s">
        <v>28</v>
      </c>
      <c r="F6" s="66">
        <v>1.0200000000000001E-2</v>
      </c>
      <c r="G6" s="66">
        <v>3.78E-2</v>
      </c>
      <c r="H6" s="22">
        <v>56</v>
      </c>
      <c r="I6" s="22">
        <v>44</v>
      </c>
      <c r="J6" s="22">
        <v>24</v>
      </c>
      <c r="K6" s="22">
        <v>18</v>
      </c>
      <c r="L6" s="67">
        <v>7.1999999999999995E-2</v>
      </c>
      <c r="M6" s="65">
        <v>3.01</v>
      </c>
      <c r="N6" s="65">
        <v>0.17</v>
      </c>
      <c r="O6" s="65">
        <v>1.1000000000000001</v>
      </c>
      <c r="P6" s="65">
        <v>4.53</v>
      </c>
      <c r="Q6" s="65">
        <v>5.45</v>
      </c>
      <c r="R6" s="65">
        <v>6.57</v>
      </c>
      <c r="S6" s="68"/>
      <c r="T6" s="69"/>
    </row>
    <row r="7" spans="1:20" ht="13.5" customHeight="1" thickBot="1" x14ac:dyDescent="0.25">
      <c r="A7" s="2" t="s">
        <v>11</v>
      </c>
      <c r="B7" s="2" t="s">
        <v>29</v>
      </c>
      <c r="C7" t="s">
        <v>30</v>
      </c>
      <c r="D7" t="s">
        <v>31</v>
      </c>
      <c r="E7" t="s">
        <v>32</v>
      </c>
      <c r="F7" s="66">
        <v>1.44E-2</v>
      </c>
      <c r="G7" s="66">
        <v>6.25E-2</v>
      </c>
      <c r="H7" s="22">
        <v>30</v>
      </c>
      <c r="I7" s="22">
        <v>32</v>
      </c>
      <c r="J7" s="22">
        <v>29</v>
      </c>
      <c r="K7" s="22">
        <v>37</v>
      </c>
      <c r="L7" s="67">
        <v>0.04</v>
      </c>
      <c r="M7" s="65">
        <v>4.01</v>
      </c>
      <c r="N7" s="65">
        <v>2.06</v>
      </c>
      <c r="O7" s="65">
        <v>-1.36</v>
      </c>
      <c r="P7" s="65">
        <v>7.4</v>
      </c>
      <c r="Q7" s="65">
        <v>9.92</v>
      </c>
      <c r="R7" s="65">
        <v>16.95</v>
      </c>
      <c r="S7" s="68"/>
      <c r="T7" s="69"/>
    </row>
    <row r="8" spans="1:20" ht="13.5" customHeight="1" thickBot="1" x14ac:dyDescent="0.25">
      <c r="A8" s="2"/>
      <c r="B8" s="2"/>
      <c r="C8" t="s">
        <v>177</v>
      </c>
      <c r="D8" t="s">
        <v>178</v>
      </c>
      <c r="E8" t="s">
        <v>15</v>
      </c>
      <c r="F8" s="66">
        <v>8.6999999999999994E-3</v>
      </c>
      <c r="G8" s="66">
        <v>3.4000000000000002E-2</v>
      </c>
      <c r="H8" s="36"/>
      <c r="I8" s="33"/>
      <c r="J8" s="36"/>
      <c r="K8" s="36"/>
      <c r="L8" s="67">
        <v>0.112</v>
      </c>
      <c r="M8" s="65">
        <v>-0.8</v>
      </c>
      <c r="N8" s="65">
        <v>0.55000000000000004</v>
      </c>
      <c r="O8" s="65">
        <v>-0.35</v>
      </c>
      <c r="P8" s="65">
        <v>1.22</v>
      </c>
      <c r="Q8" s="65"/>
      <c r="R8" s="65"/>
      <c r="S8" s="68"/>
      <c r="T8" s="69"/>
    </row>
    <row r="9" spans="1:20" ht="13.5" customHeight="1" thickBot="1" x14ac:dyDescent="0.25">
      <c r="A9" s="2"/>
      <c r="B9" s="2"/>
      <c r="C9" t="s">
        <v>181</v>
      </c>
      <c r="D9" t="s">
        <v>182</v>
      </c>
      <c r="E9" t="s">
        <v>15</v>
      </c>
      <c r="F9" s="66">
        <v>1.2E-2</v>
      </c>
      <c r="G9" s="66">
        <v>1.43E-2</v>
      </c>
      <c r="H9" s="36"/>
      <c r="I9" s="33"/>
      <c r="J9" s="36"/>
      <c r="K9" s="36"/>
      <c r="L9" s="67">
        <v>0.04</v>
      </c>
      <c r="M9" s="65">
        <v>1.86</v>
      </c>
      <c r="N9" s="65">
        <v>0.28000000000000003</v>
      </c>
      <c r="O9" s="65">
        <v>0.9</v>
      </c>
      <c r="P9" s="65">
        <v>4.38</v>
      </c>
      <c r="Q9" s="65"/>
      <c r="R9" s="65"/>
      <c r="S9" s="68"/>
      <c r="T9" s="69"/>
    </row>
    <row r="10" spans="1:20" ht="13.5" customHeight="1" thickBot="1" x14ac:dyDescent="0.25">
      <c r="A10" s="2"/>
      <c r="B10" s="2"/>
      <c r="C10" s="84" t="s">
        <v>158</v>
      </c>
      <c r="D10" s="84" t="s">
        <v>159</v>
      </c>
      <c r="E10" s="84" t="s">
        <v>84</v>
      </c>
      <c r="F10" s="85">
        <v>1E-3</v>
      </c>
      <c r="G10" s="85">
        <v>2.47E-2</v>
      </c>
      <c r="H10" s="36">
        <v>52</v>
      </c>
      <c r="I10" s="33">
        <v>51</v>
      </c>
      <c r="J10" s="36">
        <v>39</v>
      </c>
      <c r="K10" s="36"/>
      <c r="L10" s="86">
        <v>0.14799999999999999</v>
      </c>
      <c r="M10" s="87">
        <v>-2.0299999999999998</v>
      </c>
      <c r="N10" s="87">
        <v>1.1100000000000001</v>
      </c>
      <c r="O10" s="87">
        <v>0.63</v>
      </c>
      <c r="P10" s="87">
        <v>-2.04</v>
      </c>
      <c r="Q10" s="87">
        <v>2.7</v>
      </c>
      <c r="R10" s="87">
        <v>5.09</v>
      </c>
      <c r="T10" s="65"/>
    </row>
    <row r="11" spans="1:20" ht="13.5" customHeight="1" thickBot="1" x14ac:dyDescent="0.25">
      <c r="A11" s="2"/>
      <c r="B11" s="2"/>
      <c r="C11" s="84" t="s">
        <v>160</v>
      </c>
      <c r="D11" s="84" t="s">
        <v>161</v>
      </c>
      <c r="E11" s="84" t="s">
        <v>84</v>
      </c>
      <c r="F11" s="85">
        <v>7.6E-3</v>
      </c>
      <c r="G11" s="85">
        <v>1.8E-3</v>
      </c>
      <c r="H11" s="36">
        <v>37</v>
      </c>
      <c r="I11" s="33"/>
      <c r="J11" s="36"/>
      <c r="K11" s="36"/>
      <c r="L11" s="86">
        <v>0.04</v>
      </c>
      <c r="M11" s="87">
        <v>5.89</v>
      </c>
      <c r="N11" s="87">
        <v>1.8</v>
      </c>
      <c r="O11" s="87">
        <v>1.99</v>
      </c>
      <c r="P11" s="87">
        <v>7.5</v>
      </c>
      <c r="Q11" s="87">
        <v>1.59</v>
      </c>
      <c r="R11" s="87"/>
      <c r="T11" s="65"/>
    </row>
    <row r="12" spans="1:20" ht="13.5" customHeight="1" thickBot="1" x14ac:dyDescent="0.25">
      <c r="A12" s="2"/>
      <c r="B12" s="2"/>
      <c r="C12" s="84" t="s">
        <v>162</v>
      </c>
      <c r="D12" s="84" t="s">
        <v>21</v>
      </c>
      <c r="E12" s="84" t="s">
        <v>84</v>
      </c>
      <c r="F12" s="85">
        <v>5.4999999999999997E-3</v>
      </c>
      <c r="G12" s="85">
        <v>2.4E-2</v>
      </c>
      <c r="H12" s="36"/>
      <c r="I12" s="33"/>
      <c r="J12" s="36"/>
      <c r="K12" s="36"/>
      <c r="L12" s="86">
        <v>7.1999999999999995E-2</v>
      </c>
      <c r="M12" s="87">
        <v>-1.1000000000000001</v>
      </c>
      <c r="N12" s="87">
        <v>1.69</v>
      </c>
      <c r="O12" s="87">
        <v>1.1399999999999999</v>
      </c>
      <c r="P12" s="87">
        <v>0.48</v>
      </c>
      <c r="Q12" s="87"/>
      <c r="R12" s="87"/>
      <c r="T12" s="65"/>
    </row>
    <row r="13" spans="1:20" ht="13.5" customHeight="1" thickBot="1" x14ac:dyDescent="0.25">
      <c r="A13" s="2"/>
      <c r="B13" s="2"/>
      <c r="C13" s="84" t="s">
        <v>163</v>
      </c>
      <c r="D13" s="84" t="s">
        <v>164</v>
      </c>
      <c r="E13" s="84" t="s">
        <v>84</v>
      </c>
      <c r="F13" s="85">
        <v>5.0000000000000001E-3</v>
      </c>
      <c r="G13" s="85">
        <v>4.7899999999999998E-2</v>
      </c>
      <c r="H13" s="36">
        <v>79</v>
      </c>
      <c r="I13" s="33">
        <v>85</v>
      </c>
      <c r="J13" s="36"/>
      <c r="K13" s="36"/>
      <c r="L13" s="86">
        <v>2.8000000000000001E-2</v>
      </c>
      <c r="M13" s="87">
        <v>1.18</v>
      </c>
      <c r="N13" s="87">
        <v>0.54</v>
      </c>
      <c r="O13" s="87">
        <v>2.08</v>
      </c>
      <c r="P13" s="87">
        <v>3.45</v>
      </c>
      <c r="Q13" s="87">
        <v>6.61</v>
      </c>
      <c r="R13" s="87">
        <v>7.63</v>
      </c>
      <c r="T13" s="65"/>
    </row>
    <row r="14" spans="1:20" ht="13.5" customHeight="1" thickBot="1" x14ac:dyDescent="0.25">
      <c r="A14" s="2"/>
      <c r="B14" s="2"/>
      <c r="C14" s="84" t="s">
        <v>165</v>
      </c>
      <c r="D14" s="84" t="s">
        <v>166</v>
      </c>
      <c r="E14" s="84" t="s">
        <v>84</v>
      </c>
      <c r="F14" s="85">
        <v>6.6E-3</v>
      </c>
      <c r="G14" s="85">
        <v>4.6399999999999997E-2</v>
      </c>
      <c r="H14" s="36"/>
      <c r="I14" s="33"/>
      <c r="J14" s="36"/>
      <c r="K14" s="36"/>
      <c r="L14" s="86">
        <v>7.1999999999999995E-2</v>
      </c>
      <c r="M14" s="87">
        <v>2.19</v>
      </c>
      <c r="N14" s="87">
        <v>0.17</v>
      </c>
      <c r="O14" s="87">
        <v>0.78</v>
      </c>
      <c r="P14" s="87">
        <v>3.56</v>
      </c>
      <c r="Q14" s="87"/>
      <c r="R14" s="87"/>
      <c r="T14" s="65"/>
    </row>
    <row r="15" spans="1:20" ht="13.5" customHeight="1" thickBot="1" x14ac:dyDescent="0.25">
      <c r="A15" s="2"/>
      <c r="B15" s="2"/>
      <c r="C15" s="38" t="s">
        <v>167</v>
      </c>
      <c r="D15" s="38" t="s">
        <v>168</v>
      </c>
      <c r="E15" s="38" t="s">
        <v>84</v>
      </c>
      <c r="F15" s="39">
        <v>5.0000000000000001E-3</v>
      </c>
      <c r="G15" s="39">
        <v>6.7299999999999999E-2</v>
      </c>
      <c r="H15" s="31">
        <v>56</v>
      </c>
      <c r="I15" s="30">
        <v>49</v>
      </c>
      <c r="J15" s="31"/>
      <c r="K15" s="31"/>
      <c r="L15" s="40">
        <v>0.04</v>
      </c>
      <c r="M15" s="41">
        <v>-2.19</v>
      </c>
      <c r="N15" s="41">
        <v>0.05</v>
      </c>
      <c r="O15" s="41">
        <v>-2.4700000000000002</v>
      </c>
      <c r="P15" s="41">
        <v>-1.3</v>
      </c>
      <c r="Q15" s="41">
        <v>4.84</v>
      </c>
      <c r="R15" s="41">
        <v>10.23</v>
      </c>
      <c r="T15" s="65"/>
    </row>
    <row r="16" spans="1:20" ht="13.5" customHeight="1" thickBot="1" x14ac:dyDescent="0.25">
      <c r="A16" s="2"/>
      <c r="B16" s="2"/>
      <c r="C16" s="2"/>
      <c r="D16" s="2" t="s">
        <v>103</v>
      </c>
      <c r="E16" s="2"/>
      <c r="F16" s="70">
        <f>SUMPRODUCT(F2:F9,$L$2:$L$9)/SUM($L$2:$L$9)</f>
        <v>9.5239999999999995E-3</v>
      </c>
      <c r="G16" s="70">
        <f>SUMPRODUCT(G2:G9,$L$2:$L$9)/SUM($L$2:$L$9)</f>
        <v>3.7291999999999999E-2</v>
      </c>
      <c r="H16" s="17"/>
      <c r="I16" s="17"/>
      <c r="J16" s="17"/>
      <c r="K16" s="17"/>
      <c r="L16" s="99">
        <f>SUM(L2:L9)</f>
        <v>0.4</v>
      </c>
      <c r="M16" s="70">
        <f>SUMPRODUCT(M2:M9,$L$2:$L$9)/SUM($L$2:$L$9)/100</f>
        <v>1.4057999999999999E-2</v>
      </c>
      <c r="N16" s="70">
        <f>SUMPRODUCT(N2:N9,$L$2:$L$9)/SUM($L$2:$L$9)/100</f>
        <v>1.0647999999999998E-2</v>
      </c>
      <c r="O16" s="70">
        <f>SUMPRODUCT(O2:O9,$L$2:$L$9)/SUM($L$2:$L$9)/100</f>
        <v>7.0720000000000002E-3</v>
      </c>
      <c r="P16" s="70">
        <f>SUMPRODUCT(P2:P9,$L$2:$L$9)/SUM($L$2:$L$9)/100</f>
        <v>3.5304000000000002E-2</v>
      </c>
      <c r="Q16" s="70">
        <f>SUMPRODUCT(Q2:Q7,$L$2:$L$7)/SUM($L$2:$L$7)/100</f>
        <v>6.051290322580645E-2</v>
      </c>
      <c r="R16" s="70">
        <f>SUMPRODUCT(R2:R7,$L$2:$L$7)/SUM($L$2:$L$7)/100</f>
        <v>9.2022580645161278E-2</v>
      </c>
    </row>
    <row r="17" spans="1:18" ht="13.5" customHeight="1" thickBot="1" x14ac:dyDescent="0.25">
      <c r="A17" s="2"/>
      <c r="B17" s="2"/>
      <c r="C17" s="38"/>
      <c r="D17" s="38" t="s">
        <v>169</v>
      </c>
      <c r="E17" s="38"/>
      <c r="F17" s="39">
        <f>((F10*(L10/0.4))+(F11*(L11/0.4))+(F12*(L12/0.4))+(F13*(L13/0.4))+(F14*(L14/0.4))+(F15*(L15/0.4)))</f>
        <v>4.1579999999999994E-3</v>
      </c>
      <c r="G17" s="39">
        <f>((G10*(L10/0.4))+(G11*(L11/0.4))+(G12*(L12/0.4))+(G13*(L13/0.4))+(G14*(L14/0.4))+(G15*(L15/0.4)))</f>
        <v>3.2073999999999991E-2</v>
      </c>
      <c r="H17" s="42"/>
      <c r="I17" s="42"/>
      <c r="J17" s="42"/>
      <c r="K17" s="42"/>
      <c r="L17" s="40"/>
      <c r="M17" s="41">
        <f>((M10*(L10/0.4))+(M11*(L11/0.4))+(M12*(L12/0.4))+(M13*(L13/0.4))+(M14*(L14/0.4))+(M15*(L15/0.4)))</f>
        <v>-0.10229999999999978</v>
      </c>
      <c r="N17" s="41">
        <f>((N10*(L10/0.4))+(N11*(L11/0.4))+(N12*(L12/0.4))+(N13*(L13/0.4))+(N14*(L14/0.4))+(N15*(L15/0.4)))</f>
        <v>0.96829999999999983</v>
      </c>
      <c r="O17" s="41">
        <f>((O10*(L10/0.4))+(O11*(L11/0.4))+(O12*(L12/0.4))+(O13*(L13/0.4))+(O14*(L14/0.4))+(O15*(L15/0.4)))</f>
        <v>0.67629999999999979</v>
      </c>
      <c r="P17" s="41">
        <f>((P10*(L10/0.4))+(P11*(L11/0.4))+(P12*(L12/0.4))+(P13*(L13/0.4))+(P14*(L14/0.4))+(P15*(L15/0.4)))</f>
        <v>0.83389999999999986</v>
      </c>
      <c r="Q17" s="41">
        <f>((Q10*(L10/0.4))+(Q11*(L11/0.4))+(Q12*(L12/0.4))+(Q13*(L13/0.4))+(Q14*(L14/0.4))+(Q15*(L15/0.4)))</f>
        <v>2.1046999999999998</v>
      </c>
      <c r="R17" s="41">
        <f>((R10*(L10/0.4))+(R11*(L11/0.4))+(R12*(L12/0.4))+(R13*(L13/0.4))+(R14*(L14/0.4))+(R15*(L15/0.4)))</f>
        <v>3.4403999999999995</v>
      </c>
    </row>
    <row r="18" spans="1:18" ht="13.5" customHeight="1" thickBot="1" x14ac:dyDescent="0.25">
      <c r="A18" s="10" t="s">
        <v>11</v>
      </c>
      <c r="B18" s="10" t="s">
        <v>104</v>
      </c>
      <c r="C18" s="10" t="s">
        <v>105</v>
      </c>
      <c r="D18" s="10" t="s">
        <v>106</v>
      </c>
      <c r="E18" s="10"/>
      <c r="F18" s="24">
        <v>2E-3</v>
      </c>
      <c r="G18" s="24">
        <v>2.4E-2</v>
      </c>
      <c r="H18" s="18"/>
      <c r="I18" s="18"/>
      <c r="J18" s="18"/>
      <c r="K18" s="18"/>
      <c r="L18" s="11"/>
      <c r="M18" s="12">
        <v>-1.89</v>
      </c>
      <c r="N18" s="12">
        <v>0.95</v>
      </c>
      <c r="O18" s="12">
        <v>0.56999999999999995</v>
      </c>
      <c r="P18" s="12">
        <v>-1.68</v>
      </c>
      <c r="Q18" s="12">
        <v>2.86</v>
      </c>
      <c r="R18" s="12">
        <v>5.41</v>
      </c>
    </row>
    <row r="19" spans="1:18" ht="13.5" customHeight="1" thickBot="1" x14ac:dyDescent="0.25">
      <c r="A19" s="10"/>
      <c r="B19" s="10"/>
      <c r="C19" s="55" t="s">
        <v>154</v>
      </c>
      <c r="D19" s="55" t="s">
        <v>155</v>
      </c>
      <c r="E19" s="55" t="s">
        <v>15</v>
      </c>
      <c r="F19" s="56">
        <v>6.7999999999999996E-3</v>
      </c>
      <c r="G19" s="56">
        <v>1.9099999999999999E-2</v>
      </c>
      <c r="H19" s="34">
        <v>28</v>
      </c>
      <c r="I19" s="34">
        <v>6</v>
      </c>
      <c r="J19" s="34">
        <v>7</v>
      </c>
      <c r="K19" s="34">
        <v>4</v>
      </c>
      <c r="L19" s="56">
        <v>4.4999999999999998E-2</v>
      </c>
      <c r="M19" s="57">
        <v>-4.25</v>
      </c>
      <c r="N19" s="57">
        <v>7.14</v>
      </c>
      <c r="O19" s="57">
        <v>5.79</v>
      </c>
      <c r="P19" s="57">
        <v>2.6</v>
      </c>
      <c r="Q19" s="57">
        <v>-0.52</v>
      </c>
      <c r="R19" s="57">
        <v>8.83</v>
      </c>
    </row>
    <row r="20" spans="1:18" ht="13.5" customHeight="1" thickBot="1" x14ac:dyDescent="0.25">
      <c r="A20" s="13"/>
      <c r="B20" s="13" t="s">
        <v>107</v>
      </c>
      <c r="C20" s="13" t="s">
        <v>108</v>
      </c>
      <c r="D20" s="13" t="s">
        <v>109</v>
      </c>
      <c r="E20" s="13"/>
      <c r="F20" s="26">
        <v>6.7000000000000002E-3</v>
      </c>
      <c r="G20" s="26">
        <v>1.8800000000000001E-2</v>
      </c>
      <c r="H20" s="35"/>
      <c r="I20" s="35"/>
      <c r="J20" s="35"/>
      <c r="K20" s="35"/>
      <c r="L20" s="14"/>
      <c r="M20" s="15">
        <v>-4.8600000000000003</v>
      </c>
      <c r="N20" s="15">
        <v>6.48</v>
      </c>
      <c r="O20" s="15">
        <v>5.71</v>
      </c>
      <c r="P20" s="15">
        <v>0.43</v>
      </c>
      <c r="Q20" s="15">
        <v>-0.97</v>
      </c>
      <c r="R20" s="15">
        <v>5.89</v>
      </c>
    </row>
    <row r="21" spans="1:18" x14ac:dyDescent="0.2">
      <c r="A21" t="s">
        <v>33</v>
      </c>
      <c r="B21" t="s">
        <v>37</v>
      </c>
      <c r="C21" s="51" t="s">
        <v>38</v>
      </c>
      <c r="D21" s="51" t="s">
        <v>39</v>
      </c>
      <c r="E21" s="51"/>
      <c r="F21" s="52">
        <v>6.4000000000000003E-3</v>
      </c>
      <c r="G21" s="52">
        <v>1.84E-2</v>
      </c>
      <c r="H21" s="36">
        <v>0</v>
      </c>
      <c r="I21" s="36">
        <v>6</v>
      </c>
      <c r="J21" s="36">
        <v>22</v>
      </c>
      <c r="K21" s="33">
        <v>23</v>
      </c>
      <c r="L21" s="53">
        <v>1.7999999999999999E-2</v>
      </c>
      <c r="M21" s="54">
        <v>17.149999999999999</v>
      </c>
      <c r="N21" s="54">
        <v>8.07</v>
      </c>
      <c r="O21" s="54">
        <v>11.15</v>
      </c>
      <c r="P21" s="54">
        <v>27.76</v>
      </c>
      <c r="Q21" s="54">
        <v>8.75</v>
      </c>
      <c r="R21" s="54">
        <v>8.11</v>
      </c>
    </row>
    <row r="22" spans="1:18" x14ac:dyDescent="0.2">
      <c r="A22" t="s">
        <v>33</v>
      </c>
      <c r="B22" t="s">
        <v>40</v>
      </c>
      <c r="C22" s="51" t="s">
        <v>41</v>
      </c>
      <c r="D22" s="51" t="s">
        <v>42</v>
      </c>
      <c r="E22" s="51" t="s">
        <v>43</v>
      </c>
      <c r="F22" s="52">
        <v>5.8999999999999999E-3</v>
      </c>
      <c r="G22" s="52">
        <v>1.77E-2</v>
      </c>
      <c r="H22" s="33">
        <v>40</v>
      </c>
      <c r="I22" s="33">
        <v>24</v>
      </c>
      <c r="J22" s="33">
        <v>19</v>
      </c>
      <c r="K22" s="33" t="s">
        <v>185</v>
      </c>
      <c r="L22" s="53">
        <v>3.5999999999999997E-2</v>
      </c>
      <c r="M22" s="54">
        <v>11.83</v>
      </c>
      <c r="N22" s="54">
        <v>6.9</v>
      </c>
      <c r="O22" s="54">
        <v>9.52</v>
      </c>
      <c r="P22" s="54">
        <v>18.149999999999999</v>
      </c>
      <c r="Q22" s="54">
        <v>6.99</v>
      </c>
      <c r="R22" s="54">
        <v>7.42</v>
      </c>
    </row>
    <row r="23" spans="1:18" x14ac:dyDescent="0.2">
      <c r="A23" t="s">
        <v>33</v>
      </c>
      <c r="B23" t="s">
        <v>44</v>
      </c>
      <c r="C23" s="51" t="s">
        <v>45</v>
      </c>
      <c r="D23" s="51" t="s">
        <v>46</v>
      </c>
      <c r="E23" s="51" t="s">
        <v>15</v>
      </c>
      <c r="F23" s="52">
        <v>4.4999999999999997E-3</v>
      </c>
      <c r="G23" s="52">
        <v>3.04E-2</v>
      </c>
      <c r="H23" s="33">
        <v>40</v>
      </c>
      <c r="I23" s="33">
        <v>46</v>
      </c>
      <c r="J23" s="33">
        <v>24</v>
      </c>
      <c r="K23" s="33">
        <v>20</v>
      </c>
      <c r="L23" s="53">
        <v>3.5999999999999997E-2</v>
      </c>
      <c r="M23" s="54">
        <v>16.05</v>
      </c>
      <c r="N23" s="54">
        <v>7.54</v>
      </c>
      <c r="O23" s="54">
        <v>14.04</v>
      </c>
      <c r="P23" s="54">
        <v>25.22</v>
      </c>
      <c r="Q23" s="54">
        <v>6.54</v>
      </c>
      <c r="R23" s="54">
        <v>5.57</v>
      </c>
    </row>
    <row r="24" spans="1:18" x14ac:dyDescent="0.2">
      <c r="A24" t="s">
        <v>33</v>
      </c>
      <c r="B24" t="s">
        <v>47</v>
      </c>
      <c r="C24" s="51" t="s">
        <v>48</v>
      </c>
      <c r="D24" s="51" t="s">
        <v>49</v>
      </c>
      <c r="E24" s="51" t="s">
        <v>15</v>
      </c>
      <c r="F24" s="52">
        <v>7.0000000000000001E-3</v>
      </c>
      <c r="G24" s="97">
        <v>1.8100000000000002E-2</v>
      </c>
      <c r="H24" s="37">
        <v>0</v>
      </c>
      <c r="I24" s="37">
        <v>33</v>
      </c>
      <c r="J24" s="36">
        <v>41</v>
      </c>
      <c r="K24" s="33">
        <v>31</v>
      </c>
      <c r="L24" s="53">
        <v>3.7499999999999999E-2</v>
      </c>
      <c r="M24" s="54">
        <v>22.79</v>
      </c>
      <c r="N24" s="54">
        <v>9.69</v>
      </c>
      <c r="O24" s="54">
        <v>16.420000000000002</v>
      </c>
      <c r="P24" s="54">
        <v>33.49</v>
      </c>
      <c r="Q24" s="54">
        <v>11.72</v>
      </c>
      <c r="R24" s="54">
        <v>10.48</v>
      </c>
    </row>
    <row r="25" spans="1:18" ht="13.5" customHeight="1" thickBot="1" x14ac:dyDescent="0.25">
      <c r="C25" s="38" t="s">
        <v>170</v>
      </c>
      <c r="D25" s="38" t="s">
        <v>171</v>
      </c>
      <c r="E25" s="38" t="s">
        <v>84</v>
      </c>
      <c r="F25" s="39">
        <v>1.5E-3</v>
      </c>
      <c r="G25" s="39">
        <v>3.1099999999999999E-2</v>
      </c>
      <c r="H25" s="29">
        <v>46</v>
      </c>
      <c r="I25" s="29">
        <v>18</v>
      </c>
      <c r="J25" s="31">
        <v>8</v>
      </c>
      <c r="K25" s="30" t="s">
        <v>185</v>
      </c>
      <c r="L25" s="40">
        <v>0.17249999999999999</v>
      </c>
      <c r="M25" s="41">
        <v>8.5299999999999994</v>
      </c>
      <c r="N25" s="41">
        <v>7.58</v>
      </c>
      <c r="O25" s="41">
        <v>10.4</v>
      </c>
      <c r="P25" s="41">
        <v>16.96</v>
      </c>
      <c r="Q25" s="41">
        <v>6.02</v>
      </c>
      <c r="R25" s="41">
        <v>5.92</v>
      </c>
    </row>
    <row r="26" spans="1:18" ht="13.5" customHeight="1" thickBot="1" x14ac:dyDescent="0.25">
      <c r="A26" s="2"/>
      <c r="B26" s="2"/>
      <c r="C26" s="2"/>
      <c r="D26" s="2" t="s">
        <v>110</v>
      </c>
      <c r="E26" s="2"/>
      <c r="F26" s="70">
        <f>((F21*(L21/SUM(L21:L24)))+(F22*(L22/SUM(L21:L24)))+(F23*(L23/SUM(L21:L24)))+(F24*(L24/SUM(L21:L24))))</f>
        <v>5.8988235294117645E-3</v>
      </c>
      <c r="G26" s="70">
        <f>((G21*(L21/SUM(L21:L24)))+(G22*(L22/SUM(L21:L24)))+(G23*(L23/SUM(L21:L24)))+(G24*(L24/SUM(L21:L24))))</f>
        <v>2.1502352941176469E-2</v>
      </c>
      <c r="H26" s="17"/>
      <c r="I26" s="17"/>
      <c r="J26" s="17"/>
      <c r="K26" s="17"/>
      <c r="L26" s="99"/>
      <c r="M26" s="3">
        <f>((M21*(L21/SUM(L21:L24)))+(M22*(L22/SUM(L21:L24)))+(M23*(L23/SUM(L21:L24)))+(M24*(L24/SUM(L21:L24))))</f>
        <v>16.996117647058824</v>
      </c>
      <c r="N26" s="3">
        <f>((N21*(L21/SUM(L21:L24)))+(N22*(L22/SUM(L21:L24)))+(N23*(L23/SUM(L21:L24)))+(N24*(L24/SUM(L21:L24))))</f>
        <v>8.0664705882352941</v>
      </c>
      <c r="O26" s="3">
        <f>((O21*(L21/SUM(L21:L24)))+(O22*(L22/SUM(L21:L24)))+(O23*(L23/SUM(L21:L24)))+(O24*(L24/SUM(L21:L24))))</f>
        <v>13.055764705882353</v>
      </c>
      <c r="P26" s="3">
        <f>((P21*(L21/SUM(L21:L24)))+(P22*(L22/SUM(L21:L24)))+(P23*(L23/SUM(L21:L24)))+(P24*(L24/SUM(L21:L24))))</f>
        <v>26.014705882352942</v>
      </c>
      <c r="Q26" s="3">
        <f>((Q21*(L21/SUM(L21:L24)))+(Q22*(L22/SUM(L21:L24)))+(Q23*(L23/SUM(L21:L24)))+(Q24*(L24/SUM(L21:L24))))</f>
        <v>8.5025882352941178</v>
      </c>
      <c r="R26" s="3">
        <f>((R21*(L21/SUM(L21:L24)))+(R22*(L22/SUM(L21:L24)))+(R23*(L23/SUM(L21:L24)))+(R24*(L24/SUM(L21:L24))))</f>
        <v>7.8950588235294124</v>
      </c>
    </row>
    <row r="27" spans="1:18" ht="13.5" customHeight="1" thickBot="1" x14ac:dyDescent="0.25">
      <c r="A27" s="10"/>
      <c r="B27" s="10" t="s">
        <v>111</v>
      </c>
      <c r="C27" s="10" t="s">
        <v>112</v>
      </c>
      <c r="D27" s="10" t="s">
        <v>113</v>
      </c>
      <c r="E27" s="10"/>
      <c r="F27" s="24">
        <v>3.3999999999999998E-3</v>
      </c>
      <c r="G27" s="24">
        <v>2.76E-2</v>
      </c>
      <c r="H27" s="18"/>
      <c r="I27" s="18"/>
      <c r="J27" s="18"/>
      <c r="K27" s="18"/>
      <c r="L27" s="11"/>
      <c r="M27" s="12">
        <v>16.14</v>
      </c>
      <c r="N27" s="12">
        <v>7.39</v>
      </c>
      <c r="O27" s="12">
        <v>11.56</v>
      </c>
      <c r="P27" s="12">
        <v>23.77</v>
      </c>
      <c r="Q27" s="12">
        <v>8.4700000000000006</v>
      </c>
      <c r="R27" s="12">
        <v>6.35</v>
      </c>
    </row>
    <row r="28" spans="1:18" x14ac:dyDescent="0.2">
      <c r="A28" t="s">
        <v>33</v>
      </c>
      <c r="B28" t="s">
        <v>50</v>
      </c>
      <c r="C28" s="51" t="s">
        <v>114</v>
      </c>
      <c r="D28" s="51" t="s">
        <v>115</v>
      </c>
      <c r="E28" s="51" t="s">
        <v>116</v>
      </c>
      <c r="F28" s="52">
        <v>0.01</v>
      </c>
      <c r="G28" s="52">
        <v>4.5999999999999999E-3</v>
      </c>
      <c r="H28" s="33">
        <v>30</v>
      </c>
      <c r="I28" s="36">
        <v>36</v>
      </c>
      <c r="J28" s="33">
        <v>30</v>
      </c>
      <c r="K28" s="36">
        <v>27</v>
      </c>
      <c r="L28" s="53">
        <v>3.5999999999999997E-2</v>
      </c>
      <c r="M28" s="54">
        <v>18.16</v>
      </c>
      <c r="N28" s="54">
        <v>3.07</v>
      </c>
      <c r="O28" s="54">
        <v>4.2699999999999996</v>
      </c>
      <c r="P28" s="54">
        <v>19.09</v>
      </c>
      <c r="Q28" s="54">
        <v>16.86</v>
      </c>
      <c r="R28" s="54">
        <v>11.39</v>
      </c>
    </row>
    <row r="29" spans="1:18" x14ac:dyDescent="0.2">
      <c r="A29" t="s">
        <v>33</v>
      </c>
      <c r="B29" t="s">
        <v>53</v>
      </c>
      <c r="C29" s="51" t="s">
        <v>54</v>
      </c>
      <c r="D29" s="51" t="s">
        <v>55</v>
      </c>
      <c r="E29" s="51" t="s">
        <v>56</v>
      </c>
      <c r="F29" s="52">
        <v>6.1000000000000004E-3</v>
      </c>
      <c r="G29" s="52">
        <v>1.9400000000000001E-2</v>
      </c>
      <c r="H29" s="37">
        <v>78</v>
      </c>
      <c r="I29" s="28">
        <v>83</v>
      </c>
      <c r="J29" s="36">
        <v>71</v>
      </c>
      <c r="K29" s="36">
        <v>49</v>
      </c>
      <c r="L29" s="53">
        <v>3.5999999999999997E-2</v>
      </c>
      <c r="M29" s="54">
        <v>21.12</v>
      </c>
      <c r="N29" s="54">
        <v>2.97</v>
      </c>
      <c r="O29" s="54">
        <v>5.9</v>
      </c>
      <c r="P29" s="54">
        <v>22.97</v>
      </c>
      <c r="Q29" s="54">
        <v>13.35</v>
      </c>
      <c r="R29" s="54">
        <v>8.24</v>
      </c>
    </row>
    <row r="30" spans="1:18" ht="13.5" customHeight="1" thickBot="1" x14ac:dyDescent="0.25">
      <c r="A30" s="2" t="s">
        <v>33</v>
      </c>
      <c r="B30" s="2" t="s">
        <v>57</v>
      </c>
      <c r="C30" s="51" t="s">
        <v>58</v>
      </c>
      <c r="D30" s="51" t="s">
        <v>59</v>
      </c>
      <c r="E30" s="51" t="s">
        <v>15</v>
      </c>
      <c r="F30" s="52">
        <v>1E-3</v>
      </c>
      <c r="G30" s="52">
        <v>1.9900000000000001E-2</v>
      </c>
      <c r="H30" s="33">
        <v>0</v>
      </c>
      <c r="I30" s="33">
        <v>0</v>
      </c>
      <c r="J30" s="33">
        <v>0</v>
      </c>
      <c r="K30" s="33">
        <v>4</v>
      </c>
      <c r="L30" s="53">
        <v>3.7499999999999999E-2</v>
      </c>
      <c r="M30" s="54">
        <v>19.739999999999998</v>
      </c>
      <c r="N30" s="54">
        <v>3.15</v>
      </c>
      <c r="O30" s="54">
        <v>5.19</v>
      </c>
      <c r="P30" s="54">
        <v>19.260000000000002</v>
      </c>
      <c r="Q30" s="54">
        <v>16.170000000000002</v>
      </c>
      <c r="R30" s="54">
        <v>10.029999999999999</v>
      </c>
    </row>
    <row r="31" spans="1:18" ht="13.5" customHeight="1" thickBot="1" x14ac:dyDescent="0.25">
      <c r="A31" s="2"/>
      <c r="B31" s="2"/>
      <c r="C31" s="38" t="s">
        <v>172</v>
      </c>
      <c r="D31" s="38" t="s">
        <v>173</v>
      </c>
      <c r="E31" s="38" t="s">
        <v>84</v>
      </c>
      <c r="F31" s="39">
        <v>4.0000000000000002E-4</v>
      </c>
      <c r="G31" s="39">
        <v>1.9099999999999999E-2</v>
      </c>
      <c r="H31" s="30">
        <v>0</v>
      </c>
      <c r="I31" s="30"/>
      <c r="J31" s="30"/>
      <c r="K31" s="30"/>
      <c r="L31" s="40">
        <v>0.40350000000000003</v>
      </c>
      <c r="M31" s="41">
        <v>21.04</v>
      </c>
      <c r="N31" s="41">
        <v>3.75</v>
      </c>
      <c r="O31" s="41">
        <v>6.07</v>
      </c>
      <c r="P31" s="41">
        <v>21.49</v>
      </c>
      <c r="Q31" s="41">
        <v>16.77</v>
      </c>
      <c r="R31" s="41"/>
    </row>
    <row r="32" spans="1:18" ht="13.5" customHeight="1" thickBot="1" x14ac:dyDescent="0.25">
      <c r="A32" s="2"/>
      <c r="B32" s="2"/>
      <c r="C32" s="2"/>
      <c r="D32" s="2" t="s">
        <v>117</v>
      </c>
      <c r="E32" s="2"/>
      <c r="F32" s="70">
        <f>((F28*(L28/SUM(L28:L30)))+(F29*(L29/SUM(L28:L30)))+(F30*(L30/SUM(L28:L30))))</f>
        <v>5.6356164383561651E-3</v>
      </c>
      <c r="G32" s="70">
        <f>((G28*(L28/SUM(L28:L30)))+(G29*(L29/SUM(L28:L30)))+(G30*(L30/SUM(L28:L30))))</f>
        <v>1.4705479452054797E-2</v>
      </c>
      <c r="H32" s="17"/>
      <c r="I32" s="17"/>
      <c r="J32" s="17"/>
      <c r="K32" s="17"/>
      <c r="L32" s="99"/>
      <c r="M32" s="3">
        <f>((M28*(L28/SUM(L28:L30)))+(M29*(L29/SUM(L28:L30)))+(M30*(L30/SUM(L28:L30))))</f>
        <v>19.674246575342469</v>
      </c>
      <c r="N32" s="3">
        <f>((N28*(L28/SUM(L28:L30)))+(N29*(L29/SUM(L28:L30)))+(N30*(L30/SUM(L28:L30))))</f>
        <v>3.0645205479452056</v>
      </c>
      <c r="O32" s="3">
        <f>((O28*(L28/SUM(L28:L30)))+(O29*(L29/SUM(L28:L30)))+(O30*(L30/SUM(L28:L30))))</f>
        <v>5.1209589041095898</v>
      </c>
      <c r="P32" s="3">
        <f>((P28*(L28/SUM(L28:L30)))+(P29*(L29/SUM(L28:L30)))+(P30*(L30/SUM(L28:L30))))</f>
        <v>20.423835616438357</v>
      </c>
      <c r="Q32" s="3">
        <f>((Q28*(L28/SUM(L28:L30)))+(Q29*(L29/SUM(L28:L30)))+(Q30*(L30/SUM(L28:L30))))</f>
        <v>15.469726027397261</v>
      </c>
      <c r="R32" s="3">
        <f>((R28*(L28/SUM(L28:L30)))+(R29*(L29/SUM(L28:L30)))+(R30*(L30/SUM(L28:L30))))</f>
        <v>9.8886301369863023</v>
      </c>
    </row>
    <row r="33" spans="1:18" ht="13.5" customHeight="1" thickBot="1" x14ac:dyDescent="0.25">
      <c r="A33" s="10"/>
      <c r="B33" s="10" t="s">
        <v>118</v>
      </c>
      <c r="C33" s="10" t="s">
        <v>119</v>
      </c>
      <c r="D33" s="10" t="s">
        <v>120</v>
      </c>
      <c r="E33" s="10"/>
      <c r="F33" s="24">
        <v>8.9999999999999998E-4</v>
      </c>
      <c r="G33" s="24">
        <v>2.0199999999999999E-2</v>
      </c>
      <c r="H33" s="18"/>
      <c r="I33" s="18"/>
      <c r="J33" s="18"/>
      <c r="K33" s="18"/>
      <c r="L33" s="11"/>
      <c r="M33" s="12">
        <v>19.79</v>
      </c>
      <c r="N33" s="12">
        <v>3.14</v>
      </c>
      <c r="O33" s="12">
        <v>5.24</v>
      </c>
      <c r="P33" s="12">
        <v>19.34</v>
      </c>
      <c r="Q33" s="12">
        <v>16.27</v>
      </c>
      <c r="R33" s="12">
        <v>10.02</v>
      </c>
    </row>
    <row r="34" spans="1:18" x14ac:dyDescent="0.2">
      <c r="A34" t="s">
        <v>33</v>
      </c>
      <c r="B34" t="s">
        <v>60</v>
      </c>
      <c r="C34" s="51" t="s">
        <v>61</v>
      </c>
      <c r="D34" s="51" t="s">
        <v>62</v>
      </c>
      <c r="E34" s="51" t="s">
        <v>15</v>
      </c>
      <c r="F34" s="52">
        <v>8.6E-3</v>
      </c>
      <c r="G34" s="52">
        <v>2E-3</v>
      </c>
      <c r="H34" s="33">
        <v>21</v>
      </c>
      <c r="I34" s="33">
        <v>10</v>
      </c>
      <c r="J34" s="33">
        <v>6</v>
      </c>
      <c r="K34" s="36">
        <v>17</v>
      </c>
      <c r="L34" s="53">
        <v>2.1000000000000001E-2</v>
      </c>
      <c r="M34" s="54">
        <v>18.399999999999999</v>
      </c>
      <c r="N34" s="54">
        <v>6.12</v>
      </c>
      <c r="O34" s="54">
        <v>11.97</v>
      </c>
      <c r="P34" s="54">
        <v>19.239999999999998</v>
      </c>
      <c r="Q34" s="54">
        <v>16.57</v>
      </c>
      <c r="R34" s="54">
        <v>13.98</v>
      </c>
    </row>
    <row r="35" spans="1:18" x14ac:dyDescent="0.2">
      <c r="A35" t="s">
        <v>33</v>
      </c>
      <c r="B35" t="s">
        <v>63</v>
      </c>
      <c r="C35" s="51" t="s">
        <v>121</v>
      </c>
      <c r="D35" s="51" t="s">
        <v>122</v>
      </c>
      <c r="E35" s="51" t="s">
        <v>15</v>
      </c>
      <c r="F35" s="52">
        <v>6.6E-3</v>
      </c>
      <c r="G35" s="52">
        <v>3.2000000000000002E-3</v>
      </c>
      <c r="H35" s="33">
        <v>21</v>
      </c>
      <c r="I35" s="33">
        <v>28</v>
      </c>
      <c r="J35" s="33">
        <v>14</v>
      </c>
      <c r="K35" s="33">
        <v>12</v>
      </c>
      <c r="L35" s="53">
        <v>2.1000000000000001E-2</v>
      </c>
      <c r="M35" s="54">
        <v>22.98</v>
      </c>
      <c r="N35" s="54">
        <v>6.24</v>
      </c>
      <c r="O35" s="54">
        <v>12.38</v>
      </c>
      <c r="P35" s="54">
        <v>21.47</v>
      </c>
      <c r="Q35" s="54">
        <v>16.850000000000001</v>
      </c>
      <c r="R35" s="54">
        <v>12.43</v>
      </c>
    </row>
    <row r="36" spans="1:18" ht="13.5" customHeight="1" thickBot="1" x14ac:dyDescent="0.25">
      <c r="A36" s="2" t="s">
        <v>33</v>
      </c>
      <c r="B36" s="2" t="s">
        <v>66</v>
      </c>
      <c r="C36" s="58" t="s">
        <v>67</v>
      </c>
      <c r="D36" s="58" t="s">
        <v>68</v>
      </c>
      <c r="E36" s="58" t="s">
        <v>43</v>
      </c>
      <c r="F36" s="59">
        <v>4.4000000000000003E-3</v>
      </c>
      <c r="G36" s="59">
        <v>9.1999999999999998E-3</v>
      </c>
      <c r="H36" s="32">
        <v>57</v>
      </c>
      <c r="I36" s="29">
        <v>59</v>
      </c>
      <c r="J36" s="29">
        <v>66</v>
      </c>
      <c r="K36" s="31"/>
      <c r="L36" s="60">
        <v>4.2000000000000003E-2</v>
      </c>
      <c r="M36" s="61">
        <v>22.57</v>
      </c>
      <c r="N36" s="61">
        <v>5.23</v>
      </c>
      <c r="O36" s="61">
        <v>9.31</v>
      </c>
      <c r="P36" s="61">
        <v>25.44</v>
      </c>
      <c r="Q36" s="61">
        <v>15.93</v>
      </c>
      <c r="R36" s="61">
        <v>10.53</v>
      </c>
    </row>
    <row r="37" spans="1:18" ht="13.5" customHeight="1" thickBot="1" x14ac:dyDescent="0.25">
      <c r="A37" s="2"/>
      <c r="B37" s="2"/>
      <c r="C37" s="2"/>
      <c r="D37" s="2" t="s">
        <v>123</v>
      </c>
      <c r="E37" s="2"/>
      <c r="F37" s="70">
        <f>((F34*(L34/SUM(L34:L36)))+(F35*(L35/SUM(L34:L36)))+(F36*(L36/SUM(L34:L36))))</f>
        <v>6.0000000000000001E-3</v>
      </c>
      <c r="G37" s="70">
        <f>((G34*(L34/SUM(L34:L36)))+(G35*(L35/SUM(L34:L36)))+(G36*(L36/SUM(L34:L36))))</f>
        <v>5.8999999999999999E-3</v>
      </c>
      <c r="H37" s="17"/>
      <c r="I37" s="17"/>
      <c r="J37" s="17"/>
      <c r="K37" s="17"/>
      <c r="L37" s="99"/>
      <c r="M37" s="3">
        <f>((M34*(L34/SUM(L34:L36)))+(M35*(L35/SUM(L34:L36)))+(M36*(L36/SUM(L34:L36))))</f>
        <v>21.63</v>
      </c>
      <c r="N37" s="3">
        <f>((N34*(L34/SUM(L34:L36)))+(N35*(L35/SUM(L34:L36)))+(N36*(L36/SUM(L34:L36))))</f>
        <v>5.7050000000000001</v>
      </c>
      <c r="O37" s="3">
        <f>((O34*(L34/SUM(L34:L36)))+(O35*(L35/SUM(L34:L36)))+(O36*(L36/SUM(L34:L36))))</f>
        <v>10.7425</v>
      </c>
      <c r="P37" s="3">
        <f>((P34*(L34/SUM(L34:L36)))+(P35*(L35/SUM(L34:L36)))+(P36*(L36/SUM(L34:L36))))</f>
        <v>22.897500000000001</v>
      </c>
      <c r="Q37" s="3">
        <f>((Q34*(L34/SUM(L34:L36)))+(Q35*(L35/SUM(L34:L36)))+(Q36*(L36/SUM(L34:L36))))</f>
        <v>16.32</v>
      </c>
      <c r="R37" s="3">
        <f>((R34*(L34/SUM(L34:L36)))+(R35*(L35/SUM(L34:L36)))+(R36*(L36/SUM(L34:L36))))</f>
        <v>11.8675</v>
      </c>
    </row>
    <row r="38" spans="1:18" ht="13.5" customHeight="1" thickBot="1" x14ac:dyDescent="0.25">
      <c r="A38" s="10"/>
      <c r="B38" s="10" t="s">
        <v>124</v>
      </c>
      <c r="C38" s="10" t="s">
        <v>125</v>
      </c>
      <c r="D38" s="10" t="s">
        <v>126</v>
      </c>
      <c r="E38" s="10"/>
      <c r="F38" s="24">
        <v>2E-3</v>
      </c>
      <c r="G38" s="24">
        <v>1.5299999999999999E-2</v>
      </c>
      <c r="H38" s="18"/>
      <c r="I38" s="18"/>
      <c r="J38" s="18"/>
      <c r="K38" s="18"/>
      <c r="L38" s="11"/>
      <c r="M38" s="12">
        <v>20.68</v>
      </c>
      <c r="N38" s="12">
        <v>4.4400000000000004</v>
      </c>
      <c r="O38" s="12">
        <v>8.0500000000000007</v>
      </c>
      <c r="P38" s="12">
        <v>19.04</v>
      </c>
      <c r="Q38" s="12">
        <v>16.71</v>
      </c>
      <c r="R38" s="12">
        <v>11.87</v>
      </c>
    </row>
    <row r="39" spans="1:18" x14ac:dyDescent="0.2">
      <c r="A39" t="s">
        <v>33</v>
      </c>
      <c r="B39" t="s">
        <v>69</v>
      </c>
      <c r="C39" s="51" t="s">
        <v>70</v>
      </c>
      <c r="D39" s="51" t="s">
        <v>71</v>
      </c>
      <c r="E39" s="51"/>
      <c r="F39" s="52">
        <v>1.2E-2</v>
      </c>
      <c r="G39" s="52">
        <v>0</v>
      </c>
      <c r="H39" s="37">
        <v>49</v>
      </c>
      <c r="I39" s="37">
        <v>48</v>
      </c>
      <c r="J39" s="37">
        <v>52</v>
      </c>
      <c r="K39" s="37">
        <v>66</v>
      </c>
      <c r="L39" s="53">
        <v>2.1000000000000001E-2</v>
      </c>
      <c r="M39" s="54">
        <v>21.12</v>
      </c>
      <c r="N39" s="54">
        <v>1.98</v>
      </c>
      <c r="O39" s="54">
        <v>2.74</v>
      </c>
      <c r="P39" s="54">
        <v>21.19</v>
      </c>
      <c r="Q39" s="54">
        <v>16.850000000000001</v>
      </c>
      <c r="R39" s="54">
        <v>10.87</v>
      </c>
    </row>
    <row r="40" spans="1:18" x14ac:dyDescent="0.2">
      <c r="A40" t="s">
        <v>33</v>
      </c>
      <c r="B40" t="s">
        <v>72</v>
      </c>
      <c r="C40" s="51" t="s">
        <v>73</v>
      </c>
      <c r="D40" s="51" t="s">
        <v>74</v>
      </c>
      <c r="E40" s="51"/>
      <c r="F40" s="52">
        <v>9.1000000000000004E-3</v>
      </c>
      <c r="G40" s="52">
        <v>7.4999999999999997E-3</v>
      </c>
      <c r="H40" s="37">
        <v>85</v>
      </c>
      <c r="I40" s="36">
        <v>56</v>
      </c>
      <c r="J40" s="37">
        <v>48</v>
      </c>
      <c r="K40" s="37">
        <v>58</v>
      </c>
      <c r="L40" s="53">
        <v>2.1000000000000001E-2</v>
      </c>
      <c r="M40" s="54">
        <v>20.39</v>
      </c>
      <c r="N40" s="54">
        <v>4.68</v>
      </c>
      <c r="O40" s="54">
        <v>9.82</v>
      </c>
      <c r="P40" s="54">
        <v>24.13</v>
      </c>
      <c r="Q40" s="54">
        <v>14.64</v>
      </c>
      <c r="R40" s="54">
        <v>10</v>
      </c>
    </row>
    <row r="41" spans="1:18" ht="13.5" customHeight="1" thickBot="1" x14ac:dyDescent="0.25">
      <c r="A41" s="2" t="s">
        <v>33</v>
      </c>
      <c r="B41" s="2" t="s">
        <v>75</v>
      </c>
      <c r="C41" s="58" t="s">
        <v>76</v>
      </c>
      <c r="D41" s="58" t="s">
        <v>77</v>
      </c>
      <c r="E41" s="58" t="s">
        <v>15</v>
      </c>
      <c r="F41" s="59">
        <v>2.8E-3</v>
      </c>
      <c r="G41" s="59">
        <v>1.66E-2</v>
      </c>
      <c r="H41" s="31">
        <v>15</v>
      </c>
      <c r="I41" s="30">
        <v>11</v>
      </c>
      <c r="J41" s="30">
        <v>16</v>
      </c>
      <c r="K41" s="31">
        <v>26</v>
      </c>
      <c r="L41" s="60">
        <v>4.2000000000000003E-2</v>
      </c>
      <c r="M41" s="61">
        <v>24.92</v>
      </c>
      <c r="N41" s="61">
        <v>2.95</v>
      </c>
      <c r="O41" s="61">
        <v>5.87</v>
      </c>
      <c r="P41" s="61">
        <v>29.34</v>
      </c>
      <c r="Q41" s="61">
        <v>18.579999999999998</v>
      </c>
      <c r="R41" s="61">
        <v>10.76</v>
      </c>
    </row>
    <row r="42" spans="1:18" ht="13.5" customHeight="1" thickBot="1" x14ac:dyDescent="0.25">
      <c r="A42" s="2"/>
      <c r="B42" s="2"/>
      <c r="C42" s="2"/>
      <c r="D42" s="2" t="s">
        <v>127</v>
      </c>
      <c r="E42" s="2"/>
      <c r="F42" s="70">
        <f>((F39*(L39/SUM(L39:L41)))+(F40*(L40/SUM(L39:L41)))+(F41*(L41/SUM(L39:L41))))</f>
        <v>6.6750000000000004E-3</v>
      </c>
      <c r="G42" s="70">
        <f>((G39*(L39/SUM(L39:L41)))+(G40*(L40/SUM(L39:L41)))+(G41*(L41/SUM(L39:L41))))</f>
        <v>1.0175E-2</v>
      </c>
      <c r="H42" s="17"/>
      <c r="I42" s="17"/>
      <c r="J42" s="17"/>
      <c r="K42" s="17"/>
      <c r="L42" s="99"/>
      <c r="M42" s="3">
        <f>((M39*(L39/SUM(L39:L41)))+(M40*(L40/SUM(L39:L41)))+(M41*(L41/SUM(L39:L41))))</f>
        <v>22.837500000000002</v>
      </c>
      <c r="N42" s="3">
        <f>((N39*(L39/SUM(L39:L41)))+(N40*(L40/SUM(L39:L41)))+(N41*(L41/SUM(L39:L41))))</f>
        <v>3.14</v>
      </c>
      <c r="O42" s="3">
        <f>((O39*(L39/SUM(L39:L41)))+(O40*(L40/SUM(L39:L41)))+(O41*(L41/SUM(L39:L41))))</f>
        <v>6.0750000000000002</v>
      </c>
      <c r="P42" s="3">
        <f>((P39*(L39/SUM(L39:L41)))+(P40*(L40/SUM(L39:L41)))+(P41*(L41/SUM(L39:L41))))</f>
        <v>26</v>
      </c>
      <c r="Q42" s="3">
        <f>((Q39*(L39/SUM(L39:L41)))+(Q40*(L40/SUM(L39:L41)))+(Q41*(L41/SUM(L39:L41))))</f>
        <v>17.162500000000001</v>
      </c>
      <c r="R42" s="3">
        <f>((R39*(L39/SUM(L39:L41)))+(R40*(L40/SUM(L39:L41)))+(R41*(L41/SUM(L39:L41))))</f>
        <v>10.5975</v>
      </c>
    </row>
    <row r="43" spans="1:18" ht="13.5" customHeight="1" thickBot="1" x14ac:dyDescent="0.25">
      <c r="A43" s="10"/>
      <c r="B43" s="10" t="s">
        <v>128</v>
      </c>
      <c r="C43" s="10" t="s">
        <v>129</v>
      </c>
      <c r="D43" s="10" t="s">
        <v>130</v>
      </c>
      <c r="E43" s="10"/>
      <c r="F43" s="24">
        <v>2E-3</v>
      </c>
      <c r="G43" s="24">
        <v>2.0899999999999998E-2</v>
      </c>
      <c r="H43" s="18"/>
      <c r="I43" s="18"/>
      <c r="J43" s="18"/>
      <c r="K43" s="18"/>
      <c r="L43" s="11"/>
      <c r="M43" s="12">
        <v>20.260000000000002</v>
      </c>
      <c r="N43" s="12">
        <v>2.4900000000000002</v>
      </c>
      <c r="O43" s="12">
        <v>3.9</v>
      </c>
      <c r="P43" s="12">
        <v>22.03</v>
      </c>
      <c r="Q43" s="12">
        <v>16.010000000000002</v>
      </c>
      <c r="R43" s="12">
        <v>8.7100000000000009</v>
      </c>
    </row>
    <row r="44" spans="1:18" x14ac:dyDescent="0.2">
      <c r="A44" t="s">
        <v>33</v>
      </c>
      <c r="B44" t="s">
        <v>78</v>
      </c>
      <c r="C44" t="s">
        <v>188</v>
      </c>
      <c r="D44" t="s">
        <v>189</v>
      </c>
      <c r="F44" s="66">
        <v>7.0000000000000001E-3</v>
      </c>
      <c r="G44" s="66">
        <v>1.4800000000000001E-2</v>
      </c>
      <c r="H44" s="28">
        <v>47</v>
      </c>
      <c r="I44" s="28">
        <v>56</v>
      </c>
      <c r="J44" s="28">
        <v>78</v>
      </c>
      <c r="K44" s="37">
        <v>79</v>
      </c>
      <c r="L44" s="67">
        <v>5.0999999999999997E-2</v>
      </c>
      <c r="M44" s="65">
        <v>23.37</v>
      </c>
      <c r="N44" s="65">
        <v>5.46</v>
      </c>
      <c r="O44" s="65">
        <v>7.87</v>
      </c>
      <c r="P44" s="65">
        <v>27.87</v>
      </c>
      <c r="Q44" s="65">
        <v>17.329999999999998</v>
      </c>
      <c r="R44" s="65">
        <v>13.01</v>
      </c>
    </row>
    <row r="45" spans="1:18" x14ac:dyDescent="0.2">
      <c r="A45" t="s">
        <v>33</v>
      </c>
      <c r="B45" t="s">
        <v>81</v>
      </c>
      <c r="H45" s="33"/>
      <c r="I45" s="33"/>
      <c r="L45" s="67"/>
      <c r="M45" s="65"/>
      <c r="N45" s="65"/>
      <c r="O45" s="65"/>
      <c r="P45" s="65"/>
      <c r="Q45" s="65"/>
      <c r="R45" s="1"/>
    </row>
    <row r="46" spans="1:18" ht="13.5" customHeight="1" thickBot="1" x14ac:dyDescent="0.25">
      <c r="A46" s="2" t="s">
        <v>33</v>
      </c>
      <c r="B46" s="2" t="s">
        <v>86</v>
      </c>
      <c r="C46" s="2" t="s">
        <v>87</v>
      </c>
      <c r="D46" s="2" t="s">
        <v>131</v>
      </c>
      <c r="E46" s="2" t="s">
        <v>15</v>
      </c>
      <c r="F46" s="70">
        <v>5.1999999999999998E-3</v>
      </c>
      <c r="G46" s="70">
        <v>1.06E-2</v>
      </c>
      <c r="H46" s="29">
        <v>0</v>
      </c>
      <c r="I46" s="31">
        <v>13</v>
      </c>
      <c r="J46" s="31">
        <v>30</v>
      </c>
      <c r="K46" s="31">
        <v>37</v>
      </c>
      <c r="L46" s="99">
        <v>7.4999999999999997E-2</v>
      </c>
      <c r="M46" s="3">
        <v>27.44</v>
      </c>
      <c r="N46" s="3">
        <v>5.24</v>
      </c>
      <c r="O46" s="3">
        <v>8.25</v>
      </c>
      <c r="P46" s="3">
        <v>33.520000000000003</v>
      </c>
      <c r="Q46" s="3">
        <v>19.45</v>
      </c>
      <c r="R46" s="3">
        <v>12.33</v>
      </c>
    </row>
    <row r="47" spans="1:18" ht="13.5" customHeight="1" thickBot="1" x14ac:dyDescent="0.25">
      <c r="A47" s="2"/>
      <c r="B47" s="2"/>
      <c r="C47" s="2"/>
      <c r="D47" s="2" t="s">
        <v>132</v>
      </c>
      <c r="E47" s="2"/>
      <c r="F47" s="70">
        <f>((F44*(L44/SUM(L44:L46)))+(F45*(L45/SUM(L44:L46)))+(F46*(L46/SUM(L44:L46))))</f>
        <v>5.928571428571428E-3</v>
      </c>
      <c r="G47" s="70">
        <f>((G44*(L44/SUM(L44:L46)))+(G45*(L45/SUM(L44:L46)))+(G46*(L46/SUM(L44:L46))))</f>
        <v>1.2299999999999998E-2</v>
      </c>
      <c r="H47" s="17"/>
      <c r="I47" s="17"/>
      <c r="J47" s="17"/>
      <c r="K47" s="17"/>
      <c r="L47" s="99"/>
      <c r="M47" s="3">
        <f>((M44*(L44/SUM(L44:L46)))+(M45*(L45/SUM(L44:L46)))+(M46*(L46/SUM(L44:L46))))</f>
        <v>25.792619047619048</v>
      </c>
      <c r="N47" s="3">
        <f>((N44*(L44/SUM(L44:L46)))+(N45*(L45/SUM(L44:L46)))+(N46*(L46/SUM(L44:L46))))</f>
        <v>5.3290476190476186</v>
      </c>
      <c r="O47" s="3">
        <f>((O44*(L44/SUM(L44:L46)))+(O45*(L45/SUM(L44:L46)))+(O46*(L46/SUM(L44:L46))))</f>
        <v>8.0961904761904755</v>
      </c>
      <c r="P47" s="3">
        <f>((P44*(L44/SUM(L44:L46)))+(P45*(L45/SUM(L44:L46)))+(P46*(L46/SUM(L44:L46))))</f>
        <v>31.233095238095238</v>
      </c>
      <c r="Q47" s="3">
        <f>((Q44*(L44/SUM(L44:L46)))+(Q45*(L45/SUM(L44:L46)))+(Q46*(L46/SUM(L44:L46))))</f>
        <v>18.591904761904761</v>
      </c>
      <c r="R47" s="3">
        <f>((R44*(L44/SUM(L44:L46)))+(R45*(L45/SUM(L44:L46)))+(R46*(L46/SUM(L44:L46))))</f>
        <v>12.605238095238095</v>
      </c>
    </row>
    <row r="48" spans="1:18" ht="13.5" customHeight="1" thickBot="1" x14ac:dyDescent="0.25">
      <c r="A48" s="13"/>
      <c r="B48" s="13" t="s">
        <v>133</v>
      </c>
      <c r="C48" s="13" t="s">
        <v>134</v>
      </c>
      <c r="D48" s="13" t="s">
        <v>135</v>
      </c>
      <c r="E48" s="13"/>
      <c r="F48" s="26">
        <v>2E-3</v>
      </c>
      <c r="G48" s="26">
        <v>1.6E-2</v>
      </c>
      <c r="H48" s="20"/>
      <c r="I48" s="20"/>
      <c r="J48" s="20"/>
      <c r="K48" s="20"/>
      <c r="L48" s="14"/>
      <c r="M48" s="15">
        <v>27.71</v>
      </c>
      <c r="N48" s="15">
        <v>6.37</v>
      </c>
      <c r="O48" s="15">
        <v>10.220000000000001</v>
      </c>
      <c r="P48" s="15">
        <v>30.06</v>
      </c>
      <c r="Q48" s="15">
        <v>18.29</v>
      </c>
      <c r="R48" s="15">
        <v>11.18</v>
      </c>
    </row>
    <row r="49" spans="1:18" ht="13.5" customHeight="1" thickBot="1" x14ac:dyDescent="0.25">
      <c r="A49" s="4" t="s">
        <v>89</v>
      </c>
      <c r="B49" s="4" t="s">
        <v>90</v>
      </c>
      <c r="C49" s="55" t="s">
        <v>91</v>
      </c>
      <c r="D49" s="55" t="s">
        <v>92</v>
      </c>
      <c r="E49" s="55" t="s">
        <v>15</v>
      </c>
      <c r="F49" s="56">
        <v>3.2000000000000002E-3</v>
      </c>
      <c r="G49" s="56">
        <v>6.4299999999999996E-2</v>
      </c>
      <c r="H49" s="34">
        <v>26</v>
      </c>
      <c r="I49" s="34">
        <v>11</v>
      </c>
      <c r="J49" s="19"/>
      <c r="K49" s="19"/>
      <c r="L49" s="62">
        <v>2.4E-2</v>
      </c>
      <c r="M49" s="57">
        <v>2.66</v>
      </c>
      <c r="N49" s="57">
        <v>5.23</v>
      </c>
      <c r="O49" s="57">
        <v>-0.11</v>
      </c>
      <c r="P49" s="57">
        <v>7.12</v>
      </c>
      <c r="Q49" s="57">
        <v>11.25</v>
      </c>
      <c r="R49" s="63">
        <v>6.45</v>
      </c>
    </row>
    <row r="50" spans="1:18" ht="13.5" customHeight="1" thickBot="1" x14ac:dyDescent="0.25">
      <c r="A50" s="10"/>
      <c r="B50" s="10" t="s">
        <v>136</v>
      </c>
      <c r="C50" s="10" t="s">
        <v>137</v>
      </c>
      <c r="D50" s="10" t="s">
        <v>138</v>
      </c>
      <c r="E50" s="10"/>
      <c r="F50" s="24">
        <v>5.0000000000000001E-3</v>
      </c>
      <c r="G50" s="24">
        <v>4.4499999999999998E-2</v>
      </c>
      <c r="H50" s="18"/>
      <c r="I50" s="18"/>
      <c r="J50" s="18"/>
      <c r="K50" s="18"/>
      <c r="L50" s="11">
        <v>2.4E-2</v>
      </c>
      <c r="M50" s="12">
        <v>3.79</v>
      </c>
      <c r="N50" s="12">
        <v>5.67</v>
      </c>
      <c r="O50" s="12">
        <v>1.1399999999999999</v>
      </c>
      <c r="P50" s="12">
        <v>8.7100000000000009</v>
      </c>
      <c r="Q50" s="12">
        <v>10.83</v>
      </c>
      <c r="R50" s="16">
        <v>6.51</v>
      </c>
    </row>
    <row r="51" spans="1:18" ht="13.5" customHeight="1" thickBot="1" x14ac:dyDescent="0.25">
      <c r="A51" s="4"/>
      <c r="B51" s="4"/>
      <c r="C51" s="4"/>
      <c r="D51" s="4" t="s">
        <v>139</v>
      </c>
      <c r="E51" s="4"/>
      <c r="F51" s="25">
        <f>(F19*(L19/0.6))+((F21*(L21/0.6))+(F22*(L22/0.6))+(F23*(L23/0.6))+(F24*(L24/0.6))+(F28*(L28/0.6))+(F29*(L29/0.6))+(F30*(L30/0.6))+(F34*(L34/0.6))+(F35*(L35/0.6))+(F36*(L36/0.6))+(F39*(L39/0.6))+(F40*(L40/0.6))+(F41*(L41/0.6))+(F44*(L44/0.6))+(F45*(L45/0.6))+(F46*(L46/0.6))+(F49*(L49/0.6)))</f>
        <v>5.9395000000000003E-3</v>
      </c>
      <c r="G51" s="25">
        <f>(G19*(L19/0.6))+((G21*(L21/0.6))+(G22*(L22/0.6))+(G23*(L23/0.6))+(G24*(L24/0.6))+(G28*(L28/0.6))+(G29*(L29/0.6))+(G30*(L30/0.6))+(G34*(L34/0.6))+(G35*(L35/0.6))+(G36*(L36/0.6))+(G39*(L39/0.6))+(G40*(L40/0.6))+(G41*(L41/0.6))+(G44*(L44/0.6))+(G45*(L45/0.6))+(G46*(L46/0.6))+(G49*(L49/0.6)))</f>
        <v>1.6091000000000001E-2</v>
      </c>
      <c r="H51" s="19"/>
      <c r="I51" s="19"/>
      <c r="J51" s="19"/>
      <c r="K51" s="19"/>
      <c r="L51" s="5">
        <f>SUM(L19:L49)-L25-L31</f>
        <v>0.59999999999999987</v>
      </c>
      <c r="M51" s="6">
        <f>(M19*(L19/0.6))+((M21*(L21/0.6))+(M22*(L22/0.6))+(M23*(L23/0.6))+(M24*(L24/0.6))+(M28*(L28/0.6))+(M29*(L29/0.6))+(M30*(L30/0.6))+(M34*(L34/0.6))+(M35*(L35/0.6))+(M36*(L36/0.6))+(M39*(L39/0.6))+(M40*(L40/0.6))+(M41*(L41/0.6))+(M44*(L44/0.6))+(M45*(L45/0.6))+(M46*(L46/0.6))+(M49*(L49/0.6)))</f>
        <v>18.631775000000001</v>
      </c>
      <c r="N51" s="6">
        <f>(N19*(L19/0.6))+((N21*(L21/0.6))+(N22*(L22/0.6))+(N23*(L23/0.6))+(N24*(L24/0.6))+(N28*(L28/0.6))+(N29*(L29/0.6))+(N30*(L30/0.6))+(N34*(L34/0.6))+(N35*(L35/0.6))+(N36*(L36/0.6))+(N39*(L39/0.6))+(N40*(L40/0.6))+(N41*(L41/0.6))+(N44*(L44/0.6))+(N45*(L45/0.6))+(N46*(L46/0.6))+(N49*(L49/0.06)))</f>
        <v>7.2583000000000011</v>
      </c>
      <c r="O51" s="6">
        <f>(O19*(L19/0.6))+((O21*(L21/0.6))+(O22*(L22/0.6))+(O23*(L23/0.6))+(O24*(L24/0.6))+(O28*(L28/0.6))+(O29*(L29/0.6))+(O30*(L30/0.6))+(O34*(L34/0.6))+(O35*(L35/0.6))+(O36*(L36/0.6))+(O39*(L39/0.6))+(O40*(L40/0.6))+(O41*(L41/0.6))+(O44*(L44/0.6))+(O45*(L45/0.6))+(O46*(L46/0.6))+(O49*(L49/0.6)))</f>
        <v>8.1934249999999995</v>
      </c>
      <c r="P51" s="6">
        <f>(P19*(L19/0.6))+((P21*(L21/0.6))+(P22*(L22/0.6))+(P23*(L23/0.6))+(P24*(L24/0.6))+(P28*(L28/0.6))+(P29*(L29/0.6))+(P30*(L30/0.6))+(P34*(L34/0.6))+(P35*(L35/0.6))+(P36*(L36/0.6))+(P39*(L39/0.6))+(P40*(L40/0.6))+(P41*(L41/0.6))+(P44*(L44/0.6))+(P45*(L45/0.6))+(P46*(L46/0.6))+(P49*(L49/0.6)))</f>
        <v>23.139875000000004</v>
      </c>
      <c r="Q51" s="6">
        <f>(Q19*(L19/0.6))+((Q21*(L21/0.6))+(Q22*(L22/0.6))+(Q23*(L23/0.6))+(Q24*(L24/0.6))+(Q28*(L28/0.6))+(Q29*(L29/0.6))+(Q30*(L30/0.6))+(Q34*(L34/0.6))+(Q35*(L35/0.6))+(Q36*(L36/0.6))+(Q39*(L39/0.6))+(Q40*(L40/0.6))+(Q41*(L41/0.6))+(Q44*(L44/0.6))+(Q45*(L45/0.6))+(Q46*(L46/0.6))+(Q49*(L49/0.6)))</f>
        <v>13.632874999999999</v>
      </c>
      <c r="R51" s="6">
        <f>(R19*(L19/0.6))+((R21*(L21/0.6))+(R22*(L22/0.6))+(R23*(L23/0.6))+(R24*(L24/0.6))+(R28*(L28/0.6))+(R29*(L29/0.6))+(R30*(L30/0.6))+(R34*(L34/0.6))+(R35*(L35/0.6))+(R36*(L36/0.6))+(R39*(L39/0.6))+(R40*(L40/0.6))+(R41*(L41/0.6))+(R44*(L44/0.6))+(R45*(L45/0.6))+(R46*(L46/0.6))+(R49*(L49/0.6)))</f>
        <v>10.194825000000002</v>
      </c>
    </row>
    <row r="52" spans="1:18" ht="13.5" customHeight="1" thickBot="1" x14ac:dyDescent="0.25">
      <c r="A52" s="4"/>
      <c r="B52" s="4"/>
      <c r="C52" s="4"/>
      <c r="D52" s="4" t="s">
        <v>140</v>
      </c>
      <c r="E52" s="4"/>
      <c r="F52" s="70">
        <f>(F20*(L19/0.6))+(F27*(SUM(L21:L24)/0.6)+(F33*(SUM(L28:L30)/0.6)+(F38*(SUM(L34:L36)/0.6)+(F43*(SUM(L39:L41)/0.6)+(F48*(SUM(L44:L46)/0.6)+(F50*(L49/0.6)))))))</f>
        <v>2.5692499999999999E-3</v>
      </c>
      <c r="G52" s="70">
        <f>(G20*(L19/0.6))+(G27*(SUM(L21:L24)/0.6)+(G33*(SUM(L28:L30)/0.6)+(G38*(SUM(L34:L36)/0.6)+(G43*(SUM(L39:L41)/0.6)+(G48*(SUM(L44:L46)/0.6)+(G50*(L49/0.6)))))))</f>
        <v>2.1169500000000001E-2</v>
      </c>
      <c r="H52" s="19"/>
      <c r="I52" s="19"/>
      <c r="J52" s="19"/>
      <c r="K52" s="19"/>
      <c r="L52" s="5"/>
      <c r="M52" s="3">
        <f>(M20*(L19/0.6))+(M27*(SUM(L21:L24)/0.6)+(M33*(SUM(L28:L30)/0.6)+(M38*(SUM(L34:L36)/0.6)+(M43*(SUM(L39:L41)/0.6)+(M48*(SUM(L44:L46)/0.6)+(M50*(L49/0.6)))))))</f>
        <v>18.379225000000005</v>
      </c>
      <c r="N52" s="3">
        <f>(N20*(L19/0.6))+(N27*(SUM(L21:L24)/0.6)+(N33*(SUM(L28:L30)/0.6)+(N38*(SUM(L34:L36)/0.6)+(N43*(SUM(L39:L41)/0.6)+(N48*(SUM(L44:L46)/0.6)+(N50*(L49/0.6)))))))</f>
        <v>5.1641250000000003</v>
      </c>
      <c r="O52" s="3">
        <f>(O20*(L19/0.6))+(O27*(SUM(L21:L24)/0.6)+(O33*(SUM(L28:L30)/0.6)+(O38*(SUM(L34:L36)/0.6)+(O43*(SUM(L39:L41)/0.6)+(O48*(SUM(L44:L46)/0.6)+(O50*(L49/0.6)))))))</f>
        <v>7.7058500000000016</v>
      </c>
      <c r="P52" s="3">
        <f>(P20*(L19/0.6))+(P27*(SUM(L21:L24)/0.6)+(P33*(SUM(L28:L30)/0.6)+(P38*(SUM(L34:L36)/0.6)+(P43*(SUM(L39:L41)/0.6)+(P48*(SUM(L44:L46)/0.6)+(P50*(L49/0.6)))))))</f>
        <v>21.023725000000002</v>
      </c>
      <c r="Q52" s="3">
        <f>(Q20*(L19/0.6))+(Q27*(SUM(L21:L24)/0.6)+(Q33*(SUM(L28:L30)/0.6)+(Q38*(SUM(L34:L36)/0.6)+(Q43*(SUM(L39:L41)/0.6)+(Q48*(SUM(L44:L46)/0.6)+(Q50*(L49/0.6)))))))</f>
        <v>13.551300000000001</v>
      </c>
      <c r="R52" s="3">
        <f>(R20*(L19/0.6))+(R27*(SUM(L21:L24)/0.6)+(R33*(SUM(L28:L30)/0.6)+(R38*(SUM(L34:L36)/0.6)+(R43*(SUM(L39:L41)/0.6)+(R48*(SUM(L44:L46)/0.6)+(R50*(L49/0.6)))))))</f>
        <v>9.1091750000000005</v>
      </c>
    </row>
    <row r="53" spans="1:18" ht="13.5" customHeight="1" thickBot="1" x14ac:dyDescent="0.25">
      <c r="A53" s="4"/>
      <c r="B53" s="4"/>
      <c r="C53" s="43"/>
      <c r="D53" s="44" t="s">
        <v>174</v>
      </c>
      <c r="E53" s="43"/>
      <c r="F53" s="39">
        <f>(F25*(L25/0.6))+(F31*(L31/0.6))+(F50*(L50/0.6))</f>
        <v>9.0025000000000001E-4</v>
      </c>
      <c r="G53" s="39">
        <f>(G25*(L25/0.6))+(G31*(L31/0.6))+(G50*(L50/0.6))</f>
        <v>2.3566E-2</v>
      </c>
      <c r="H53" s="45"/>
      <c r="I53" s="45"/>
      <c r="J53" s="45"/>
      <c r="K53" s="45"/>
      <c r="L53" s="46"/>
      <c r="M53" s="41">
        <f>(M25*(L25/0.6))+(M31*(L31/0.6))+(M50*(L50/0.6))</f>
        <v>16.753374999999998</v>
      </c>
      <c r="N53" s="41">
        <f>(N25*(L25/0.6))+(N31*(L31/0.6))+(N50*(L50/0.6))</f>
        <v>4.9279250000000001</v>
      </c>
      <c r="O53" s="41">
        <f>(O25*(L25/0.6))+(O31*(L31/0.6))+(O50*(L50/0.6))</f>
        <v>7.1176750000000002</v>
      </c>
      <c r="P53" s="41">
        <f>(P25*(L25/0.6))+(P31*(L31/0.6))+(P50*(L50/0.6))</f>
        <v>19.676425000000002</v>
      </c>
      <c r="Q53" s="41">
        <f>(Q25*(L25/0.6))+(Q31*(L31/0.6))+(Q50*(L50/0.6))</f>
        <v>13.441775000000002</v>
      </c>
      <c r="R53" s="41">
        <f>(R25*(L25/0.6))+(R31*(L31/0.6))+(R50*(L50/0.6))</f>
        <v>1.9623999999999999</v>
      </c>
    </row>
    <row r="54" spans="1:18" ht="13.5" customHeight="1" thickBot="1" x14ac:dyDescent="0.25">
      <c r="A54" s="10"/>
      <c r="B54" s="10"/>
      <c r="C54" s="10"/>
      <c r="D54" s="10" t="s">
        <v>141</v>
      </c>
      <c r="E54" s="10"/>
      <c r="F54" s="24">
        <f>(F51*0.6)+(F16*0.4)</f>
        <v>7.3732999999999993E-3</v>
      </c>
      <c r="G54" s="24">
        <f>(G51*0.6)+(G16*0.4)</f>
        <v>2.45714E-2</v>
      </c>
      <c r="H54" s="18"/>
      <c r="I54" s="18"/>
      <c r="J54" s="18"/>
      <c r="K54" s="18"/>
      <c r="L54" s="11">
        <f>SUM(L2:L49)-L16-SUM(L10:L15)-L25-L31</f>
        <v>1.0000000000000007</v>
      </c>
      <c r="M54" s="12">
        <f t="shared" ref="M54:R54" si="0">(M51*0.6)+(M16*0.4)</f>
        <v>11.1846882</v>
      </c>
      <c r="N54" s="12">
        <f t="shared" si="0"/>
        <v>4.3592392000000002</v>
      </c>
      <c r="O54" s="12">
        <f t="shared" si="0"/>
        <v>4.9188837999999988</v>
      </c>
      <c r="P54" s="12">
        <f t="shared" si="0"/>
        <v>13.898046600000001</v>
      </c>
      <c r="Q54" s="12">
        <f t="shared" si="0"/>
        <v>8.2039301612903213</v>
      </c>
      <c r="R54" s="12">
        <f t="shared" si="0"/>
        <v>6.1537040322580649</v>
      </c>
    </row>
    <row r="55" spans="1:18" ht="13.5" customHeight="1" thickBot="1" x14ac:dyDescent="0.25">
      <c r="A55" s="4"/>
      <c r="B55" s="4"/>
      <c r="C55" s="4"/>
      <c r="D55" s="4" t="s">
        <v>142</v>
      </c>
      <c r="E55" s="4"/>
      <c r="F55" s="25">
        <f>F52*0.6+F18*0.4</f>
        <v>2.34155E-3</v>
      </c>
      <c r="G55" s="25">
        <f>G52*0.6+G18*0.4</f>
        <v>2.2301700000000001E-2</v>
      </c>
      <c r="H55" s="19"/>
      <c r="I55" s="19"/>
      <c r="J55" s="19"/>
      <c r="K55" s="19"/>
      <c r="L55" s="5"/>
      <c r="M55" s="6">
        <f t="shared" ref="M55:R55" si="1">M52*0.6+M18*0.4</f>
        <v>10.271535000000002</v>
      </c>
      <c r="N55" s="6">
        <f t="shared" si="1"/>
        <v>3.478475</v>
      </c>
      <c r="O55" s="6">
        <f t="shared" si="1"/>
        <v>4.8515100000000002</v>
      </c>
      <c r="P55" s="6">
        <f t="shared" si="1"/>
        <v>11.942235</v>
      </c>
      <c r="Q55" s="6">
        <f t="shared" si="1"/>
        <v>9.2747799999999998</v>
      </c>
      <c r="R55" s="6">
        <f t="shared" si="1"/>
        <v>7.629505</v>
      </c>
    </row>
    <row r="56" spans="1:18" ht="13.5" customHeight="1" thickBot="1" x14ac:dyDescent="0.25">
      <c r="C56" s="43"/>
      <c r="D56" s="43" t="s">
        <v>175</v>
      </c>
      <c r="E56" s="43"/>
      <c r="F56" s="47">
        <f>(F53*0.6)+(F17*0.4)</f>
        <v>2.2033499999999998E-3</v>
      </c>
      <c r="G56" s="47">
        <f>(G53*0.6)+(G17*0.4)</f>
        <v>2.6969199999999995E-2</v>
      </c>
      <c r="H56" s="45"/>
      <c r="I56" s="45"/>
      <c r="J56" s="45"/>
      <c r="K56" s="45"/>
      <c r="L56" s="46"/>
      <c r="M56" s="48">
        <f t="shared" ref="M56:R56" si="2">(M53*0.6)+(M17*0.4)</f>
        <v>10.011104999999999</v>
      </c>
      <c r="N56" s="48">
        <f t="shared" si="2"/>
        <v>3.3440749999999997</v>
      </c>
      <c r="O56" s="48">
        <f t="shared" si="2"/>
        <v>4.5411250000000001</v>
      </c>
      <c r="P56" s="48">
        <f t="shared" si="2"/>
        <v>12.139415000000001</v>
      </c>
      <c r="Q56" s="48">
        <f t="shared" si="2"/>
        <v>8.9069450000000003</v>
      </c>
      <c r="R56" s="48">
        <f t="shared" si="2"/>
        <v>2.5535999999999994</v>
      </c>
    </row>
    <row r="57" spans="1:18" ht="72" customHeight="1" x14ac:dyDescent="0.2">
      <c r="B57" s="288" t="s">
        <v>143</v>
      </c>
      <c r="C57" s="289"/>
      <c r="D57" s="289"/>
      <c r="E57" s="289"/>
      <c r="F57" s="290"/>
      <c r="G57" s="290"/>
      <c r="H57" s="291"/>
      <c r="I57" s="291"/>
      <c r="J57" s="291"/>
      <c r="K57" s="291"/>
      <c r="L57" s="289"/>
      <c r="M57" s="289"/>
      <c r="N57" s="289"/>
      <c r="O57" s="289"/>
      <c r="P57" s="289"/>
      <c r="Q57" s="289"/>
      <c r="R57" s="289"/>
    </row>
    <row r="58" spans="1:18" x14ac:dyDescent="0.2">
      <c r="C58" t="s">
        <v>151</v>
      </c>
    </row>
    <row r="59" spans="1:18" x14ac:dyDescent="0.2">
      <c r="C59" t="s">
        <v>156</v>
      </c>
    </row>
    <row r="60" spans="1:18" x14ac:dyDescent="0.2">
      <c r="C60" t="s">
        <v>157</v>
      </c>
      <c r="H60" s="50" t="s">
        <v>186</v>
      </c>
      <c r="M60" t="s">
        <v>187</v>
      </c>
    </row>
    <row r="61" spans="1:18" x14ac:dyDescent="0.2">
      <c r="C61" t="s">
        <v>176</v>
      </c>
    </row>
    <row r="64" spans="1:18" x14ac:dyDescent="0.2">
      <c r="C64" t="s">
        <v>150</v>
      </c>
    </row>
  </sheetData>
  <mergeCells count="1">
    <mergeCell ref="B57:R57"/>
  </mergeCells>
  <conditionalFormatting sqref="H2:K15">
    <cfRule type="cellIs" dxfId="249" priority="6" operator="between">
      <formula>74</formula>
      <formula>99</formula>
    </cfRule>
    <cfRule type="cellIs" dxfId="248" priority="7" operator="between">
      <formula>50</formula>
      <formula>74</formula>
    </cfRule>
    <cfRule type="cellIs" dxfId="247" priority="8" operator="between">
      <formula>25</formula>
      <formula>49</formula>
    </cfRule>
    <cfRule type="cellIs" dxfId="246" priority="9" operator="between">
      <formula>0</formula>
      <formula>24</formula>
    </cfRule>
  </conditionalFormatting>
  <conditionalFormatting sqref="H19:K19 H21:K25">
    <cfRule type="cellIs" dxfId="245" priority="5" operator="between">
      <formula>0</formula>
      <formula>24</formula>
    </cfRule>
  </conditionalFormatting>
  <conditionalFormatting sqref="H19:K19 H21:K25 H28:K31 H34:K36 H39:K41 H44:K46 H49:K49">
    <cfRule type="cellIs" dxfId="244" priority="1" operator="between">
      <formula>74</formula>
      <formula>99</formula>
    </cfRule>
    <cfRule type="cellIs" dxfId="243" priority="2" operator="between">
      <formula>50</formula>
      <formula>74</formula>
    </cfRule>
    <cfRule type="cellIs" dxfId="242" priority="3" operator="between">
      <formula>25</formula>
      <formula>49</formula>
    </cfRule>
    <cfRule type="cellIs" dxfId="241" priority="4" operator="between">
      <formula>0</formula>
      <formula>24</formula>
    </cfRule>
  </conditionalFormatting>
  <printOptions horizontalCentered="1" verticalCentered="1" gridLines="1"/>
  <pageMargins left="0.5" right="0.5" top="0.5" bottom="0.5" header="0.5" footer="0.25"/>
  <pageSetup scale="89" orientation="landscape"/>
  <headerFooter alignWithMargins="0">
    <oddFooter>&amp;LData as of 12/31/2011&amp;R&amp;D</oddFooter>
  </headerFooter>
  <rowBreaks count="1" manualBreakCount="1">
    <brk id="32" max="16383" man="1"/>
  </rowBreaks>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T64"/>
  <sheetViews>
    <sheetView topLeftCell="C1" workbookViewId="0">
      <pane ySplit="1" topLeftCell="A2" activePane="bottomLeft" state="frozen"/>
      <selection activeCell="C1" sqref="C1"/>
      <selection pane="bottomLeft" activeCell="P51" sqref="P51"/>
    </sheetView>
  </sheetViews>
  <sheetFormatPr defaultRowHeight="12.75" x14ac:dyDescent="0.2"/>
  <cols>
    <col min="1" max="1" width="0" style="64" hidden="1" customWidth="1"/>
    <col min="2" max="2" width="18.85546875" style="64" hidden="1" customWidth="1"/>
    <col min="3" max="3" width="8.7109375" style="64" customWidth="1"/>
    <col min="4" max="4" width="24.5703125" style="64" customWidth="1"/>
    <col min="5" max="5" width="6.42578125" style="64" bestFit="1" customWidth="1"/>
    <col min="6" max="6" width="8.5703125" style="66" bestFit="1" customWidth="1"/>
    <col min="7" max="7" width="6.28515625" style="66" customWidth="1"/>
    <col min="8" max="8" width="7" style="22" bestFit="1" customWidth="1"/>
    <col min="9" max="9" width="7" style="22" customWidth="1"/>
    <col min="10" max="11" width="6.7109375" style="22" bestFit="1" customWidth="1"/>
    <col min="12" max="12" width="9.28515625" style="64" bestFit="1" customWidth="1"/>
    <col min="19" max="19" width="11.28515625" style="64" bestFit="1" customWidth="1"/>
  </cols>
  <sheetData>
    <row r="1" spans="1:20" ht="13.5" customHeight="1" thickBot="1" x14ac:dyDescent="0.25">
      <c r="A1" s="8" t="s">
        <v>0</v>
      </c>
      <c r="B1" s="8" t="s">
        <v>1</v>
      </c>
      <c r="C1" s="8" t="s">
        <v>2</v>
      </c>
      <c r="D1" s="8" t="s">
        <v>3</v>
      </c>
      <c r="E1" s="8" t="s">
        <v>4</v>
      </c>
      <c r="F1" s="23" t="s">
        <v>93</v>
      </c>
      <c r="G1" s="23" t="s">
        <v>94</v>
      </c>
      <c r="H1" s="27" t="s">
        <v>95</v>
      </c>
      <c r="I1" s="27" t="s">
        <v>144</v>
      </c>
      <c r="J1" s="27" t="s">
        <v>97</v>
      </c>
      <c r="K1" s="27" t="s">
        <v>98</v>
      </c>
      <c r="L1" s="9" t="s">
        <v>99</v>
      </c>
      <c r="M1" s="8" t="s">
        <v>7</v>
      </c>
      <c r="N1" s="8" t="s">
        <v>6</v>
      </c>
      <c r="O1" s="8" t="s">
        <v>100</v>
      </c>
      <c r="P1" s="8" t="s">
        <v>8</v>
      </c>
      <c r="Q1" s="8" t="s">
        <v>9</v>
      </c>
      <c r="R1" s="8" t="s">
        <v>10</v>
      </c>
    </row>
    <row r="2" spans="1:20" x14ac:dyDescent="0.2">
      <c r="A2" t="s">
        <v>11</v>
      </c>
      <c r="B2" t="s">
        <v>12</v>
      </c>
      <c r="C2" t="s">
        <v>13</v>
      </c>
      <c r="D2" t="s">
        <v>14</v>
      </c>
      <c r="E2" t="s">
        <v>15</v>
      </c>
      <c r="F2" s="66">
        <v>6.3E-3</v>
      </c>
      <c r="G2" s="66">
        <v>0.05</v>
      </c>
      <c r="H2" s="22">
        <v>0</v>
      </c>
      <c r="I2" s="22">
        <v>13</v>
      </c>
      <c r="J2" s="22">
        <v>22</v>
      </c>
      <c r="K2" s="22">
        <v>28</v>
      </c>
      <c r="L2" s="67">
        <v>5.6000000000000001E-2</v>
      </c>
      <c r="M2" s="65">
        <v>5.88</v>
      </c>
      <c r="N2" s="65">
        <v>0.8</v>
      </c>
      <c r="O2" s="65">
        <v>2.4500000000000002</v>
      </c>
      <c r="P2" s="65">
        <v>5.88</v>
      </c>
      <c r="Q2" s="65">
        <v>8.15</v>
      </c>
      <c r="R2" s="65">
        <v>14.53</v>
      </c>
      <c r="S2" s="68"/>
      <c r="T2" s="69"/>
    </row>
    <row r="3" spans="1:20" x14ac:dyDescent="0.2">
      <c r="A3" t="s">
        <v>11</v>
      </c>
      <c r="B3" t="s">
        <v>16</v>
      </c>
      <c r="C3" t="s">
        <v>17</v>
      </c>
      <c r="D3" t="s">
        <v>18</v>
      </c>
      <c r="F3" s="66">
        <v>1.2699999999999999E-2</v>
      </c>
      <c r="G3" s="66">
        <v>1.9300000000000001E-2</v>
      </c>
      <c r="H3" s="22">
        <v>0</v>
      </c>
      <c r="I3" s="22">
        <v>0</v>
      </c>
      <c r="J3" s="22">
        <v>4</v>
      </c>
      <c r="K3" s="22">
        <v>4</v>
      </c>
      <c r="L3" s="67">
        <v>0.04</v>
      </c>
      <c r="M3" s="65">
        <v>3.61</v>
      </c>
      <c r="N3" s="65">
        <v>0.68</v>
      </c>
      <c r="O3" s="65">
        <v>1.37</v>
      </c>
      <c r="P3" s="65">
        <v>3.61</v>
      </c>
      <c r="Q3" s="65">
        <v>2.96</v>
      </c>
      <c r="R3" s="65">
        <v>4.1399999999999997</v>
      </c>
      <c r="S3" s="68"/>
      <c r="T3" s="69"/>
    </row>
    <row r="4" spans="1:20" x14ac:dyDescent="0.2">
      <c r="A4" t="s">
        <v>11</v>
      </c>
      <c r="B4" t="s">
        <v>19</v>
      </c>
      <c r="C4" t="s">
        <v>20</v>
      </c>
      <c r="D4" t="s">
        <v>21</v>
      </c>
      <c r="E4" t="s">
        <v>15</v>
      </c>
      <c r="F4" s="66">
        <v>4.5999999999999999E-3</v>
      </c>
      <c r="G4" s="66">
        <v>2.47E-2</v>
      </c>
      <c r="H4" s="22">
        <v>45</v>
      </c>
      <c r="I4" s="22">
        <v>44</v>
      </c>
      <c r="J4" s="22">
        <v>31</v>
      </c>
      <c r="K4" s="22">
        <v>21</v>
      </c>
      <c r="L4" s="67">
        <v>0.04</v>
      </c>
      <c r="M4" s="65">
        <v>-1.92</v>
      </c>
      <c r="N4" s="65">
        <v>-0.96</v>
      </c>
      <c r="O4" s="65">
        <v>-0.03</v>
      </c>
      <c r="P4" s="65">
        <v>-1.92</v>
      </c>
      <c r="Q4" s="65">
        <v>4.08</v>
      </c>
      <c r="R4" s="65">
        <v>6.91</v>
      </c>
      <c r="S4" s="68"/>
      <c r="T4" s="69"/>
    </row>
    <row r="5" spans="1:20" x14ac:dyDescent="0.2">
      <c r="A5" t="s">
        <v>11</v>
      </c>
      <c r="B5" t="s">
        <v>22</v>
      </c>
      <c r="C5" t="s">
        <v>101</v>
      </c>
      <c r="D5" t="s">
        <v>102</v>
      </c>
      <c r="E5" t="s">
        <v>15</v>
      </c>
      <c r="F5" s="66">
        <v>5.4999999999999997E-3</v>
      </c>
      <c r="G5" s="66">
        <v>5.9400000000000001E-2</v>
      </c>
      <c r="H5" s="22">
        <v>61</v>
      </c>
      <c r="I5" s="22">
        <v>56</v>
      </c>
      <c r="J5" s="22">
        <v>52</v>
      </c>
      <c r="K5" s="22">
        <v>49</v>
      </c>
      <c r="L5" s="67">
        <v>0</v>
      </c>
      <c r="M5" s="65">
        <v>5.77</v>
      </c>
      <c r="N5" s="65">
        <v>0.38</v>
      </c>
      <c r="O5" s="65">
        <v>2.98</v>
      </c>
      <c r="P5" s="65">
        <v>5.77</v>
      </c>
      <c r="Q5" s="65">
        <v>8.01</v>
      </c>
      <c r="R5" s="65">
        <v>15.7</v>
      </c>
      <c r="S5" s="68"/>
      <c r="T5" s="69"/>
    </row>
    <row r="6" spans="1:20" x14ac:dyDescent="0.2">
      <c r="A6" t="s">
        <v>11</v>
      </c>
      <c r="B6" t="s">
        <v>25</v>
      </c>
      <c r="C6" t="s">
        <v>26</v>
      </c>
      <c r="D6" t="s">
        <v>27</v>
      </c>
      <c r="E6" t="s">
        <v>28</v>
      </c>
      <c r="F6" s="66">
        <v>1.0200000000000001E-2</v>
      </c>
      <c r="G6" s="66">
        <v>3.6999999999999998E-2</v>
      </c>
      <c r="H6" s="22">
        <v>56</v>
      </c>
      <c r="I6" s="22">
        <v>44</v>
      </c>
      <c r="J6" s="22">
        <v>24</v>
      </c>
      <c r="K6" s="22">
        <v>18</v>
      </c>
      <c r="L6" s="67">
        <v>7.1999999999999995E-2</v>
      </c>
      <c r="M6" s="65">
        <v>4.45</v>
      </c>
      <c r="N6" s="65">
        <v>0.38</v>
      </c>
      <c r="O6" s="65">
        <v>1.4</v>
      </c>
      <c r="P6" s="65">
        <v>4.45</v>
      </c>
      <c r="Q6" s="65">
        <v>4.8899999999999997</v>
      </c>
      <c r="R6" s="65">
        <v>12.99</v>
      </c>
      <c r="S6" s="68"/>
      <c r="T6" s="69"/>
    </row>
    <row r="7" spans="1:20" ht="13.5" customHeight="1" thickBot="1" x14ac:dyDescent="0.25">
      <c r="A7" s="2" t="s">
        <v>11</v>
      </c>
      <c r="B7" s="2" t="s">
        <v>29</v>
      </c>
      <c r="C7" t="s">
        <v>30</v>
      </c>
      <c r="D7" t="s">
        <v>31</v>
      </c>
      <c r="E7" t="s">
        <v>32</v>
      </c>
      <c r="F7" s="66">
        <v>1.44E-2</v>
      </c>
      <c r="G7" s="66">
        <v>6.2199999999999998E-2</v>
      </c>
      <c r="H7" s="22">
        <v>30</v>
      </c>
      <c r="I7" s="22">
        <v>32</v>
      </c>
      <c r="J7" s="22">
        <v>29</v>
      </c>
      <c r="K7" s="22">
        <v>37</v>
      </c>
      <c r="L7" s="67">
        <v>0.04</v>
      </c>
      <c r="M7" s="65">
        <v>4.26</v>
      </c>
      <c r="N7" s="65">
        <v>-1.02</v>
      </c>
      <c r="O7" s="65">
        <v>0.24</v>
      </c>
      <c r="P7" s="65">
        <v>4.26</v>
      </c>
      <c r="Q7" s="65">
        <v>8.6199999999999992</v>
      </c>
      <c r="R7" s="65">
        <v>23.17</v>
      </c>
      <c r="S7" s="68"/>
      <c r="T7" s="69"/>
    </row>
    <row r="8" spans="1:20" ht="13.5" customHeight="1" thickBot="1" x14ac:dyDescent="0.25">
      <c r="A8" s="2"/>
      <c r="B8" s="2"/>
      <c r="C8" t="s">
        <v>177</v>
      </c>
      <c r="D8" t="s">
        <v>178</v>
      </c>
      <c r="E8" t="s">
        <v>15</v>
      </c>
      <c r="F8" s="66">
        <v>8.6999999999999994E-3</v>
      </c>
      <c r="G8" s="66">
        <v>2.4799999999999999E-2</v>
      </c>
      <c r="H8" s="36"/>
      <c r="I8" s="33"/>
      <c r="J8" s="36"/>
      <c r="K8" s="36"/>
      <c r="L8" s="67">
        <v>0.112</v>
      </c>
      <c r="M8" s="65">
        <v>1.19</v>
      </c>
      <c r="N8" s="65">
        <v>0.57999999999999996</v>
      </c>
      <c r="O8" s="65">
        <v>2.0099999999999998</v>
      </c>
      <c r="P8" s="65">
        <v>1.19</v>
      </c>
      <c r="Q8" s="65">
        <v>3.1</v>
      </c>
      <c r="R8" s="65"/>
      <c r="S8" s="68"/>
      <c r="T8" s="69"/>
    </row>
    <row r="9" spans="1:20" ht="13.5" customHeight="1" thickBot="1" x14ac:dyDescent="0.25">
      <c r="A9" s="2"/>
      <c r="B9" s="2"/>
      <c r="C9" t="s">
        <v>181</v>
      </c>
      <c r="D9" t="s">
        <v>182</v>
      </c>
      <c r="E9" t="s">
        <v>15</v>
      </c>
      <c r="F9" s="66">
        <v>1.2E-2</v>
      </c>
      <c r="G9" s="66">
        <v>1.32E-2</v>
      </c>
      <c r="H9" s="36"/>
      <c r="I9" s="33"/>
      <c r="J9" s="36"/>
      <c r="K9" s="36"/>
      <c r="L9" s="67">
        <v>0.04</v>
      </c>
      <c r="M9" s="65">
        <v>3.74</v>
      </c>
      <c r="N9" s="65">
        <v>0.68</v>
      </c>
      <c r="O9" s="65">
        <v>1.85</v>
      </c>
      <c r="P9" s="65">
        <v>3.74</v>
      </c>
      <c r="Q9" s="65"/>
      <c r="R9" s="65"/>
      <c r="S9" s="68"/>
      <c r="T9" s="69"/>
    </row>
    <row r="10" spans="1:20" ht="13.5" customHeight="1" thickBot="1" x14ac:dyDescent="0.25">
      <c r="A10" s="2"/>
      <c r="B10" s="2"/>
      <c r="C10" s="84" t="s">
        <v>158</v>
      </c>
      <c r="D10" s="84" t="s">
        <v>159</v>
      </c>
      <c r="E10" s="84" t="s">
        <v>84</v>
      </c>
      <c r="F10" s="85">
        <v>1E-3</v>
      </c>
      <c r="G10" s="85">
        <v>2.5399999999999999E-2</v>
      </c>
      <c r="H10" s="36">
        <v>52</v>
      </c>
      <c r="I10" s="33">
        <v>51</v>
      </c>
      <c r="J10" s="36">
        <v>39</v>
      </c>
      <c r="K10" s="36"/>
      <c r="L10" s="86">
        <v>0.14799999999999999</v>
      </c>
      <c r="M10" s="87">
        <v>-2.1</v>
      </c>
      <c r="N10" s="87">
        <v>-0.63</v>
      </c>
      <c r="O10" s="87">
        <v>-0.08</v>
      </c>
      <c r="P10" s="87">
        <v>-2.1</v>
      </c>
      <c r="Q10" s="87">
        <v>3.15</v>
      </c>
      <c r="R10" s="87">
        <v>3.79</v>
      </c>
      <c r="T10" s="65"/>
    </row>
    <row r="11" spans="1:20" ht="13.5" customHeight="1" thickBot="1" x14ac:dyDescent="0.25">
      <c r="A11" s="2"/>
      <c r="B11" s="2"/>
      <c r="C11" s="84" t="s">
        <v>160</v>
      </c>
      <c r="D11" s="84" t="s">
        <v>161</v>
      </c>
      <c r="E11" s="84" t="s">
        <v>84</v>
      </c>
      <c r="F11" s="85">
        <v>7.6E-3</v>
      </c>
      <c r="G11" s="85">
        <v>0.01</v>
      </c>
      <c r="H11" s="36">
        <v>37</v>
      </c>
      <c r="I11" s="33"/>
      <c r="J11" s="36"/>
      <c r="K11" s="36"/>
      <c r="L11" s="86">
        <v>0.04</v>
      </c>
      <c r="M11" s="87">
        <v>6.54</v>
      </c>
      <c r="N11" s="87">
        <v>-0.61</v>
      </c>
      <c r="O11" s="87">
        <v>0.62</v>
      </c>
      <c r="P11" s="87">
        <v>6.54</v>
      </c>
      <c r="Q11" s="87">
        <v>2.83</v>
      </c>
      <c r="R11" s="87"/>
      <c r="T11" s="65"/>
    </row>
    <row r="12" spans="1:20" ht="13.5" customHeight="1" thickBot="1" x14ac:dyDescent="0.25">
      <c r="A12" s="2"/>
      <c r="B12" s="2"/>
      <c r="C12" s="84" t="s">
        <v>162</v>
      </c>
      <c r="D12" s="84" t="s">
        <v>21</v>
      </c>
      <c r="E12" s="84" t="s">
        <v>84</v>
      </c>
      <c r="F12" s="85">
        <v>5.4999999999999997E-3</v>
      </c>
      <c r="G12" s="85">
        <v>2.3900000000000001E-2</v>
      </c>
      <c r="H12" s="36"/>
      <c r="I12" s="33"/>
      <c r="J12" s="36"/>
      <c r="K12" s="36"/>
      <c r="L12" s="86">
        <v>7.1999999999999995E-2</v>
      </c>
      <c r="M12" s="87">
        <v>-1.26</v>
      </c>
      <c r="N12" s="87">
        <v>-0.7</v>
      </c>
      <c r="O12" s="87">
        <v>-0.16</v>
      </c>
      <c r="P12" s="87">
        <v>-1.26</v>
      </c>
      <c r="Q12" s="87"/>
      <c r="R12" s="87"/>
      <c r="T12" s="65"/>
    </row>
    <row r="13" spans="1:20" ht="13.5" customHeight="1" thickBot="1" x14ac:dyDescent="0.25">
      <c r="A13" s="2"/>
      <c r="B13" s="2"/>
      <c r="C13" s="84" t="s">
        <v>163</v>
      </c>
      <c r="D13" s="84" t="s">
        <v>164</v>
      </c>
      <c r="E13" s="84" t="s">
        <v>84</v>
      </c>
      <c r="F13" s="85">
        <v>5.0000000000000001E-3</v>
      </c>
      <c r="G13" s="85">
        <v>4.6199999999999998E-2</v>
      </c>
      <c r="H13" s="36">
        <v>79</v>
      </c>
      <c r="I13" s="33">
        <v>85</v>
      </c>
      <c r="J13" s="36"/>
      <c r="K13" s="36"/>
      <c r="L13" s="86">
        <v>2.8000000000000001E-2</v>
      </c>
      <c r="M13" s="87">
        <v>4.41</v>
      </c>
      <c r="N13" s="87">
        <v>0.23</v>
      </c>
      <c r="O13" s="87">
        <v>3.2</v>
      </c>
      <c r="P13" s="87">
        <v>4.41</v>
      </c>
      <c r="Q13" s="87">
        <v>7.29</v>
      </c>
      <c r="R13" s="87">
        <v>10.73</v>
      </c>
      <c r="T13" s="65"/>
    </row>
    <row r="14" spans="1:20" ht="13.5" customHeight="1" thickBot="1" x14ac:dyDescent="0.25">
      <c r="A14" s="2"/>
      <c r="B14" s="2"/>
      <c r="C14" s="84" t="s">
        <v>165</v>
      </c>
      <c r="D14" s="84" t="s">
        <v>166</v>
      </c>
      <c r="E14" s="84" t="s">
        <v>84</v>
      </c>
      <c r="F14" s="85">
        <v>6.6E-3</v>
      </c>
      <c r="G14" s="85">
        <v>4.41E-2</v>
      </c>
      <c r="H14" s="36"/>
      <c r="I14" s="33"/>
      <c r="J14" s="36"/>
      <c r="K14" s="36"/>
      <c r="L14" s="86">
        <v>7.1999999999999995E-2</v>
      </c>
      <c r="M14" s="87">
        <v>4.07</v>
      </c>
      <c r="N14" s="87">
        <v>0.57999999999999996</v>
      </c>
      <c r="O14" s="87">
        <v>1.84</v>
      </c>
      <c r="P14" s="87">
        <v>4.07</v>
      </c>
      <c r="Q14" s="87"/>
      <c r="R14" s="87"/>
      <c r="T14" s="65"/>
    </row>
    <row r="15" spans="1:20" ht="13.5" customHeight="1" thickBot="1" x14ac:dyDescent="0.25">
      <c r="A15" s="2"/>
      <c r="B15" s="2"/>
      <c r="C15" s="38" t="s">
        <v>167</v>
      </c>
      <c r="D15" s="38" t="s">
        <v>168</v>
      </c>
      <c r="E15" s="38" t="s">
        <v>84</v>
      </c>
      <c r="F15" s="39">
        <v>5.0000000000000001E-3</v>
      </c>
      <c r="G15" s="39">
        <v>6.7500000000000004E-2</v>
      </c>
      <c r="H15" s="31">
        <v>56</v>
      </c>
      <c r="I15" s="30">
        <v>49</v>
      </c>
      <c r="J15" s="31"/>
      <c r="K15" s="31"/>
      <c r="L15" s="40">
        <v>0.04</v>
      </c>
      <c r="M15" s="41">
        <v>-2.39</v>
      </c>
      <c r="N15" s="41">
        <v>-1.93</v>
      </c>
      <c r="O15" s="41">
        <v>-0.21</v>
      </c>
      <c r="P15" s="41">
        <v>-2.39</v>
      </c>
      <c r="Q15" s="41">
        <v>4.99</v>
      </c>
      <c r="R15" s="41">
        <v>9.06</v>
      </c>
      <c r="T15" s="65"/>
    </row>
    <row r="16" spans="1:20" ht="13.5" customHeight="1" thickBot="1" x14ac:dyDescent="0.25">
      <c r="A16" s="2"/>
      <c r="B16" s="2"/>
      <c r="C16" s="2"/>
      <c r="D16" s="2" t="s">
        <v>103</v>
      </c>
      <c r="E16" s="2"/>
      <c r="F16" s="70">
        <f>SUMPRODUCT(F2:F9,$L$2:$L$9)/SUM($L$2:$L$9)</f>
        <v>9.5239999999999995E-3</v>
      </c>
      <c r="G16" s="70">
        <f>SUMPRODUCT(G2:G9,$L$2:$L$9)/SUM($L$2:$L$9)</f>
        <v>3.2543999999999997E-2</v>
      </c>
      <c r="H16" s="17"/>
      <c r="I16" s="17"/>
      <c r="J16" s="17"/>
      <c r="K16" s="17"/>
      <c r="L16" s="99">
        <f>SUM(L2:L9)</f>
        <v>0.4</v>
      </c>
      <c r="M16" s="71">
        <f>SUMPRODUCT(M2:M9,$L$2:$L$9)/SUM($L$2:$L$9)</f>
        <v>2.9263999999999992</v>
      </c>
      <c r="N16" s="71">
        <f>SUMPRODUCT(N2:N9,$L$2:$L$9)/SUM($L$2:$L$9)</f>
        <v>0.28079999999999999</v>
      </c>
      <c r="O16" s="71">
        <f>SUMPRODUCT(O2:O9,$L$2:$L$9)/SUM($L$2:$L$9)</f>
        <v>1.5007999999999999</v>
      </c>
      <c r="P16" s="71">
        <f>SUMPRODUCT(P2:P9,$L$2:$L$9)/SUM($L$2:$L$9)</f>
        <v>2.9263999999999992</v>
      </c>
      <c r="Q16" s="71">
        <f>SUMPRODUCT(Q2:Q7,$L$2:$L$7)/SUM($L$2:$L$7)</f>
        <v>5.7858064516129026</v>
      </c>
      <c r="R16" s="71">
        <f>SUMPRODUCT(R2:R7,$L$2:$L$7)/SUM($L$2:$L$7)</f>
        <v>12.571612903225803</v>
      </c>
    </row>
    <row r="17" spans="1:18" ht="13.5" customHeight="1" thickBot="1" x14ac:dyDescent="0.25">
      <c r="A17" s="2"/>
      <c r="B17" s="2"/>
      <c r="C17" s="38"/>
      <c r="D17" s="38" t="s">
        <v>169</v>
      </c>
      <c r="E17" s="38"/>
      <c r="F17" s="39">
        <f>((F10*(L10/0.4))+(F11*(L11/0.4))+(F12*(L12/0.4))+(F13*(L13/0.4))+(F14*(L14/0.4))+(F15*(L15/0.4)))</f>
        <v>4.1579999999999994E-3</v>
      </c>
      <c r="G17" s="39">
        <f>((G10*(L10/0.4))+(G11*(L11/0.4))+(G12*(L12/0.4))+(G13*(L13/0.4))+(G14*(L14/0.4))+(G15*(L15/0.4)))</f>
        <v>3.2621999999999998E-2</v>
      </c>
      <c r="H17" s="42"/>
      <c r="I17" s="42"/>
      <c r="J17" s="42"/>
      <c r="K17" s="42"/>
      <c r="L17" s="40"/>
      <c r="M17" s="41">
        <f>((M10*(L10/0.4))+(M11*(L11/0.4))+(M12*(L12/0.4))+(M13*(L13/0.4))+(M14*(L14/0.4))+(M15*(L15/0.4)))</f>
        <v>0.45250000000000001</v>
      </c>
      <c r="N17" s="41">
        <f>((N10*(L10/0.4))+(N11*(L11/0.4))+(N12*(L12/0.4))+(N13*(L13/0.4))+(N14*(L14/0.4))+(N15*(L15/0.4)))</f>
        <v>-0.49259999999999993</v>
      </c>
      <c r="O17" s="41">
        <f>((O10*(L10/0.4))+(O11*(L11/0.4))+(O12*(L12/0.4))+(O13*(L13/0.4))+(O14*(L14/0.4))+(O15*(L15/0.4)))</f>
        <v>0.53779999999999994</v>
      </c>
      <c r="P17" s="41">
        <f>((P10*(L10/0.4))+(P11*(L11/0.4))+(P12*(L12/0.4))+(P13*(L13/0.4))+(P14*(L14/0.4))+(P15*(L15/0.4)))</f>
        <v>0.45250000000000001</v>
      </c>
      <c r="Q17" s="41">
        <f>((Q10*(L10/0.4))+(Q11*(L11/0.4))+(Q12*(L12/0.4))+(Q13*(L13/0.4))+(Q14*(L14/0.4))+(Q15*(L15/0.4)))</f>
        <v>2.4577999999999998</v>
      </c>
      <c r="R17" s="41">
        <f>((R10*(L10/0.4))+(R11*(L11/0.4))+(R12*(L12/0.4))+(R13*(L13/0.4))+(R14*(L14/0.4))+(R15*(L15/0.4)))</f>
        <v>3.0594000000000001</v>
      </c>
    </row>
    <row r="18" spans="1:18" ht="13.5" customHeight="1" thickBot="1" x14ac:dyDescent="0.25">
      <c r="A18" s="10" t="s">
        <v>11</v>
      </c>
      <c r="B18" s="10" t="s">
        <v>104</v>
      </c>
      <c r="C18" s="10" t="s">
        <v>105</v>
      </c>
      <c r="D18" s="10" t="s">
        <v>106</v>
      </c>
      <c r="E18" s="10"/>
      <c r="F18" s="24">
        <v>2E-3</v>
      </c>
      <c r="G18" s="24">
        <v>2.3199999999999998E-2</v>
      </c>
      <c r="H18" s="18"/>
      <c r="I18" s="18"/>
      <c r="J18" s="18"/>
      <c r="K18" s="18"/>
      <c r="L18" s="11"/>
      <c r="M18" s="12">
        <v>-2.02</v>
      </c>
      <c r="N18" s="12">
        <v>-0.56999999999999995</v>
      </c>
      <c r="O18" s="12">
        <v>-0.14000000000000001</v>
      </c>
      <c r="P18" s="12">
        <v>-2.02</v>
      </c>
      <c r="Q18" s="12">
        <v>3.26</v>
      </c>
      <c r="R18" s="12">
        <v>4.4400000000000004</v>
      </c>
    </row>
    <row r="19" spans="1:18" ht="13.5" customHeight="1" thickBot="1" x14ac:dyDescent="0.25">
      <c r="A19" s="10"/>
      <c r="B19" s="10"/>
      <c r="C19" s="55" t="s">
        <v>154</v>
      </c>
      <c r="D19" s="55" t="s">
        <v>155</v>
      </c>
      <c r="E19" s="55" t="s">
        <v>15</v>
      </c>
      <c r="F19" s="56">
        <v>6.7999999999999996E-3</v>
      </c>
      <c r="G19" s="56">
        <v>2.0299999999999999E-2</v>
      </c>
      <c r="H19" s="34">
        <v>28</v>
      </c>
      <c r="I19" s="34">
        <v>6</v>
      </c>
      <c r="J19" s="34">
        <v>7</v>
      </c>
      <c r="K19" s="34">
        <v>4</v>
      </c>
      <c r="L19" s="56">
        <v>4.4999999999999998E-2</v>
      </c>
      <c r="M19" s="57">
        <v>-2.64</v>
      </c>
      <c r="N19" s="57">
        <v>-0.89</v>
      </c>
      <c r="O19" s="57">
        <v>1.68</v>
      </c>
      <c r="P19" s="57">
        <v>-2.64</v>
      </c>
      <c r="Q19" s="57">
        <v>-2.36</v>
      </c>
      <c r="R19" s="57">
        <v>16.13</v>
      </c>
    </row>
    <row r="20" spans="1:18" ht="13.5" customHeight="1" thickBot="1" x14ac:dyDescent="0.25">
      <c r="A20" s="13"/>
      <c r="B20" s="13" t="s">
        <v>107</v>
      </c>
      <c r="C20" s="13" t="s">
        <v>108</v>
      </c>
      <c r="D20" s="13" t="s">
        <v>109</v>
      </c>
      <c r="E20" s="13"/>
      <c r="F20" s="26">
        <v>6.7000000000000002E-3</v>
      </c>
      <c r="G20" s="26">
        <v>2.0799999999999999E-2</v>
      </c>
      <c r="H20" s="35"/>
      <c r="I20" s="35"/>
      <c r="J20" s="35"/>
      <c r="K20" s="35"/>
      <c r="L20" s="14"/>
      <c r="M20" s="15">
        <v>-3.7</v>
      </c>
      <c r="N20" s="15">
        <v>-0.44</v>
      </c>
      <c r="O20" s="15">
        <v>3.46</v>
      </c>
      <c r="P20" s="15">
        <v>-3.7</v>
      </c>
      <c r="Q20" s="15">
        <v>-2.35</v>
      </c>
      <c r="R20" s="15">
        <v>12.88</v>
      </c>
    </row>
    <row r="21" spans="1:18" x14ac:dyDescent="0.2">
      <c r="A21" t="s">
        <v>33</v>
      </c>
      <c r="B21" t="s">
        <v>37</v>
      </c>
      <c r="C21" s="51" t="s">
        <v>38</v>
      </c>
      <c r="D21" s="51" t="s">
        <v>39</v>
      </c>
      <c r="E21" s="51"/>
      <c r="F21" s="52">
        <v>6.4000000000000003E-3</v>
      </c>
      <c r="G21" s="52">
        <v>1.61E-2</v>
      </c>
      <c r="H21" s="36">
        <v>0</v>
      </c>
      <c r="I21" s="36">
        <v>6</v>
      </c>
      <c r="J21" s="36">
        <v>22</v>
      </c>
      <c r="K21" s="33">
        <v>23</v>
      </c>
      <c r="L21" s="53">
        <v>1.7999999999999999E-2</v>
      </c>
      <c r="M21" s="54">
        <v>26.31</v>
      </c>
      <c r="N21" s="54">
        <v>1.71</v>
      </c>
      <c r="O21" s="54">
        <v>7.82</v>
      </c>
      <c r="P21" s="54">
        <v>26.31</v>
      </c>
      <c r="Q21" s="54">
        <v>8.7100000000000009</v>
      </c>
      <c r="R21" s="54">
        <v>16.579999999999998</v>
      </c>
    </row>
    <row r="22" spans="1:18" x14ac:dyDescent="0.2">
      <c r="A22" t="s">
        <v>33</v>
      </c>
      <c r="B22" t="s">
        <v>40</v>
      </c>
      <c r="C22" s="51" t="s">
        <v>41</v>
      </c>
      <c r="D22" s="51" t="s">
        <v>42</v>
      </c>
      <c r="E22" s="51" t="s">
        <v>43</v>
      </c>
      <c r="F22" s="52">
        <v>5.8999999999999999E-3</v>
      </c>
      <c r="G22" s="52">
        <v>1.17E-2</v>
      </c>
      <c r="H22" s="33">
        <v>40</v>
      </c>
      <c r="I22" s="33">
        <v>24</v>
      </c>
      <c r="J22" s="33">
        <v>19</v>
      </c>
      <c r="K22" s="33" t="s">
        <v>185</v>
      </c>
      <c r="L22" s="53">
        <v>3.5999999999999997E-2</v>
      </c>
      <c r="M22" s="54">
        <v>20.440000000000001</v>
      </c>
      <c r="N22" s="54">
        <v>1.85</v>
      </c>
      <c r="O22" s="54">
        <v>7.7</v>
      </c>
      <c r="P22" s="54">
        <v>20.440000000000001</v>
      </c>
      <c r="Q22" s="54">
        <v>7.65</v>
      </c>
      <c r="R22" s="54">
        <v>13.79</v>
      </c>
    </row>
    <row r="23" spans="1:18" x14ac:dyDescent="0.2">
      <c r="A23" t="s">
        <v>33</v>
      </c>
      <c r="B23" t="s">
        <v>44</v>
      </c>
      <c r="C23" s="51" t="s">
        <v>45</v>
      </c>
      <c r="D23" s="51" t="s">
        <v>46</v>
      </c>
      <c r="E23" s="51" t="s">
        <v>15</v>
      </c>
      <c r="F23" s="52">
        <v>4.4999999999999997E-3</v>
      </c>
      <c r="G23" s="52">
        <v>2.7099999999999999E-2</v>
      </c>
      <c r="H23" s="33">
        <v>40</v>
      </c>
      <c r="I23" s="33">
        <v>46</v>
      </c>
      <c r="J23" s="33">
        <v>24</v>
      </c>
      <c r="K23" s="33">
        <v>20</v>
      </c>
      <c r="L23" s="53">
        <v>3.5999999999999997E-2</v>
      </c>
      <c r="M23" s="54">
        <v>23.12</v>
      </c>
      <c r="N23" s="54">
        <v>2.17</v>
      </c>
      <c r="O23" s="54">
        <v>6.08</v>
      </c>
      <c r="P23" s="54">
        <v>23.12</v>
      </c>
      <c r="Q23" s="54">
        <v>6.08</v>
      </c>
      <c r="R23" s="54">
        <v>12.98</v>
      </c>
    </row>
    <row r="24" spans="1:18" x14ac:dyDescent="0.2">
      <c r="A24" t="s">
        <v>33</v>
      </c>
      <c r="B24" t="s">
        <v>47</v>
      </c>
      <c r="C24" s="51" t="s">
        <v>48</v>
      </c>
      <c r="D24" s="51" t="s">
        <v>49</v>
      </c>
      <c r="E24" s="51" t="s">
        <v>15</v>
      </c>
      <c r="F24" s="52">
        <v>7.0000000000000001E-3</v>
      </c>
      <c r="G24" s="97">
        <v>2.0899999999999998E-2</v>
      </c>
      <c r="H24" s="37">
        <v>0</v>
      </c>
      <c r="I24" s="37">
        <v>33</v>
      </c>
      <c r="J24" s="36">
        <v>41</v>
      </c>
      <c r="K24" s="33">
        <v>31</v>
      </c>
      <c r="L24" s="53">
        <v>3.7499999999999999E-2</v>
      </c>
      <c r="M24" s="54">
        <v>32.39</v>
      </c>
      <c r="N24" s="54">
        <v>3.33</v>
      </c>
      <c r="O24" s="54">
        <v>7.81</v>
      </c>
      <c r="P24" s="54">
        <v>32.39</v>
      </c>
      <c r="Q24" s="54">
        <v>10.130000000000001</v>
      </c>
      <c r="R24" s="54">
        <v>17.09</v>
      </c>
    </row>
    <row r="25" spans="1:18" ht="13.5" customHeight="1" thickBot="1" x14ac:dyDescent="0.25">
      <c r="C25" s="38" t="s">
        <v>170</v>
      </c>
      <c r="D25" s="38" t="s">
        <v>171</v>
      </c>
      <c r="E25" s="38" t="s">
        <v>84</v>
      </c>
      <c r="F25" s="39">
        <v>1.5E-3</v>
      </c>
      <c r="G25" s="39">
        <v>2.6800000000000001E-2</v>
      </c>
      <c r="H25" s="29">
        <v>46</v>
      </c>
      <c r="I25" s="29">
        <v>18</v>
      </c>
      <c r="J25" s="31">
        <v>8</v>
      </c>
      <c r="K25" s="30" t="s">
        <v>185</v>
      </c>
      <c r="L25" s="40">
        <v>0.17249999999999999</v>
      </c>
      <c r="M25" s="41">
        <v>14.18</v>
      </c>
      <c r="N25" s="41">
        <v>1.47</v>
      </c>
      <c r="O25" s="41">
        <v>5.2</v>
      </c>
      <c r="P25" s="41">
        <v>14.18</v>
      </c>
      <c r="Q25" s="41">
        <v>5.29</v>
      </c>
      <c r="R25" s="41">
        <v>12.42</v>
      </c>
    </row>
    <row r="26" spans="1:18" ht="13.5" customHeight="1" thickBot="1" x14ac:dyDescent="0.25">
      <c r="A26" s="2"/>
      <c r="B26" s="2"/>
      <c r="C26" s="2"/>
      <c r="D26" s="2" t="s">
        <v>110</v>
      </c>
      <c r="E26" s="2"/>
      <c r="F26" s="70">
        <f>((F21*(L21/SUM(L21:L24)))+(F22*(L22/SUM(L21:L24)))+(F23*(L23/SUM(L21:L24)))+(F24*(L24/SUM(L21:L24))))</f>
        <v>5.8988235294117645E-3</v>
      </c>
      <c r="G26" s="70">
        <f>((G21*(L21/SUM(L21:L24)))+(G22*(L22/SUM(L21:L24)))+(G23*(L23/SUM(L21:L24)))+(G24*(L24/SUM(L21:L24))))</f>
        <v>1.937529411764706E-2</v>
      </c>
      <c r="H26" s="17"/>
      <c r="I26" s="17"/>
      <c r="J26" s="17"/>
      <c r="K26" s="17"/>
      <c r="L26" s="99"/>
      <c r="M26" s="3">
        <f>((M21*(L21/SUM(L21:L24)))+(M22*(L22/SUM(L21:L24)))+(M23*(L23/SUM(L21:L24)))+(M24*(L24/SUM(L21:L24))))</f>
        <v>25.540117647058825</v>
      </c>
      <c r="N26" s="3">
        <f>((N21*(L21/SUM(L21:L24)))+(N22*(L22/SUM(L21:L24)))+(N23*(L23/SUM(L21:L24)))+(N24*(L24/SUM(L21:L24))))</f>
        <v>2.3558823529411765</v>
      </c>
      <c r="O26" s="3">
        <f>((O21*(L21/SUM(L21:L24)))+(O22*(L22/SUM(L21:L24)))+(O23*(L23/SUM(L21:L24)))+(O24*(L24/SUM(L21:L24))))</f>
        <v>7.291882352941176</v>
      </c>
      <c r="P26" s="3">
        <f>((P21*(L21/SUM(L21:L24)))+(P22*(L22/SUM(L21:L24)))+(P23*(L23/SUM(L21:L24)))+(P24*(L24/SUM(L21:L24))))</f>
        <v>25.540117647058825</v>
      </c>
      <c r="Q26" s="3">
        <f>((Q21*(L21/SUM(L21:L24)))+(Q22*(L22/SUM(L21:L24)))+(Q23*(L23/SUM(L21:L24)))+(Q24*(L24/SUM(L21:L24))))</f>
        <v>8.0857647058823545</v>
      </c>
      <c r="R26" s="3">
        <f>((R21*(L21/SUM(L21:L24)))+(R22*(L22/SUM(L21:L24)))+(R23*(L23/SUM(L21:L24)))+(R24*(L24/SUM(L21:L24))))</f>
        <v>14.925764705882351</v>
      </c>
    </row>
    <row r="27" spans="1:18" ht="13.5" customHeight="1" thickBot="1" x14ac:dyDescent="0.25">
      <c r="A27" s="10"/>
      <c r="B27" s="10" t="s">
        <v>111</v>
      </c>
      <c r="C27" s="10" t="s">
        <v>112</v>
      </c>
      <c r="D27" s="10" t="s">
        <v>113</v>
      </c>
      <c r="E27" s="10"/>
      <c r="F27" s="24">
        <v>3.3999999999999998E-3</v>
      </c>
      <c r="G27" s="24">
        <v>2.5499999999999998E-2</v>
      </c>
      <c r="H27" s="18"/>
      <c r="I27" s="18"/>
      <c r="J27" s="18"/>
      <c r="K27" s="18"/>
      <c r="L27" s="11"/>
      <c r="M27" s="12">
        <v>22.78</v>
      </c>
      <c r="N27" s="12">
        <v>1.5</v>
      </c>
      <c r="O27" s="12">
        <v>5.71</v>
      </c>
      <c r="P27" s="12">
        <v>22.78</v>
      </c>
      <c r="Q27" s="12">
        <v>8.17</v>
      </c>
      <c r="R27" s="12">
        <v>12.44</v>
      </c>
    </row>
    <row r="28" spans="1:18" x14ac:dyDescent="0.2">
      <c r="A28" t="s">
        <v>33</v>
      </c>
      <c r="B28" t="s">
        <v>50</v>
      </c>
      <c r="C28" s="51" t="s">
        <v>114</v>
      </c>
      <c r="D28" s="51" t="s">
        <v>115</v>
      </c>
      <c r="E28" s="51" t="s">
        <v>116</v>
      </c>
      <c r="F28" s="52">
        <v>0.01</v>
      </c>
      <c r="G28" s="52">
        <v>4.7000000000000002E-3</v>
      </c>
      <c r="H28" s="33">
        <v>30</v>
      </c>
      <c r="I28" s="36">
        <v>36</v>
      </c>
      <c r="J28" s="33">
        <v>30</v>
      </c>
      <c r="K28" s="36">
        <v>27</v>
      </c>
      <c r="L28" s="53">
        <v>3.5999999999999997E-2</v>
      </c>
      <c r="M28" s="54">
        <v>26.51</v>
      </c>
      <c r="N28" s="54">
        <v>1.43</v>
      </c>
      <c r="O28" s="54">
        <v>7.07</v>
      </c>
      <c r="P28" s="54">
        <v>26.51</v>
      </c>
      <c r="Q28" s="54">
        <v>16.66</v>
      </c>
      <c r="R28" s="54">
        <v>17.23</v>
      </c>
    </row>
    <row r="29" spans="1:18" x14ac:dyDescent="0.2">
      <c r="A29" t="s">
        <v>33</v>
      </c>
      <c r="B29" t="s">
        <v>53</v>
      </c>
      <c r="C29" s="51" t="s">
        <v>54</v>
      </c>
      <c r="D29" s="51" t="s">
        <v>55</v>
      </c>
      <c r="E29" s="51" t="s">
        <v>56</v>
      </c>
      <c r="F29" s="52">
        <v>6.1000000000000004E-3</v>
      </c>
      <c r="G29" s="52">
        <v>7.9000000000000008E-3</v>
      </c>
      <c r="H29" s="37">
        <v>78</v>
      </c>
      <c r="I29" s="28">
        <v>83</v>
      </c>
      <c r="J29" s="36">
        <v>71</v>
      </c>
      <c r="K29" s="36">
        <v>49</v>
      </c>
      <c r="L29" s="53">
        <v>3.5999999999999997E-2</v>
      </c>
      <c r="M29" s="54">
        <v>33.619999999999997</v>
      </c>
      <c r="N29" s="54">
        <v>2.82</v>
      </c>
      <c r="O29" s="54">
        <v>10.32</v>
      </c>
      <c r="P29" s="54">
        <v>33.619999999999997</v>
      </c>
      <c r="Q29" s="54">
        <v>13.23</v>
      </c>
      <c r="R29" s="54">
        <v>16.7</v>
      </c>
    </row>
    <row r="30" spans="1:18" ht="13.5" customHeight="1" thickBot="1" x14ac:dyDescent="0.25">
      <c r="A30" s="2" t="s">
        <v>33</v>
      </c>
      <c r="B30" s="2" t="s">
        <v>57</v>
      </c>
      <c r="C30" s="51" t="s">
        <v>58</v>
      </c>
      <c r="D30" s="51" t="s">
        <v>59</v>
      </c>
      <c r="E30" s="51" t="s">
        <v>15</v>
      </c>
      <c r="F30" s="52">
        <v>1E-3</v>
      </c>
      <c r="G30" s="52">
        <v>1.7899999999999999E-2</v>
      </c>
      <c r="H30" s="33">
        <v>0</v>
      </c>
      <c r="I30" s="33">
        <v>0</v>
      </c>
      <c r="J30" s="33">
        <v>0</v>
      </c>
      <c r="K30" s="33">
        <v>4</v>
      </c>
      <c r="L30" s="53">
        <v>3.7499999999999999E-2</v>
      </c>
      <c r="M30" s="54">
        <v>32.33</v>
      </c>
      <c r="N30" s="54">
        <v>2.5499999999999998</v>
      </c>
      <c r="O30" s="54">
        <v>10.52</v>
      </c>
      <c r="P30" s="54">
        <v>32.33</v>
      </c>
      <c r="Q30" s="54">
        <v>16.100000000000001</v>
      </c>
      <c r="R30" s="54">
        <v>17.91</v>
      </c>
    </row>
    <row r="31" spans="1:18" ht="13.5" customHeight="1" thickBot="1" x14ac:dyDescent="0.25">
      <c r="A31" s="2"/>
      <c r="B31" s="2"/>
      <c r="C31" s="38" t="s">
        <v>172</v>
      </c>
      <c r="D31" s="38" t="s">
        <v>173</v>
      </c>
      <c r="E31" s="38" t="s">
        <v>84</v>
      </c>
      <c r="F31" s="39">
        <v>4.0000000000000002E-4</v>
      </c>
      <c r="G31" s="39">
        <v>1.6299999999999999E-2</v>
      </c>
      <c r="H31" s="30">
        <v>0</v>
      </c>
      <c r="I31" s="30"/>
      <c r="J31" s="30"/>
      <c r="K31" s="30"/>
      <c r="L31" s="40">
        <v>0.40350000000000003</v>
      </c>
      <c r="M31" s="41">
        <v>33.200000000000003</v>
      </c>
      <c r="N31" s="41">
        <v>2.65</v>
      </c>
      <c r="O31" s="41">
        <v>10.039999999999999</v>
      </c>
      <c r="P31" s="41">
        <v>33.200000000000003</v>
      </c>
      <c r="Q31" s="41">
        <v>16.25</v>
      </c>
      <c r="R31" s="41"/>
    </row>
    <row r="32" spans="1:18" ht="13.5" customHeight="1" thickBot="1" x14ac:dyDescent="0.25">
      <c r="A32" s="2"/>
      <c r="B32" s="2"/>
      <c r="C32" s="2"/>
      <c r="D32" s="2" t="s">
        <v>117</v>
      </c>
      <c r="E32" s="2"/>
      <c r="F32" s="70">
        <f>((F28*(L28/SUM(L28:L30)))+(F29*(L29/SUM(L28:L30)))+(F30*(L30/SUM(L28:L30))))</f>
        <v>5.6356164383561651E-3</v>
      </c>
      <c r="G32" s="70">
        <f>((G28*(L28/SUM(L28:L30)))+(G29*(L29/SUM(L28:L30)))+(G30*(L30/SUM(L28:L30))))</f>
        <v>1.0272602739726029E-2</v>
      </c>
      <c r="H32" s="17"/>
      <c r="I32" s="17"/>
      <c r="J32" s="17"/>
      <c r="K32" s="17"/>
      <c r="L32" s="99"/>
      <c r="M32" s="3">
        <f>((M28*(L28/SUM(L28:L30)))+(M29*(L29/SUM(L28:L30)))+(M30*(L30/SUM(L28:L30))))</f>
        <v>30.84068493150685</v>
      </c>
      <c r="N32" s="3">
        <f>((N28*(L28/SUM(L28:L30)))+(N29*(L29/SUM(L28:L30)))+(N30*(L30/SUM(L28:L30))))</f>
        <v>2.2705479452054798</v>
      </c>
      <c r="O32" s="3">
        <f>((O28*(L28/SUM(L28:L30)))+(O29*(L29/SUM(L28:L30)))+(O30*(L30/SUM(L28:L30))))</f>
        <v>9.3200000000000021</v>
      </c>
      <c r="P32" s="3">
        <f>((P28*(L28/SUM(L28:L30)))+(P29*(L29/SUM(L28:L30)))+(P30*(L30/SUM(L28:L30))))</f>
        <v>30.84068493150685</v>
      </c>
      <c r="Q32" s="3">
        <f>((Q28*(L28/SUM(L28:L30)))+(Q29*(L29/SUM(L28:L30)))+(Q30*(L30/SUM(L28:L30))))</f>
        <v>15.340547945205481</v>
      </c>
      <c r="R32" s="3">
        <f>((R28*(L28/SUM(L28:L30)))+(R29*(L29/SUM(L28:L30)))+(R30*(L30/SUM(L28:L30))))</f>
        <v>17.288630136986303</v>
      </c>
    </row>
    <row r="33" spans="1:18" ht="13.5" customHeight="1" thickBot="1" x14ac:dyDescent="0.25">
      <c r="A33" s="10"/>
      <c r="B33" s="10" t="s">
        <v>118</v>
      </c>
      <c r="C33" s="10" t="s">
        <v>119</v>
      </c>
      <c r="D33" s="10" t="s">
        <v>120</v>
      </c>
      <c r="E33" s="10"/>
      <c r="F33" s="24">
        <v>8.9999999999999998E-4</v>
      </c>
      <c r="G33" s="24">
        <v>1.8200000000000001E-2</v>
      </c>
      <c r="H33" s="18"/>
      <c r="I33" s="18"/>
      <c r="J33" s="18"/>
      <c r="K33" s="18"/>
      <c r="L33" s="11"/>
      <c r="M33" s="12">
        <v>32.39</v>
      </c>
      <c r="N33" s="12">
        <v>2.5299999999999998</v>
      </c>
      <c r="O33" s="12">
        <v>10.51</v>
      </c>
      <c r="P33" s="12">
        <v>32.39</v>
      </c>
      <c r="Q33" s="12">
        <v>16.18</v>
      </c>
      <c r="R33" s="12">
        <v>17.940000000000001</v>
      </c>
    </row>
    <row r="34" spans="1:18" x14ac:dyDescent="0.2">
      <c r="A34" t="s">
        <v>33</v>
      </c>
      <c r="B34" t="s">
        <v>60</v>
      </c>
      <c r="C34" s="51" t="s">
        <v>61</v>
      </c>
      <c r="D34" s="51" t="s">
        <v>62</v>
      </c>
      <c r="E34" s="51" t="s">
        <v>15</v>
      </c>
      <c r="F34" s="52">
        <v>8.6E-3</v>
      </c>
      <c r="G34" s="52">
        <v>1E-4</v>
      </c>
      <c r="H34" s="33">
        <v>21</v>
      </c>
      <c r="I34" s="33">
        <v>10</v>
      </c>
      <c r="J34" s="33">
        <v>6</v>
      </c>
      <c r="K34" s="36">
        <v>17</v>
      </c>
      <c r="L34" s="53">
        <v>2.1000000000000001E-2</v>
      </c>
      <c r="M34" s="54">
        <v>29.02</v>
      </c>
      <c r="N34" s="54">
        <v>2.4300000000000002</v>
      </c>
      <c r="O34" s="54">
        <v>8.9700000000000006</v>
      </c>
      <c r="P34" s="54">
        <v>29.02</v>
      </c>
      <c r="Q34" s="54">
        <v>15.77</v>
      </c>
      <c r="R34" s="54">
        <v>21.04</v>
      </c>
    </row>
    <row r="35" spans="1:18" x14ac:dyDescent="0.2">
      <c r="A35" t="s">
        <v>33</v>
      </c>
      <c r="B35" t="s">
        <v>63</v>
      </c>
      <c r="C35" s="51" t="s">
        <v>121</v>
      </c>
      <c r="D35" s="51" t="s">
        <v>122</v>
      </c>
      <c r="E35" s="51" t="s">
        <v>15</v>
      </c>
      <c r="F35" s="52">
        <v>6.6E-3</v>
      </c>
      <c r="G35" s="52">
        <v>8.0000000000000004E-4</v>
      </c>
      <c r="H35" s="33">
        <v>21</v>
      </c>
      <c r="I35" s="33">
        <v>28</v>
      </c>
      <c r="J35" s="33">
        <v>14</v>
      </c>
      <c r="K35" s="33">
        <v>12</v>
      </c>
      <c r="L35" s="53">
        <v>2.1000000000000001E-2</v>
      </c>
      <c r="M35" s="54">
        <v>37.659999999999997</v>
      </c>
      <c r="N35" s="54">
        <v>3.56</v>
      </c>
      <c r="O35" s="54">
        <v>11.94</v>
      </c>
      <c r="P35" s="54">
        <v>37.659999999999997</v>
      </c>
      <c r="Q35" s="54">
        <v>17.02</v>
      </c>
      <c r="R35" s="54">
        <v>20.47</v>
      </c>
    </row>
    <row r="36" spans="1:18" ht="13.5" customHeight="1" thickBot="1" x14ac:dyDescent="0.25">
      <c r="A36" s="2" t="s">
        <v>33</v>
      </c>
      <c r="B36" s="2" t="s">
        <v>66</v>
      </c>
      <c r="C36" s="58" t="s">
        <v>67</v>
      </c>
      <c r="D36" s="58" t="s">
        <v>68</v>
      </c>
      <c r="E36" s="58" t="s">
        <v>43</v>
      </c>
      <c r="F36" s="59">
        <v>4.4000000000000003E-3</v>
      </c>
      <c r="G36" s="59">
        <v>5.3E-3</v>
      </c>
      <c r="H36" s="32">
        <v>57</v>
      </c>
      <c r="I36" s="29">
        <v>59</v>
      </c>
      <c r="J36" s="29">
        <v>66</v>
      </c>
      <c r="K36" s="31"/>
      <c r="L36" s="60">
        <v>4.2000000000000003E-2</v>
      </c>
      <c r="M36" s="61">
        <v>34.159999999999997</v>
      </c>
      <c r="N36" s="61">
        <v>2.85</v>
      </c>
      <c r="O36" s="61">
        <v>9.4600000000000009</v>
      </c>
      <c r="P36" s="61">
        <v>34.159999999999997</v>
      </c>
      <c r="Q36" s="61">
        <v>15.63</v>
      </c>
      <c r="R36" s="61">
        <v>18.61</v>
      </c>
    </row>
    <row r="37" spans="1:18" ht="13.5" customHeight="1" thickBot="1" x14ac:dyDescent="0.25">
      <c r="A37" s="2"/>
      <c r="B37" s="2"/>
      <c r="C37" s="2"/>
      <c r="D37" s="2" t="s">
        <v>123</v>
      </c>
      <c r="E37" s="2"/>
      <c r="F37" s="70">
        <f>((F34*(L34/SUM(L34:L36)))+(F35*(L35/SUM(L34:L36)))+(F36*(L36/SUM(L34:L36))))</f>
        <v>6.0000000000000001E-3</v>
      </c>
      <c r="G37" s="70">
        <f>((G34*(L34/SUM(L34:L36)))+(G35*(L35/SUM(L34:L36)))+(G36*(L36/SUM(L34:L36))))</f>
        <v>2.875E-3</v>
      </c>
      <c r="H37" s="17"/>
      <c r="I37" s="17"/>
      <c r="J37" s="17"/>
      <c r="K37" s="17"/>
      <c r="L37" s="99"/>
      <c r="M37" s="3">
        <f>((M34*(L34/SUM(L34:L36)))+(M35*(L35/SUM(L34:L36)))+(M36*(L36/SUM(L34:L36))))</f>
        <v>33.75</v>
      </c>
      <c r="N37" s="3">
        <f>((N34*(L34/SUM(L34:L36)))+(N35*(L35/SUM(L34:L36)))+(N36*(L36/SUM(L34:L36))))</f>
        <v>2.9225000000000003</v>
      </c>
      <c r="O37" s="3">
        <f>((O34*(L34/SUM(L34:L36)))+(O35*(L35/SUM(L34:L36)))+(O36*(L36/SUM(L34:L36))))</f>
        <v>9.9574999999999996</v>
      </c>
      <c r="P37" s="3">
        <f>((P34*(L34/SUM(L34:L36)))+(P35*(L35/SUM(L34:L36)))+(P36*(L36/SUM(L34:L36))))</f>
        <v>33.75</v>
      </c>
      <c r="Q37" s="3">
        <f>((Q34*(L34/SUM(L34:L36)))+(Q35*(L35/SUM(L34:L36)))+(Q36*(L36/SUM(L34:L36))))</f>
        <v>16.012499999999999</v>
      </c>
      <c r="R37" s="3">
        <f>((R34*(L34/SUM(L34:L36)))+(R35*(L35/SUM(L34:L36)))+(R36*(L36/SUM(L34:L36))))</f>
        <v>19.682499999999997</v>
      </c>
    </row>
    <row r="38" spans="1:18" ht="13.5" customHeight="1" thickBot="1" x14ac:dyDescent="0.25">
      <c r="A38" s="10"/>
      <c r="B38" s="10" t="s">
        <v>124</v>
      </c>
      <c r="C38" s="10" t="s">
        <v>125</v>
      </c>
      <c r="D38" s="10" t="s">
        <v>126</v>
      </c>
      <c r="E38" s="10"/>
      <c r="F38" s="24">
        <v>2E-3</v>
      </c>
      <c r="G38" s="24">
        <v>1.29E-2</v>
      </c>
      <c r="H38" s="18"/>
      <c r="I38" s="18"/>
      <c r="J38" s="18"/>
      <c r="K38" s="18"/>
      <c r="L38" s="11"/>
      <c r="M38" s="12">
        <v>33.19</v>
      </c>
      <c r="N38" s="12">
        <v>2.83</v>
      </c>
      <c r="O38" s="12">
        <v>10.36</v>
      </c>
      <c r="P38" s="12">
        <v>33.19</v>
      </c>
      <c r="Q38" s="12">
        <v>16.22</v>
      </c>
      <c r="R38" s="12">
        <v>20.149999999999999</v>
      </c>
    </row>
    <row r="39" spans="1:18" x14ac:dyDescent="0.2">
      <c r="A39" t="s">
        <v>33</v>
      </c>
      <c r="B39" t="s">
        <v>69</v>
      </c>
      <c r="C39" s="51" t="s">
        <v>70</v>
      </c>
      <c r="D39" s="51" t="s">
        <v>71</v>
      </c>
      <c r="E39" s="51"/>
      <c r="F39" s="52">
        <v>1.2E-2</v>
      </c>
      <c r="G39" s="52">
        <v>0</v>
      </c>
      <c r="H39" s="37">
        <v>49</v>
      </c>
      <c r="I39" s="37">
        <v>48</v>
      </c>
      <c r="J39" s="37">
        <v>52</v>
      </c>
      <c r="K39" s="37">
        <v>66</v>
      </c>
      <c r="L39" s="53">
        <v>2.1000000000000001E-2</v>
      </c>
      <c r="M39" s="54">
        <v>31.75</v>
      </c>
      <c r="N39" s="54">
        <v>2.37</v>
      </c>
      <c r="O39" s="54">
        <v>8.7799999999999994</v>
      </c>
      <c r="P39" s="54">
        <v>31.75</v>
      </c>
      <c r="Q39" s="54">
        <v>16.53</v>
      </c>
      <c r="R39" s="54">
        <v>19.350000000000001</v>
      </c>
    </row>
    <row r="40" spans="1:18" x14ac:dyDescent="0.2">
      <c r="A40" t="s">
        <v>33</v>
      </c>
      <c r="B40" t="s">
        <v>72</v>
      </c>
      <c r="C40" s="51" t="s">
        <v>73</v>
      </c>
      <c r="D40" s="51" t="s">
        <v>74</v>
      </c>
      <c r="E40" s="51"/>
      <c r="F40" s="52">
        <v>9.1000000000000004E-3</v>
      </c>
      <c r="G40" s="52">
        <v>2.3E-3</v>
      </c>
      <c r="H40" s="37">
        <v>85</v>
      </c>
      <c r="I40" s="36">
        <v>56</v>
      </c>
      <c r="J40" s="37">
        <v>48</v>
      </c>
      <c r="K40" s="37">
        <v>58</v>
      </c>
      <c r="L40" s="53">
        <v>2.1000000000000001E-2</v>
      </c>
      <c r="M40" s="54">
        <v>32.119999999999997</v>
      </c>
      <c r="N40" s="54">
        <v>2.42</v>
      </c>
      <c r="O40" s="54">
        <v>9.75</v>
      </c>
      <c r="P40" s="54">
        <v>32.119999999999997</v>
      </c>
      <c r="Q40" s="54">
        <v>14.36</v>
      </c>
      <c r="R40" s="54">
        <v>22.05</v>
      </c>
    </row>
    <row r="41" spans="1:18" ht="13.5" customHeight="1" thickBot="1" x14ac:dyDescent="0.25">
      <c r="A41" s="2" t="s">
        <v>33</v>
      </c>
      <c r="B41" s="2" t="s">
        <v>75</v>
      </c>
      <c r="C41" s="58" t="s">
        <v>76</v>
      </c>
      <c r="D41" s="58" t="s">
        <v>77</v>
      </c>
      <c r="E41" s="58" t="s">
        <v>15</v>
      </c>
      <c r="F41" s="59">
        <v>2.8E-3</v>
      </c>
      <c r="G41" s="59">
        <v>1.44E-2</v>
      </c>
      <c r="H41" s="31">
        <v>15</v>
      </c>
      <c r="I41" s="30">
        <v>11</v>
      </c>
      <c r="J41" s="30">
        <v>16</v>
      </c>
      <c r="K41" s="31">
        <v>26</v>
      </c>
      <c r="L41" s="60">
        <v>4.2000000000000003E-2</v>
      </c>
      <c r="M41" s="61">
        <v>40.32</v>
      </c>
      <c r="N41" s="61">
        <v>2.64</v>
      </c>
      <c r="O41" s="61">
        <v>12.33</v>
      </c>
      <c r="P41" s="61">
        <v>40.32</v>
      </c>
      <c r="Q41" s="61">
        <v>18.38</v>
      </c>
      <c r="R41" s="61">
        <v>21.02</v>
      </c>
    </row>
    <row r="42" spans="1:18" ht="13.5" customHeight="1" thickBot="1" x14ac:dyDescent="0.25">
      <c r="A42" s="2"/>
      <c r="B42" s="2"/>
      <c r="C42" s="2"/>
      <c r="D42" s="2" t="s">
        <v>127</v>
      </c>
      <c r="E42" s="2"/>
      <c r="F42" s="70">
        <f>((F39*(L39/SUM(L39:L41)))+(F40*(L40/SUM(L39:L41)))+(F41*(L41/SUM(L39:L41))))</f>
        <v>6.6750000000000004E-3</v>
      </c>
      <c r="G42" s="70">
        <f>((G39*(L39/SUM(L39:L41)))+(G40*(L40/SUM(L39:L41)))+(G41*(L41/SUM(L39:L41))))</f>
        <v>7.7749999999999998E-3</v>
      </c>
      <c r="H42" s="17"/>
      <c r="I42" s="17"/>
      <c r="J42" s="17"/>
      <c r="K42" s="17"/>
      <c r="L42" s="99"/>
      <c r="M42" s="3">
        <f>((M39*(L39/SUM(L39:L41)))+(M40*(L40/SUM(L39:L41)))+(M41*(L41/SUM(L39:L41))))</f>
        <v>36.127499999999998</v>
      </c>
      <c r="N42" s="3">
        <f>((N39*(L39/SUM(L39:L41)))+(N40*(L40/SUM(L39:L41)))+(N41*(L41/SUM(L39:L41))))</f>
        <v>2.5175000000000001</v>
      </c>
      <c r="O42" s="3">
        <f>((O39*(L39/SUM(L39:L41)))+(O40*(L40/SUM(L39:L41)))+(O41*(L41/SUM(L39:L41))))</f>
        <v>10.797499999999999</v>
      </c>
      <c r="P42" s="3">
        <f>((P39*(L39/SUM(L39:L41)))+(P40*(L40/SUM(L39:L41)))+(P41*(L41/SUM(L39:L41))))</f>
        <v>36.127499999999998</v>
      </c>
      <c r="Q42" s="3">
        <f>((Q39*(L39/SUM(L39:L41)))+(Q40*(L40/SUM(L39:L41)))+(Q41*(L41/SUM(L39:L41))))</f>
        <v>16.912500000000001</v>
      </c>
      <c r="R42" s="3">
        <f>((R39*(L39/SUM(L39:L41)))+(R40*(L40/SUM(L39:L41)))+(R41*(L41/SUM(L39:L41))))</f>
        <v>20.86</v>
      </c>
    </row>
    <row r="43" spans="1:18" ht="13.5" customHeight="1" thickBot="1" x14ac:dyDescent="0.25">
      <c r="A43" s="10"/>
      <c r="B43" s="10" t="s">
        <v>128</v>
      </c>
      <c r="C43" s="10" t="s">
        <v>129</v>
      </c>
      <c r="D43" s="10" t="s">
        <v>130</v>
      </c>
      <c r="E43" s="10"/>
      <c r="F43" s="24">
        <v>2E-3</v>
      </c>
      <c r="G43" s="24">
        <v>1.95E-2</v>
      </c>
      <c r="H43" s="18"/>
      <c r="I43" s="18"/>
      <c r="J43" s="18"/>
      <c r="K43" s="18"/>
      <c r="L43" s="11"/>
      <c r="M43" s="12">
        <v>32.18</v>
      </c>
      <c r="N43" s="12">
        <v>2.5</v>
      </c>
      <c r="O43" s="12">
        <v>9.92</v>
      </c>
      <c r="P43" s="12">
        <v>32.18</v>
      </c>
      <c r="Q43" s="12">
        <v>15.81</v>
      </c>
      <c r="R43" s="12">
        <v>16.47</v>
      </c>
    </row>
    <row r="44" spans="1:18" x14ac:dyDescent="0.2">
      <c r="A44" t="s">
        <v>33</v>
      </c>
      <c r="B44" t="s">
        <v>78</v>
      </c>
      <c r="C44" t="s">
        <v>188</v>
      </c>
      <c r="D44" t="s">
        <v>189</v>
      </c>
      <c r="F44" s="66">
        <v>7.0000000000000001E-3</v>
      </c>
      <c r="G44" s="66">
        <v>1.29E-2</v>
      </c>
      <c r="H44" s="28">
        <v>47</v>
      </c>
      <c r="I44" s="28">
        <v>56</v>
      </c>
      <c r="J44" s="28">
        <v>78</v>
      </c>
      <c r="K44" s="37">
        <v>79</v>
      </c>
      <c r="L44" s="67">
        <v>5.0999999999999997E-2</v>
      </c>
      <c r="M44" s="65">
        <v>33.46</v>
      </c>
      <c r="N44" s="65">
        <v>2.96</v>
      </c>
      <c r="O44" s="65">
        <v>8.18</v>
      </c>
      <c r="P44" s="65">
        <v>33.46</v>
      </c>
      <c r="Q44" s="65">
        <v>15.42</v>
      </c>
      <c r="R44" s="65">
        <v>21.79</v>
      </c>
    </row>
    <row r="45" spans="1:18" x14ac:dyDescent="0.2">
      <c r="A45" t="s">
        <v>33</v>
      </c>
      <c r="B45" t="s">
        <v>81</v>
      </c>
      <c r="H45" s="33"/>
      <c r="I45" s="33"/>
      <c r="L45" s="67"/>
      <c r="M45" s="65"/>
      <c r="N45" s="65"/>
      <c r="O45" s="65"/>
      <c r="P45" s="65"/>
      <c r="Q45" s="65"/>
      <c r="R45" s="1"/>
    </row>
    <row r="46" spans="1:18" ht="13.5" customHeight="1" thickBot="1" x14ac:dyDescent="0.25">
      <c r="A46" s="2" t="s">
        <v>33</v>
      </c>
      <c r="B46" s="2" t="s">
        <v>86</v>
      </c>
      <c r="C46" s="2" t="s">
        <v>87</v>
      </c>
      <c r="D46" s="2" t="s">
        <v>131</v>
      </c>
      <c r="E46" s="2" t="s">
        <v>15</v>
      </c>
      <c r="F46" s="70">
        <v>5.1999999999999998E-3</v>
      </c>
      <c r="G46" s="70">
        <v>5.4000000000000003E-3</v>
      </c>
      <c r="H46" s="29">
        <v>0</v>
      </c>
      <c r="I46" s="31">
        <v>13</v>
      </c>
      <c r="J46" s="31">
        <v>30</v>
      </c>
      <c r="K46" s="31">
        <v>37</v>
      </c>
      <c r="L46" s="99">
        <v>7.4999999999999997E-2</v>
      </c>
      <c r="M46" s="3">
        <v>42.38</v>
      </c>
      <c r="N46" s="3">
        <v>2.72</v>
      </c>
      <c r="O46" s="3">
        <v>11.73</v>
      </c>
      <c r="P46" s="3">
        <v>42.38</v>
      </c>
      <c r="Q46" s="3">
        <v>17.02</v>
      </c>
      <c r="R46" s="3">
        <v>22.89</v>
      </c>
    </row>
    <row r="47" spans="1:18" ht="13.5" customHeight="1" thickBot="1" x14ac:dyDescent="0.25">
      <c r="A47" s="2"/>
      <c r="B47" s="2"/>
      <c r="C47" s="2"/>
      <c r="D47" s="2" t="s">
        <v>132</v>
      </c>
      <c r="E47" s="2"/>
      <c r="F47" s="70">
        <f>((F44*(L44/SUM(L44:L46)))+(F45*(L45/SUM(L44:L46)))+(F46*(L46/SUM(L44:L46))))</f>
        <v>5.928571428571428E-3</v>
      </c>
      <c r="G47" s="70">
        <f>((G44*(L44/SUM(L44:L46)))+(G45*(L45/SUM(L44:L46)))+(G46*(L46/SUM(L44:L46))))</f>
        <v>8.4357142857142842E-3</v>
      </c>
      <c r="H47" s="17"/>
      <c r="I47" s="17"/>
      <c r="J47" s="17"/>
      <c r="K47" s="17"/>
      <c r="L47" s="99"/>
      <c r="M47" s="3">
        <f>((M44*(L44/SUM(L44:L46)))+(M45*(L45/SUM(L44:L46)))+(M46*(L46/SUM(L44:L46))))</f>
        <v>38.769523809523811</v>
      </c>
      <c r="N47" s="3">
        <f>((N44*(L44/SUM(L44:L46)))+(N45*(L45/SUM(L44:L46)))+(N46*(L46/SUM(L44:L46))))</f>
        <v>2.8171428571428567</v>
      </c>
      <c r="O47" s="3">
        <f>((O44*(L44/SUM(L44:L46)))+(O45*(L45/SUM(L44:L46)))+(O46*(L46/SUM(L44:L46))))</f>
        <v>10.293095238095239</v>
      </c>
      <c r="P47" s="3">
        <f>((P44*(L44/SUM(L44:L46)))+(P45*(L45/SUM(L44:L46)))+(P46*(L46/SUM(L44:L46))))</f>
        <v>38.769523809523811</v>
      </c>
      <c r="Q47" s="3">
        <f>((Q44*(L44/SUM(L44:L46)))+(Q45*(L45/SUM(L44:L46)))+(Q46*(L46/SUM(L44:L46))))</f>
        <v>16.372380952380951</v>
      </c>
      <c r="R47" s="3">
        <f>((R44*(L44/SUM(L44:L46)))+(R45*(L45/SUM(L44:L46)))+(R46*(L46/SUM(L44:L46))))</f>
        <v>22.444761904761904</v>
      </c>
    </row>
    <row r="48" spans="1:18" ht="13.5" customHeight="1" thickBot="1" x14ac:dyDescent="0.25">
      <c r="A48" s="13"/>
      <c r="B48" s="13" t="s">
        <v>133</v>
      </c>
      <c r="C48" s="13" t="s">
        <v>134</v>
      </c>
      <c r="D48" s="13" t="s">
        <v>135</v>
      </c>
      <c r="E48" s="13"/>
      <c r="F48" s="26">
        <v>2E-3</v>
      </c>
      <c r="G48" s="26">
        <v>1.23E-2</v>
      </c>
      <c r="H48" s="20"/>
      <c r="I48" s="20"/>
      <c r="J48" s="20"/>
      <c r="K48" s="20"/>
      <c r="L48" s="14"/>
      <c r="M48" s="15">
        <v>38.85</v>
      </c>
      <c r="N48" s="15">
        <v>1.97</v>
      </c>
      <c r="O48" s="15">
        <v>8.73</v>
      </c>
      <c r="P48" s="15">
        <v>38.85</v>
      </c>
      <c r="Q48" s="15">
        <v>15.69</v>
      </c>
      <c r="R48" s="15">
        <v>20.07</v>
      </c>
    </row>
    <row r="49" spans="1:18" ht="13.5" customHeight="1" thickBot="1" x14ac:dyDescent="0.25">
      <c r="A49" s="4" t="s">
        <v>89</v>
      </c>
      <c r="B49" s="4" t="s">
        <v>90</v>
      </c>
      <c r="C49" s="55" t="s">
        <v>91</v>
      </c>
      <c r="D49" s="55" t="s">
        <v>92</v>
      </c>
      <c r="E49" s="55" t="s">
        <v>15</v>
      </c>
      <c r="F49" s="56">
        <v>3.2000000000000002E-3</v>
      </c>
      <c r="G49" s="56">
        <v>3.6299999999999999E-2</v>
      </c>
      <c r="H49" s="34">
        <v>26</v>
      </c>
      <c r="I49" s="34">
        <v>11</v>
      </c>
      <c r="J49" s="19"/>
      <c r="K49" s="19"/>
      <c r="L49" s="62">
        <v>2.4E-2</v>
      </c>
      <c r="M49" s="57">
        <v>1.77</v>
      </c>
      <c r="N49" s="57">
        <v>0</v>
      </c>
      <c r="O49" s="57">
        <v>-0.87</v>
      </c>
      <c r="P49" s="57">
        <v>1.77</v>
      </c>
      <c r="Q49" s="57">
        <v>8.4700000000000006</v>
      </c>
      <c r="R49" s="63">
        <v>15.95</v>
      </c>
    </row>
    <row r="50" spans="1:18" ht="13.5" customHeight="1" thickBot="1" x14ac:dyDescent="0.25">
      <c r="A50" s="10"/>
      <c r="B50" s="10" t="s">
        <v>136</v>
      </c>
      <c r="C50" s="10" t="s">
        <v>137</v>
      </c>
      <c r="D50" s="10" t="s">
        <v>138</v>
      </c>
      <c r="E50" s="10"/>
      <c r="F50" s="24">
        <v>5.0000000000000001E-3</v>
      </c>
      <c r="G50" s="24">
        <v>3.7900000000000003E-2</v>
      </c>
      <c r="H50" s="18"/>
      <c r="I50" s="18"/>
      <c r="J50" s="18"/>
      <c r="K50" s="18"/>
      <c r="L50" s="11">
        <v>2.4E-2</v>
      </c>
      <c r="M50" s="12">
        <v>2.86</v>
      </c>
      <c r="N50" s="12">
        <v>-0.19</v>
      </c>
      <c r="O50" s="12">
        <v>-0.9</v>
      </c>
      <c r="P50" s="12">
        <v>2.86</v>
      </c>
      <c r="Q50" s="12">
        <v>7.77</v>
      </c>
      <c r="R50" s="16">
        <v>15.84</v>
      </c>
    </row>
    <row r="51" spans="1:18" ht="13.5" customHeight="1" thickBot="1" x14ac:dyDescent="0.25">
      <c r="A51" s="4"/>
      <c r="B51" s="4"/>
      <c r="C51" s="4"/>
      <c r="D51" s="4" t="s">
        <v>139</v>
      </c>
      <c r="E51" s="4"/>
      <c r="F51" s="25">
        <f>(F19*(L19/0.6))+((F21*(L21/0.6))+(F22*(L22/0.6))+(F23*(L23/0.6))+(F24*(L24/0.6))+(F28*(L28/0.6))+(F29*(L29/0.6))+(F30*(L30/0.6))+(F34*(L34/0.6))+(F35*(L35/0.6))+(F36*(L36/0.6))+(F39*(L39/0.6))+(F40*(L40/0.6))+(F41*(L41/0.6))+(F44*(L44/0.6))+(F45*(L45/0.6))+(F46*(L46/0.6))+(F49*(L49/0.6)))</f>
        <v>5.9395000000000003E-3</v>
      </c>
      <c r="G51" s="25">
        <f>(G19*(L19/0.6))+((G21*(L21/0.6))+(G22*(L22/0.6))+(G23*(L23/0.6))+(G24*(L24/0.6))+(G28*(L28/0.6))+(G29*(L29/0.6))+(G30*(L30/0.6))+(G34*(L34/0.6))+(G35*(L35/0.6))+(G36*(L36/0.6))+(G39*(L39/0.6))+(G40*(L40/0.6))+(G41*(L41/0.6))+(G44*(L44/0.6))+(G45*(L45/0.6))+(G46*(L46/0.6))+(G49*(L49/0.6)))</f>
        <v>1.2229E-2</v>
      </c>
      <c r="H51" s="19"/>
      <c r="I51" s="19"/>
      <c r="J51" s="19"/>
      <c r="K51" s="19"/>
      <c r="L51" s="5">
        <f>SUM(L19:L49)-L25-L31</f>
        <v>0.59999999999999987</v>
      </c>
      <c r="M51" s="6">
        <f>(M19*(L19/0.6))+((M21*(L21/0.6))+(M22*(L22/0.6))+(M23*(L23/0.6))+(M24*(L24/0.6))+(M28*(L28/0.6))+(M29*(L29/0.6))+(M30*(L30/0.6))+(M34*(L34/0.6))+(M35*(L35/0.6))+(M36*(L36/0.6))+(M39*(L39/0.6))+(M40*(L40/0.6))+(M41*(L41/0.6))+(M44*(L44/0.6))+(M45*(L45/0.6))+(M46*(L46/0.6))+(M49*(L49/0.6)))</f>
        <v>28.852949999999996</v>
      </c>
      <c r="N51" s="6">
        <f>(N19*(L19/0.6))+((N21*(L21/0.6))+(N22*(L22/0.6))+(N23*(L23/0.6))+(N24*(L24/0.6))+(N28*(L28/0.6))+(N29*(L29/0.6))+(N30*(L30/0.6))+(N34*(L34/0.6))+(N35*(L35/0.6))+(N36*(L36/0.6))+(N39*(L39/0.6))+(N40*(L40/0.6))+(N41*(L41/0.6))+(N44*(L44/0.6))+(N45*(L45/0.6))+(N46*(L46/0.6))+(N49*(L49/0.06)))</f>
        <v>2.2014500000000004</v>
      </c>
      <c r="O51" s="6">
        <f>(O19*(L19/0.6))+(O21*(L21/0.6))+(O22*(L22/0.6))+(O23*(L23/0.6))+(O24*(L24/0.6))+(O28*(L28/0.6))+(O29*(L29/0.6))+(O30*(L30/0.6))+(O34*(L34/0.6))+(O35*(L35/0.6))+(O36*(L36/0.6))+(O39*(L39/0.6))+(O40*(L40/0.6))+(O41*(L41/0.6))+(O44*(L44/0.6))+(O45*(L45/0.6))+(O46*(L46/0.6))+(O49*(L49/0.6))</f>
        <v>8.4088749999999983</v>
      </c>
      <c r="P51" s="6">
        <f>(P19*(L19/0.6))+((P21*(L21/0.6))+(P22*(L22/0.6))+(P23*(L23/0.6))+(P24*(L24/0.6))+(P28*(L28/0.6))+(P29*(L29/0.6))+(P30*(L30/0.6))+(P34*(L34/0.6))+(P35*(L35/0.6))+(P36*(L36/0.6))+(P39*(L39/0.6))+(P40*(L40/0.6))+(P41*(L41/0.6))+(P44*(L44/0.6))+(P45*(L45/0.6))+(P46*(L46/0.6))+(P49*(L49/0.6)))</f>
        <v>28.852949999999996</v>
      </c>
      <c r="Q51" s="6">
        <f>(Q19*(L19/0.6))+((Q21*(L21/0.6))+(Q22*(L22/0.6))+(Q23*(L23/0.6))+(Q24*(L24/0.6))+(Q28*(L28/0.6))+(Q29*(L29/0.6))+(Q30*(L30/0.6))+(Q34*(L34/0.6))+(Q35*(L35/0.6))+(Q36*(L36/0.6))+(Q39*(L39/0.6))+(Q40*(L40/0.6))+(Q41*(L41/0.6))+(Q44*(L44/0.6))+(Q45*(L45/0.6))+(Q46*(L46/0.6))+(Q49*(L49/0.6)))</f>
        <v>12.727375000000002</v>
      </c>
      <c r="R51" s="6">
        <f>(R19*(L19/0.6))+((R21*(L21/0.6))+(R22*(L22/0.6))+(R23*(L23/0.6))+(R24*(L24/0.6))+(R28*(L28/0.6))+(R29*(L29/0.6))+(R30*(L30/0.6))+(R34*(L34/0.6))+(R35*(L35/0.6))+(R36*(L36/0.6))+(R39*(L39/0.6))+(R40*(L40/0.6))+(R41*(L41/0.6))+(R44*(L44/0.6))+(R45*(L45/0.6))+(R46*(L46/0.6))+(R49*(L49/0.6)))</f>
        <v>18.564000000000004</v>
      </c>
    </row>
    <row r="52" spans="1:18" ht="13.5" customHeight="1" thickBot="1" x14ac:dyDescent="0.25">
      <c r="A52" s="4"/>
      <c r="B52" s="4"/>
      <c r="C52" s="4"/>
      <c r="D52" s="4" t="s">
        <v>140</v>
      </c>
      <c r="E52" s="4"/>
      <c r="F52" s="70">
        <f>(F20*(L19/0.6))+(F27*(SUM(L21:L24)/0.6)+(F33*(SUM(L28:L30)/0.6)+(F38*(SUM(L34:L36)/0.6)+(F43*(SUM(L39:L41)/0.6)+(F48*(SUM(L44:L46)/0.6)+(F50*(L49/0.6)))))))</f>
        <v>2.5692499999999999E-3</v>
      </c>
      <c r="G52" s="70">
        <f>(G20*(L19/0.6))+(G27*(SUM(L21:L24)/0.6)+(G33*(SUM(L28:L30)/0.6)+(G38*(SUM(L34:L36)/0.6)+(G43*(SUM(L39:L41)/0.6)+(G48*(SUM(L44:L46)/0.6)+(G50*(L49/0.6)))))))</f>
        <v>1.8935250000000001E-2</v>
      </c>
      <c r="H52" s="19"/>
      <c r="I52" s="19"/>
      <c r="J52" s="19"/>
      <c r="K52" s="19"/>
      <c r="L52" s="5"/>
      <c r="M52" s="3">
        <f>(M20*(L19/0.6))+(M27*(SUM(L21:L24)/0.6)+(M33*(SUM(L28:L30)/0.6)+(M38*(SUM(L34:L36)/0.6)+(M43*(SUM(L39:L41)/0.6)+(M48*(SUM(L44:L46)/0.6)+(M50*(L49/0.6)))))))</f>
        <v>27.899125000000002</v>
      </c>
      <c r="N52" s="3">
        <f>(N20*(L19/0.6))+(N27*(SUM(L21:L24)/0.6)+(N33*(SUM(L28:L30)/0.6)+(N38*(SUM(L34:L36)/0.6)+(N43*(SUM(L39:L41)/0.6)+(N48*(SUM(L44:L46)/0.6)+(N50*(L49/0.6)))))))</f>
        <v>1.8997750000000002</v>
      </c>
      <c r="O52" s="3">
        <f>(O20*(L19/0.6))+(O27*(SUM(L21:L24)/0.6)+(O33*(SUM(L28:L30)/0.6)+(O38*(SUM(L34:L36)/0.6)+(O43*(SUM(L39:L41)/0.6)+(O48*(SUM(L44:L46)/0.6)+(O50*(L49/0.6)))))))</f>
        <v>8.02745</v>
      </c>
      <c r="P52" s="3">
        <f>(P20*(L19/0.6))+(P27*(SUM(L21:L24)/0.6)+(P33*(SUM(L28:L30)/0.6)+(P38*(SUM(L34:L36)/0.6)+(P43*(SUM(L39:L41)/0.6)+(P48*(SUM(L44:L46)/0.6)+(P50*(L49/0.6)))))))</f>
        <v>27.899125000000002</v>
      </c>
      <c r="Q52" s="3">
        <f>(Q20*(L19/0.6))+(Q27*(SUM(L21:L24)/0.6)+(Q33*(SUM(L28:L30)/0.6)+(Q38*(SUM(L34:L36)/0.6)+(Q43*(SUM(L39:L41)/0.6)+(Q48*(SUM(L44:L46)/0.6)+(Q50*(L49/0.6)))))))</f>
        <v>12.602625</v>
      </c>
      <c r="R52" s="3">
        <f>(R20*(L19/0.6))+(R27*(SUM(L21:L24)/0.6)+(R33*(SUM(L28:L30)/0.6)+(R38*(SUM(L34:L36)/0.6)+(R43*(SUM(L39:L41)/0.6)+(R48*(SUM(L44:L46)/0.6)+(R50*(L49/0.6)))))))</f>
        <v>16.858650000000001</v>
      </c>
    </row>
    <row r="53" spans="1:18" ht="13.5" customHeight="1" thickBot="1" x14ac:dyDescent="0.25">
      <c r="A53" s="4"/>
      <c r="B53" s="4"/>
      <c r="C53" s="43"/>
      <c r="D53" s="44" t="s">
        <v>174</v>
      </c>
      <c r="E53" s="43"/>
      <c r="F53" s="39">
        <f>(F25*(L25/0.6))+(F31*(L31/0.6))+(F50*(L50/0.6))</f>
        <v>9.0025000000000001E-4</v>
      </c>
      <c r="G53" s="39">
        <f>(G25*(L25/0.6))+(G31*(L31/0.6))+(G50*(L50/0.6))</f>
        <v>2.0182750000000003E-2</v>
      </c>
      <c r="H53" s="45"/>
      <c r="I53" s="45"/>
      <c r="J53" s="45"/>
      <c r="K53" s="45"/>
      <c r="L53" s="46"/>
      <c r="M53" s="41">
        <f>(M25*(L25/0.6))+(M31*(L31/0.6))+(M50*(L50/0.6))</f>
        <v>26.518150000000006</v>
      </c>
      <c r="N53" s="41">
        <f>(N25*(L25/0.6))+(N31*(L31/0.6))+(N50*(L50/0.6))</f>
        <v>2.1971500000000002</v>
      </c>
      <c r="O53" s="41">
        <f>(O25*(L25/0.6))+(O31*(L31/0.6))+(O50*(L50/0.6))</f>
        <v>8.2109000000000005</v>
      </c>
      <c r="P53" s="41">
        <f>(P25*(L25/0.6))+(P31*(L31/0.6))+(P50*(L50/0.6))</f>
        <v>26.518150000000006</v>
      </c>
      <c r="Q53" s="41">
        <f>(Q25*(L25/0.6))+(Q31*(L31/0.6))+(Q50*(L50/0.6))</f>
        <v>12.759800000000002</v>
      </c>
      <c r="R53" s="41">
        <f>(R25*(L25/0.6))+(R31*(L31/0.6))+(R50*(L50/0.6))</f>
        <v>4.2043499999999998</v>
      </c>
    </row>
    <row r="54" spans="1:18" ht="13.5" customHeight="1" thickBot="1" x14ac:dyDescent="0.25">
      <c r="A54" s="10"/>
      <c r="B54" s="10"/>
      <c r="C54" s="10"/>
      <c r="D54" s="10" t="s">
        <v>141</v>
      </c>
      <c r="E54" s="10"/>
      <c r="F54" s="24">
        <f>(F51*0.6)+(F16*0.4)</f>
        <v>7.3732999999999993E-3</v>
      </c>
      <c r="G54" s="24">
        <f>(G51*0.6)+(G16*0.4)</f>
        <v>2.0354999999999998E-2</v>
      </c>
      <c r="H54" s="18"/>
      <c r="I54" s="18"/>
      <c r="J54" s="18"/>
      <c r="K54" s="18"/>
      <c r="L54" s="11">
        <f>SUM(L2:L49)-L16-SUM(L10:L15)-L25-L31</f>
        <v>1.0000000000000007</v>
      </c>
      <c r="M54" s="12">
        <f t="shared" ref="M54:R54" si="0">(M51*0.6)+(M16*0.4)</f>
        <v>18.482329999999994</v>
      </c>
      <c r="N54" s="12">
        <f t="shared" si="0"/>
        <v>1.4331900000000002</v>
      </c>
      <c r="O54" s="12">
        <f t="shared" si="0"/>
        <v>5.6456449999999991</v>
      </c>
      <c r="P54" s="12">
        <f t="shared" si="0"/>
        <v>18.482329999999994</v>
      </c>
      <c r="Q54" s="12">
        <f t="shared" si="0"/>
        <v>9.950747580645162</v>
      </c>
      <c r="R54" s="12">
        <f t="shared" si="0"/>
        <v>16.167045161290325</v>
      </c>
    </row>
    <row r="55" spans="1:18" ht="13.5" customHeight="1" thickBot="1" x14ac:dyDescent="0.25">
      <c r="A55" s="4"/>
      <c r="B55" s="4"/>
      <c r="C55" s="4"/>
      <c r="D55" s="4" t="s">
        <v>142</v>
      </c>
      <c r="E55" s="4"/>
      <c r="F55" s="25">
        <f>F52*0.6+F18*0.4</f>
        <v>2.34155E-3</v>
      </c>
      <c r="G55" s="25">
        <f>G52*0.6+G18*0.4</f>
        <v>2.064115E-2</v>
      </c>
      <c r="H55" s="19"/>
      <c r="I55" s="19"/>
      <c r="J55" s="19"/>
      <c r="K55" s="19"/>
      <c r="L55" s="5"/>
      <c r="M55" s="6">
        <f t="shared" ref="M55:R55" si="1">M52*0.6+M18*0.4</f>
        <v>15.931474999999999</v>
      </c>
      <c r="N55" s="6">
        <f t="shared" si="1"/>
        <v>0.91186500000000015</v>
      </c>
      <c r="O55" s="6">
        <f t="shared" si="1"/>
        <v>4.7604699999999998</v>
      </c>
      <c r="P55" s="6">
        <f t="shared" si="1"/>
        <v>15.931474999999999</v>
      </c>
      <c r="Q55" s="6">
        <f t="shared" si="1"/>
        <v>8.8655749999999998</v>
      </c>
      <c r="R55" s="6">
        <f t="shared" si="1"/>
        <v>11.89119</v>
      </c>
    </row>
    <row r="56" spans="1:18" ht="13.5" customHeight="1" thickBot="1" x14ac:dyDescent="0.25">
      <c r="C56" s="43"/>
      <c r="D56" s="43" t="s">
        <v>175</v>
      </c>
      <c r="E56" s="43"/>
      <c r="F56" s="47">
        <f>(F53*0.6)+(F17*0.4)</f>
        <v>2.2033499999999998E-3</v>
      </c>
      <c r="G56" s="47">
        <f>(G53*0.6)+(G17*0.4)</f>
        <v>2.5158449999999999E-2</v>
      </c>
      <c r="H56" s="45"/>
      <c r="I56" s="45"/>
      <c r="J56" s="45"/>
      <c r="K56" s="45"/>
      <c r="L56" s="46"/>
      <c r="M56" s="48">
        <f t="shared" ref="M56:R56" si="2">(M53*0.6)+(M17*0.4)</f>
        <v>16.091890000000003</v>
      </c>
      <c r="N56" s="48">
        <f t="shared" si="2"/>
        <v>1.1212499999999999</v>
      </c>
      <c r="O56" s="48">
        <f t="shared" si="2"/>
        <v>5.1416599999999999</v>
      </c>
      <c r="P56" s="48">
        <f t="shared" si="2"/>
        <v>16.091890000000003</v>
      </c>
      <c r="Q56" s="48">
        <f t="shared" si="2"/>
        <v>8.6390000000000011</v>
      </c>
      <c r="R56" s="48">
        <f t="shared" si="2"/>
        <v>3.7463699999999998</v>
      </c>
    </row>
    <row r="57" spans="1:18" ht="72" customHeight="1" x14ac:dyDescent="0.2">
      <c r="B57" s="288" t="s">
        <v>143</v>
      </c>
      <c r="C57" s="289"/>
      <c r="D57" s="289"/>
      <c r="E57" s="289"/>
      <c r="F57" s="290"/>
      <c r="G57" s="290"/>
      <c r="H57" s="291"/>
      <c r="I57" s="291"/>
      <c r="J57" s="291"/>
      <c r="K57" s="291"/>
      <c r="L57" s="289"/>
      <c r="M57" s="289"/>
      <c r="N57" s="289"/>
      <c r="O57" s="289"/>
      <c r="P57" s="289"/>
      <c r="Q57" s="289"/>
      <c r="R57" s="289"/>
    </row>
    <row r="58" spans="1:18" x14ac:dyDescent="0.2">
      <c r="C58" t="s">
        <v>151</v>
      </c>
    </row>
    <row r="59" spans="1:18" x14ac:dyDescent="0.2">
      <c r="C59" t="s">
        <v>156</v>
      </c>
    </row>
    <row r="60" spans="1:18" x14ac:dyDescent="0.2">
      <c r="C60" t="s">
        <v>157</v>
      </c>
      <c r="H60" s="50" t="s">
        <v>186</v>
      </c>
      <c r="M60" t="s">
        <v>190</v>
      </c>
    </row>
    <row r="61" spans="1:18" x14ac:dyDescent="0.2">
      <c r="C61" t="s">
        <v>176</v>
      </c>
    </row>
    <row r="64" spans="1:18" x14ac:dyDescent="0.2">
      <c r="C64" t="s">
        <v>150</v>
      </c>
    </row>
  </sheetData>
  <mergeCells count="1">
    <mergeCell ref="B57:R57"/>
  </mergeCells>
  <conditionalFormatting sqref="H2:K15">
    <cfRule type="cellIs" dxfId="240" priority="6" operator="between">
      <formula>74</formula>
      <formula>99</formula>
    </cfRule>
    <cfRule type="cellIs" dxfId="239" priority="7" operator="between">
      <formula>50</formula>
      <formula>74</formula>
    </cfRule>
    <cfRule type="cellIs" dxfId="238" priority="8" operator="between">
      <formula>25</formula>
      <formula>49</formula>
    </cfRule>
    <cfRule type="cellIs" dxfId="237" priority="9" operator="between">
      <formula>0</formula>
      <formula>24</formula>
    </cfRule>
  </conditionalFormatting>
  <conditionalFormatting sqref="H19:K19 H21:K25">
    <cfRule type="cellIs" dxfId="236" priority="5" operator="between">
      <formula>0</formula>
      <formula>24</formula>
    </cfRule>
  </conditionalFormatting>
  <conditionalFormatting sqref="H19:K19 H21:K25 H28:K31 H34:K36 H39:K41 H44:K46 H49:K49">
    <cfRule type="cellIs" dxfId="235" priority="1" operator="between">
      <formula>74</formula>
      <formula>99</formula>
    </cfRule>
    <cfRule type="cellIs" dxfId="234" priority="2" operator="between">
      <formula>50</formula>
      <formula>74</formula>
    </cfRule>
    <cfRule type="cellIs" dxfId="233" priority="3" operator="between">
      <formula>25</formula>
      <formula>49</formula>
    </cfRule>
    <cfRule type="cellIs" dxfId="232" priority="4" operator="between">
      <formula>0</formula>
      <formula>24</formula>
    </cfRule>
  </conditionalFormatting>
  <printOptions horizontalCentered="1" verticalCentered="1" gridLines="1"/>
  <pageMargins left="0.5" right="0.5" top="0.5" bottom="0.5" header="0.5" footer="0.25"/>
  <pageSetup scale="89" orientation="landscape"/>
  <headerFooter alignWithMargins="0">
    <oddFooter>&amp;LData as of 12/31/2011&amp;R&amp;D</oddFooter>
  </headerFooter>
  <rowBreaks count="1" manualBreakCount="1">
    <brk id="32" max="16383" man="1"/>
  </rowBreaks>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T64"/>
  <sheetViews>
    <sheetView topLeftCell="C1" workbookViewId="0">
      <pane ySplit="1" topLeftCell="A2" activePane="bottomLeft" state="frozen"/>
      <selection activeCell="C1" sqref="C1"/>
      <selection pane="bottomLeft" activeCell="P51" sqref="P51"/>
    </sheetView>
  </sheetViews>
  <sheetFormatPr defaultRowHeight="12.75" x14ac:dyDescent="0.2"/>
  <cols>
    <col min="1" max="1" width="0" style="64" hidden="1" customWidth="1"/>
    <col min="2" max="2" width="18.85546875" style="64" hidden="1" customWidth="1"/>
    <col min="3" max="3" width="8.7109375" style="64" customWidth="1"/>
    <col min="4" max="4" width="24.5703125" style="64" customWidth="1"/>
    <col min="5" max="5" width="6.42578125" style="64" bestFit="1" customWidth="1"/>
    <col min="6" max="6" width="8.5703125" style="66" bestFit="1" customWidth="1"/>
    <col min="7" max="7" width="6.28515625" style="66" customWidth="1"/>
    <col min="8" max="8" width="7" style="22" bestFit="1" customWidth="1"/>
    <col min="9" max="9" width="7" style="22" customWidth="1"/>
    <col min="10" max="11" width="6.7109375" style="22" bestFit="1" customWidth="1"/>
    <col min="12" max="12" width="9.28515625" style="64" bestFit="1" customWidth="1"/>
    <col min="19" max="19" width="11.28515625" style="64" bestFit="1" customWidth="1"/>
  </cols>
  <sheetData>
    <row r="1" spans="1:20" ht="13.5" customHeight="1" thickBot="1" x14ac:dyDescent="0.25">
      <c r="A1" s="8" t="s">
        <v>0</v>
      </c>
      <c r="B1" s="8" t="s">
        <v>1</v>
      </c>
      <c r="C1" s="8" t="s">
        <v>2</v>
      </c>
      <c r="D1" s="8" t="s">
        <v>3</v>
      </c>
      <c r="E1" s="8" t="s">
        <v>4</v>
      </c>
      <c r="F1" s="23" t="s">
        <v>93</v>
      </c>
      <c r="G1" s="23" t="s">
        <v>94</v>
      </c>
      <c r="H1" s="27" t="s">
        <v>95</v>
      </c>
      <c r="I1" s="27" t="s">
        <v>144</v>
      </c>
      <c r="J1" s="27" t="s">
        <v>97</v>
      </c>
      <c r="K1" s="27" t="s">
        <v>98</v>
      </c>
      <c r="L1" s="9" t="s">
        <v>99</v>
      </c>
      <c r="M1" s="8" t="s">
        <v>7</v>
      </c>
      <c r="N1" s="8" t="s">
        <v>6</v>
      </c>
      <c r="O1" s="8" t="s">
        <v>100</v>
      </c>
      <c r="P1" s="8" t="s">
        <v>8</v>
      </c>
      <c r="Q1" s="8" t="s">
        <v>9</v>
      </c>
      <c r="R1" s="8" t="s">
        <v>10</v>
      </c>
    </row>
    <row r="2" spans="1:20" x14ac:dyDescent="0.2">
      <c r="A2" t="s">
        <v>11</v>
      </c>
      <c r="B2" t="s">
        <v>12</v>
      </c>
      <c r="C2" t="s">
        <v>13</v>
      </c>
      <c r="D2" t="s">
        <v>14</v>
      </c>
      <c r="E2" t="s">
        <v>15</v>
      </c>
      <c r="F2" s="66">
        <v>6.3E-3</v>
      </c>
      <c r="G2" s="66">
        <v>4.7300000000000002E-2</v>
      </c>
      <c r="H2" s="22">
        <v>0</v>
      </c>
      <c r="I2" s="22">
        <v>13</v>
      </c>
      <c r="J2" s="22">
        <v>22</v>
      </c>
      <c r="K2" s="22">
        <v>28</v>
      </c>
      <c r="L2" s="67">
        <v>5.6000000000000001E-2</v>
      </c>
      <c r="M2" s="65">
        <v>2.95</v>
      </c>
      <c r="N2" s="65">
        <v>0.65</v>
      </c>
      <c r="O2" s="65">
        <v>2.95</v>
      </c>
      <c r="P2" s="65">
        <v>6.58</v>
      </c>
      <c r="Q2" s="65">
        <v>7.96</v>
      </c>
      <c r="R2" s="65">
        <v>15.22</v>
      </c>
      <c r="S2" s="68"/>
      <c r="T2" s="69"/>
    </row>
    <row r="3" spans="1:20" x14ac:dyDescent="0.2">
      <c r="A3" t="s">
        <v>11</v>
      </c>
      <c r="B3" t="s">
        <v>16</v>
      </c>
      <c r="C3" t="s">
        <v>17</v>
      </c>
      <c r="D3" t="s">
        <v>18</v>
      </c>
      <c r="F3" s="66">
        <v>1.2699999999999999E-2</v>
      </c>
      <c r="G3" s="66">
        <v>1.9199999999999998E-2</v>
      </c>
      <c r="H3" s="22">
        <v>0</v>
      </c>
      <c r="I3" s="22">
        <v>0</v>
      </c>
      <c r="J3" s="22">
        <v>4</v>
      </c>
      <c r="K3" s="22">
        <v>4</v>
      </c>
      <c r="L3" s="67">
        <v>0.04</v>
      </c>
      <c r="M3" s="65">
        <v>0.5</v>
      </c>
      <c r="N3" s="65">
        <v>0</v>
      </c>
      <c r="O3" s="65">
        <v>0.5</v>
      </c>
      <c r="P3" s="65">
        <v>3.86</v>
      </c>
      <c r="Q3" s="65">
        <v>2.31</v>
      </c>
      <c r="R3" s="65">
        <v>3.73</v>
      </c>
      <c r="S3" s="68"/>
      <c r="T3" s="69"/>
    </row>
    <row r="4" spans="1:20" x14ac:dyDescent="0.2">
      <c r="A4" t="s">
        <v>11</v>
      </c>
      <c r="B4" t="s">
        <v>19</v>
      </c>
      <c r="C4" t="s">
        <v>20</v>
      </c>
      <c r="D4" t="s">
        <v>21</v>
      </c>
      <c r="E4" t="s">
        <v>15</v>
      </c>
      <c r="F4" s="66">
        <v>4.5999999999999999E-3</v>
      </c>
      <c r="G4" s="66">
        <v>2.2800000000000001E-2</v>
      </c>
      <c r="H4" s="22">
        <v>45</v>
      </c>
      <c r="I4" s="22">
        <v>44</v>
      </c>
      <c r="J4" s="22">
        <v>31</v>
      </c>
      <c r="K4" s="22">
        <v>21</v>
      </c>
      <c r="L4" s="67">
        <v>0.04</v>
      </c>
      <c r="M4" s="65">
        <v>1.3</v>
      </c>
      <c r="N4" s="65">
        <v>-0.56999999999999995</v>
      </c>
      <c r="O4" s="65">
        <v>1.3</v>
      </c>
      <c r="P4" s="65">
        <v>-1.24</v>
      </c>
      <c r="Q4" s="65">
        <v>4.1500000000000004</v>
      </c>
      <c r="R4" s="65">
        <v>6.87</v>
      </c>
      <c r="S4" s="68"/>
      <c r="T4" s="69"/>
    </row>
    <row r="5" spans="1:20" x14ac:dyDescent="0.2">
      <c r="A5" t="s">
        <v>11</v>
      </c>
      <c r="B5" t="s">
        <v>22</v>
      </c>
      <c r="C5" t="s">
        <v>101</v>
      </c>
      <c r="D5" t="s">
        <v>102</v>
      </c>
      <c r="E5" t="s">
        <v>15</v>
      </c>
      <c r="F5" s="66">
        <v>5.4999999999999997E-3</v>
      </c>
      <c r="G5" s="66">
        <v>5.8099999999999999E-2</v>
      </c>
      <c r="H5" s="22">
        <v>61</v>
      </c>
      <c r="I5" s="22">
        <v>56</v>
      </c>
      <c r="J5" s="22">
        <v>52</v>
      </c>
      <c r="K5" s="22">
        <v>49</v>
      </c>
      <c r="L5" s="67">
        <v>0</v>
      </c>
      <c r="M5" s="65">
        <v>2.71</v>
      </c>
      <c r="N5" s="65">
        <v>0.14000000000000001</v>
      </c>
      <c r="O5" s="65">
        <v>2.71</v>
      </c>
      <c r="P5" s="65">
        <v>6.26</v>
      </c>
      <c r="Q5" s="65">
        <v>7.78</v>
      </c>
      <c r="R5" s="65">
        <v>16.23</v>
      </c>
      <c r="S5" s="68"/>
      <c r="T5" s="69"/>
    </row>
    <row r="6" spans="1:20" x14ac:dyDescent="0.2">
      <c r="A6" t="s">
        <v>11</v>
      </c>
      <c r="B6" t="s">
        <v>25</v>
      </c>
      <c r="C6" t="s">
        <v>191</v>
      </c>
      <c r="D6" t="s">
        <v>27</v>
      </c>
      <c r="E6" t="s">
        <v>15</v>
      </c>
      <c r="F6" s="66">
        <v>1.0200000000000001E-2</v>
      </c>
      <c r="G6" s="66">
        <v>3.8300000000000001E-2</v>
      </c>
      <c r="H6" s="22">
        <v>56</v>
      </c>
      <c r="I6" s="22">
        <v>44</v>
      </c>
      <c r="J6" s="22">
        <v>24</v>
      </c>
      <c r="K6" s="22">
        <v>18</v>
      </c>
      <c r="L6" s="67">
        <v>7.1999999999999995E-2</v>
      </c>
      <c r="M6" s="65">
        <v>0.56000000000000005</v>
      </c>
      <c r="N6" s="65">
        <v>0.09</v>
      </c>
      <c r="O6" s="65">
        <v>0.56000000000000005</v>
      </c>
      <c r="P6" s="65">
        <v>3.32</v>
      </c>
      <c r="Q6" s="65">
        <v>4.54</v>
      </c>
      <c r="R6" s="65">
        <v>11.41</v>
      </c>
      <c r="S6" s="68"/>
      <c r="T6" s="69"/>
    </row>
    <row r="7" spans="1:20" ht="13.5" customHeight="1" thickBot="1" x14ac:dyDescent="0.25">
      <c r="A7" s="2" t="s">
        <v>11</v>
      </c>
      <c r="B7" s="2" t="s">
        <v>29</v>
      </c>
      <c r="C7" t="s">
        <v>192</v>
      </c>
      <c r="D7" t="s">
        <v>31</v>
      </c>
      <c r="E7" t="s">
        <v>15</v>
      </c>
      <c r="F7" s="66">
        <v>1.44E-2</v>
      </c>
      <c r="G7" s="66">
        <v>6.2899999999999998E-2</v>
      </c>
      <c r="H7" s="22">
        <v>30</v>
      </c>
      <c r="I7" s="22">
        <v>32</v>
      </c>
      <c r="J7" s="22">
        <v>29</v>
      </c>
      <c r="K7" s="22">
        <v>37</v>
      </c>
      <c r="L7" s="67">
        <v>0.04</v>
      </c>
      <c r="M7" s="65">
        <v>7.39</v>
      </c>
      <c r="N7" s="65">
        <v>1.44</v>
      </c>
      <c r="O7" s="65">
        <v>7.39</v>
      </c>
      <c r="P7" s="65">
        <v>4.6399999999999997</v>
      </c>
      <c r="Q7" s="65">
        <v>10.43</v>
      </c>
      <c r="R7" s="65">
        <v>27.58</v>
      </c>
      <c r="S7" s="68"/>
      <c r="T7" s="69"/>
    </row>
    <row r="8" spans="1:20" ht="13.5" customHeight="1" thickBot="1" x14ac:dyDescent="0.25">
      <c r="A8" s="2"/>
      <c r="B8" s="2"/>
      <c r="C8" t="s">
        <v>177</v>
      </c>
      <c r="D8" t="s">
        <v>178</v>
      </c>
      <c r="E8" t="s">
        <v>15</v>
      </c>
      <c r="F8" s="66">
        <v>8.6999999999999994E-3</v>
      </c>
      <c r="G8" s="66">
        <v>2.8199999999999999E-2</v>
      </c>
      <c r="H8" s="36"/>
      <c r="I8" s="33"/>
      <c r="J8" s="36"/>
      <c r="K8" s="36"/>
      <c r="L8" s="67">
        <v>0.112</v>
      </c>
      <c r="M8" s="65">
        <v>0.69</v>
      </c>
      <c r="N8" s="65">
        <v>0.19</v>
      </c>
      <c r="O8" s="65">
        <v>0.69</v>
      </c>
      <c r="P8" s="65">
        <v>-0.31</v>
      </c>
      <c r="Q8" s="65">
        <v>2.88</v>
      </c>
      <c r="R8" s="65"/>
      <c r="S8" s="68"/>
      <c r="T8" s="69"/>
    </row>
    <row r="9" spans="1:20" ht="13.5" customHeight="1" thickBot="1" x14ac:dyDescent="0.25">
      <c r="A9" s="2"/>
      <c r="B9" s="2"/>
      <c r="C9" t="s">
        <v>181</v>
      </c>
      <c r="D9" t="s">
        <v>182</v>
      </c>
      <c r="E9" t="s">
        <v>15</v>
      </c>
      <c r="F9" s="66">
        <v>1.2E-2</v>
      </c>
      <c r="G9" s="66">
        <v>1.2999999999999999E-2</v>
      </c>
      <c r="H9" s="36"/>
      <c r="I9" s="33"/>
      <c r="J9" s="36"/>
      <c r="K9" s="36"/>
      <c r="L9" s="67">
        <v>0.04</v>
      </c>
      <c r="M9" s="65">
        <v>1.1399999999999999</v>
      </c>
      <c r="N9" s="65">
        <v>-0.05</v>
      </c>
      <c r="O9" s="65">
        <v>1.1399999999999999</v>
      </c>
      <c r="P9" s="65">
        <v>3.9</v>
      </c>
      <c r="Q9" s="65"/>
      <c r="R9" s="65"/>
      <c r="S9" s="68"/>
      <c r="T9" s="69"/>
    </row>
    <row r="10" spans="1:20" ht="13.5" customHeight="1" thickBot="1" x14ac:dyDescent="0.25">
      <c r="A10" s="2"/>
      <c r="B10" s="2"/>
      <c r="C10" s="84" t="s">
        <v>158</v>
      </c>
      <c r="D10" s="84" t="s">
        <v>159</v>
      </c>
      <c r="E10" s="84" t="s">
        <v>84</v>
      </c>
      <c r="F10" s="85">
        <v>1E-3</v>
      </c>
      <c r="G10" s="85">
        <v>2.52E-2</v>
      </c>
      <c r="H10" s="36">
        <v>52</v>
      </c>
      <c r="I10" s="33">
        <v>51</v>
      </c>
      <c r="J10" s="36">
        <v>39</v>
      </c>
      <c r="K10" s="36"/>
      <c r="L10" s="86">
        <v>0.14799999999999999</v>
      </c>
      <c r="M10" s="87">
        <v>1.85</v>
      </c>
      <c r="N10" s="87">
        <v>-0.17</v>
      </c>
      <c r="O10" s="87">
        <v>1.85</v>
      </c>
      <c r="P10" s="87">
        <v>-0.21</v>
      </c>
      <c r="Q10" s="87">
        <v>3.71</v>
      </c>
      <c r="R10" s="87">
        <v>4.57</v>
      </c>
      <c r="T10" s="65"/>
    </row>
    <row r="11" spans="1:20" ht="13.5" customHeight="1" thickBot="1" x14ac:dyDescent="0.25">
      <c r="A11" s="2"/>
      <c r="B11" s="2"/>
      <c r="C11" s="84" t="s">
        <v>160</v>
      </c>
      <c r="D11" s="84" t="s">
        <v>161</v>
      </c>
      <c r="E11" s="84" t="s">
        <v>84</v>
      </c>
      <c r="F11" s="85">
        <v>7.6E-3</v>
      </c>
      <c r="G11" s="85">
        <v>9.7000000000000003E-3</v>
      </c>
      <c r="H11" s="36">
        <v>37</v>
      </c>
      <c r="I11" s="33"/>
      <c r="J11" s="36"/>
      <c r="K11" s="36"/>
      <c r="L11" s="86">
        <v>0.04</v>
      </c>
      <c r="M11" s="87">
        <v>2.68</v>
      </c>
      <c r="N11" s="87">
        <v>-0.74</v>
      </c>
      <c r="O11" s="87">
        <v>2.68</v>
      </c>
      <c r="P11" s="87">
        <v>7.42</v>
      </c>
      <c r="Q11" s="87">
        <v>2.58</v>
      </c>
      <c r="R11" s="87"/>
      <c r="T11" s="65"/>
    </row>
    <row r="12" spans="1:20" ht="13.5" customHeight="1" thickBot="1" x14ac:dyDescent="0.25">
      <c r="A12" s="2"/>
      <c r="B12" s="2"/>
      <c r="C12" s="84" t="s">
        <v>162</v>
      </c>
      <c r="D12" s="84" t="s">
        <v>21</v>
      </c>
      <c r="E12" s="84" t="s">
        <v>84</v>
      </c>
      <c r="F12" s="85">
        <v>5.4999999999999997E-3</v>
      </c>
      <c r="G12" s="85">
        <v>2.0400000000000001E-2</v>
      </c>
      <c r="H12" s="36"/>
      <c r="I12" s="33"/>
      <c r="J12" s="36"/>
      <c r="K12" s="36"/>
      <c r="L12" s="86">
        <v>7.1999999999999995E-2</v>
      </c>
      <c r="M12" s="87">
        <v>2.02</v>
      </c>
      <c r="N12" s="87">
        <v>0.2</v>
      </c>
      <c r="O12" s="87">
        <v>2.02</v>
      </c>
      <c r="P12" s="87">
        <v>-0.41</v>
      </c>
      <c r="Q12" s="87"/>
      <c r="R12" s="87"/>
      <c r="T12" s="65"/>
    </row>
    <row r="13" spans="1:20" ht="13.5" customHeight="1" thickBot="1" x14ac:dyDescent="0.25">
      <c r="A13" s="2"/>
      <c r="B13" s="2"/>
      <c r="C13" s="84" t="s">
        <v>163</v>
      </c>
      <c r="D13" s="84" t="s">
        <v>164</v>
      </c>
      <c r="E13" s="84" t="s">
        <v>84</v>
      </c>
      <c r="F13" s="85">
        <v>5.0000000000000001E-3</v>
      </c>
      <c r="G13" s="85">
        <v>4.5100000000000001E-2</v>
      </c>
      <c r="H13" s="36">
        <v>79</v>
      </c>
      <c r="I13" s="33">
        <v>85</v>
      </c>
      <c r="J13" s="36"/>
      <c r="K13" s="36"/>
      <c r="L13" s="86">
        <v>2.8000000000000001E-2</v>
      </c>
      <c r="M13" s="87">
        <v>2.35</v>
      </c>
      <c r="N13" s="87">
        <v>-0.39</v>
      </c>
      <c r="O13" s="87">
        <v>2.35</v>
      </c>
      <c r="P13" s="87">
        <v>5.01</v>
      </c>
      <c r="Q13" s="87">
        <v>6.89</v>
      </c>
      <c r="R13" s="87">
        <v>12.86</v>
      </c>
      <c r="T13" s="65"/>
    </row>
    <row r="14" spans="1:20" ht="13.5" customHeight="1" thickBot="1" x14ac:dyDescent="0.25">
      <c r="A14" s="2"/>
      <c r="B14" s="2"/>
      <c r="C14" s="84" t="s">
        <v>165</v>
      </c>
      <c r="D14" s="84" t="s">
        <v>166</v>
      </c>
      <c r="E14" s="84" t="s">
        <v>84</v>
      </c>
      <c r="F14" s="85">
        <v>6.6E-3</v>
      </c>
      <c r="G14" s="85">
        <v>4.2000000000000003E-2</v>
      </c>
      <c r="H14" s="36"/>
      <c r="I14" s="33"/>
      <c r="J14" s="36"/>
      <c r="K14" s="36"/>
      <c r="L14" s="86">
        <v>7.1999999999999995E-2</v>
      </c>
      <c r="M14" s="87">
        <v>0.73</v>
      </c>
      <c r="N14" s="87">
        <v>0.09</v>
      </c>
      <c r="O14" s="87">
        <v>0.73</v>
      </c>
      <c r="P14" s="87">
        <v>3.07</v>
      </c>
      <c r="Q14" s="87">
        <v>4.21</v>
      </c>
      <c r="R14" s="87"/>
      <c r="T14" s="65"/>
    </row>
    <row r="15" spans="1:20" ht="13.5" customHeight="1" thickBot="1" x14ac:dyDescent="0.25">
      <c r="A15" s="2"/>
      <c r="B15" s="2"/>
      <c r="C15" s="38" t="s">
        <v>167</v>
      </c>
      <c r="D15" s="38" t="s">
        <v>168</v>
      </c>
      <c r="E15" s="38" t="s">
        <v>84</v>
      </c>
      <c r="F15" s="39">
        <v>5.0000000000000001E-3</v>
      </c>
      <c r="G15" s="39">
        <v>6.3100000000000003E-2</v>
      </c>
      <c r="H15" s="31">
        <v>56</v>
      </c>
      <c r="I15" s="30">
        <v>49</v>
      </c>
      <c r="J15" s="31"/>
      <c r="K15" s="31"/>
      <c r="L15" s="40">
        <v>0.04</v>
      </c>
      <c r="M15" s="41">
        <v>7.78</v>
      </c>
      <c r="N15" s="41">
        <v>2.02</v>
      </c>
      <c r="O15" s="41">
        <v>7.78</v>
      </c>
      <c r="P15" s="41">
        <v>2.17</v>
      </c>
      <c r="Q15" s="41">
        <v>6.47</v>
      </c>
      <c r="R15" s="41">
        <v>15.64</v>
      </c>
      <c r="T15" s="65"/>
    </row>
    <row r="16" spans="1:20" ht="13.5" customHeight="1" thickBot="1" x14ac:dyDescent="0.25">
      <c r="A16" s="2"/>
      <c r="B16" s="2"/>
      <c r="C16" s="2"/>
      <c r="D16" s="2" t="s">
        <v>103</v>
      </c>
      <c r="E16" s="2"/>
      <c r="F16" s="70">
        <f>SUMPRODUCT(F2:F9,$L$2:$L$9)/SUM($L$2:$L$9)</f>
        <v>9.5239999999999995E-3</v>
      </c>
      <c r="G16" s="70">
        <f>SUMPRODUCT(G2:G9,$L$2:$L$9)/SUM($L$2:$L$9)</f>
        <v>3.3202000000000002E-2</v>
      </c>
      <c r="H16" s="17"/>
      <c r="I16" s="17"/>
      <c r="J16" s="17"/>
      <c r="K16" s="17"/>
      <c r="L16" s="99">
        <f>SUM(L2:L9)</f>
        <v>0.4</v>
      </c>
      <c r="M16" s="71">
        <f>SUMPRODUCT(M2:M9,$L$2:$L$9)/SUM($L$2:$L$9)</f>
        <v>1.74</v>
      </c>
      <c r="N16" s="71">
        <f>SUMPRODUCT(N2:N9,$L$2:$L$9)/SUM($L$2:$L$9)</f>
        <v>0.24239999999999998</v>
      </c>
      <c r="O16" s="71">
        <f>SUMPRODUCT(O2:O9,$L$2:$L$9)/SUM($L$2:$L$9)</f>
        <v>1.74</v>
      </c>
      <c r="P16" s="71">
        <f>SUMPRODUCT(P2:P9,$L$2:$L$9)/SUM($L$2:$L$9)</f>
        <v>2.548</v>
      </c>
      <c r="Q16" s="71">
        <f>SUMPRODUCT(Q2:Q7,$L$2:$L$7)/SUM($L$2:$L$7)</f>
        <v>5.839677419354838</v>
      </c>
      <c r="R16" s="71">
        <f>SUMPRODUCT(R2:R7,$L$2:$L$7)/SUM($L$2:$L$7)</f>
        <v>12.907419354838709</v>
      </c>
    </row>
    <row r="17" spans="1:20" ht="13.5" customHeight="1" thickBot="1" x14ac:dyDescent="0.25">
      <c r="A17" s="2"/>
      <c r="B17" s="2"/>
      <c r="C17" s="38"/>
      <c r="D17" s="38" t="s">
        <v>169</v>
      </c>
      <c r="E17" s="38"/>
      <c r="F17" s="39">
        <f>((F10*(L10/0.4))+(F11*(L11/0.4))+(F12*(L12/0.4))+(F13*(L13/0.4))+(F14*(L14/0.4))+(F15*(L15/0.4)))</f>
        <v>4.1579999999999994E-3</v>
      </c>
      <c r="G17" s="39">
        <f>((G10*(L10/0.4))+(G11*(L11/0.4))+(G12*(L12/0.4))+(G13*(L13/0.4))+(G14*(L14/0.4))+(G15*(L15/0.4)))</f>
        <v>3.0992999999999996E-2</v>
      </c>
      <c r="H17" s="42"/>
      <c r="I17" s="42"/>
      <c r="J17" s="42"/>
      <c r="K17" s="42"/>
      <c r="L17" s="40"/>
      <c r="M17" s="41">
        <f>((M10*(L10/0.4))+(M11*(L11/0.4))+(M12*(L12/0.4))+(M13*(L13/0.4))+(M14*(L14/0.4))+(M15*(L15/0.4)))</f>
        <v>2.3899999999999997</v>
      </c>
      <c r="N17" s="41">
        <f>((N10*(L10/0.4))+(N11*(L11/0.4))+(N12*(L12/0.4))+(N13*(L13/0.4))+(N14*(L14/0.4))+(N15*(L15/0.4)))</f>
        <v>0.09</v>
      </c>
      <c r="O17" s="41">
        <f>((O10*(L10/0.4))+(O11*(L11/0.4))+(O12*(L12/0.4))+(O13*(L13/0.4))+(O14*(L14/0.4))+(O15*(L15/0.4)))</f>
        <v>2.3899999999999997</v>
      </c>
      <c r="P17" s="41">
        <f>((P10*(L10/0.4))+(P11*(L11/0.4))+(P12*(L12/0.4))+(P13*(L13/0.4))+(P14*(L14/0.4))+(P15*(L15/0.4)))</f>
        <v>1.7107999999999999</v>
      </c>
      <c r="Q17" s="41">
        <f>((Q10*(L10/0.4))+(Q11*(L11/0.4))+(Q12*(L12/0.4))+(Q13*(L13/0.4))+(Q14*(L14/0.4))+(Q15*(L15/0.4)))</f>
        <v>3.5177999999999989</v>
      </c>
      <c r="R17" s="41">
        <f>((R10*(L10/0.4))+(R11*(L11/0.4))+(R12*(L12/0.4))+(R13*(L13/0.4))+(R14*(L14/0.4))+(R15*(L15/0.4)))</f>
        <v>4.1551</v>
      </c>
    </row>
    <row r="18" spans="1:20" ht="13.5" customHeight="1" thickBot="1" x14ac:dyDescent="0.25">
      <c r="A18" s="10" t="s">
        <v>11</v>
      </c>
      <c r="B18" s="10" t="s">
        <v>104</v>
      </c>
      <c r="C18" s="10" t="s">
        <v>105</v>
      </c>
      <c r="D18" s="10" t="s">
        <v>106</v>
      </c>
      <c r="E18" s="10"/>
      <c r="F18" s="24">
        <v>2E-3</v>
      </c>
      <c r="G18" s="24">
        <v>2.2700000000000001E-2</v>
      </c>
      <c r="H18" s="18"/>
      <c r="I18" s="18"/>
      <c r="J18" s="18"/>
      <c r="K18" s="18"/>
      <c r="L18" s="11"/>
      <c r="M18" s="12">
        <v>1.84</v>
      </c>
      <c r="N18" s="12">
        <v>-0.17</v>
      </c>
      <c r="O18" s="12">
        <v>1.84</v>
      </c>
      <c r="P18" s="12">
        <v>-0.1</v>
      </c>
      <c r="Q18" s="12">
        <v>3.75</v>
      </c>
      <c r="R18" s="12">
        <v>4.8</v>
      </c>
      <c r="S18" s="72"/>
      <c r="T18" s="72"/>
    </row>
    <row r="19" spans="1:20" ht="13.5" customHeight="1" thickBot="1" x14ac:dyDescent="0.25">
      <c r="A19" s="10"/>
      <c r="B19" s="10"/>
      <c r="C19" s="55" t="s">
        <v>154</v>
      </c>
      <c r="D19" s="55" t="s">
        <v>155</v>
      </c>
      <c r="E19" s="55" t="s">
        <v>15</v>
      </c>
      <c r="F19" s="56">
        <v>6.7999999999999996E-3</v>
      </c>
      <c r="G19" s="56">
        <v>1.95E-2</v>
      </c>
      <c r="H19" s="34">
        <v>28</v>
      </c>
      <c r="I19" s="34">
        <v>6</v>
      </c>
      <c r="J19" s="34">
        <v>7</v>
      </c>
      <c r="K19" s="34">
        <v>4</v>
      </c>
      <c r="L19" s="56">
        <v>4.4999999999999998E-2</v>
      </c>
      <c r="M19" s="57">
        <v>0.62</v>
      </c>
      <c r="N19" s="57">
        <v>3.65</v>
      </c>
      <c r="O19" s="57">
        <v>0.62</v>
      </c>
      <c r="P19" s="57">
        <v>-1.18</v>
      </c>
      <c r="Q19" s="57">
        <v>-2.35</v>
      </c>
      <c r="R19" s="57">
        <v>16.670000000000002</v>
      </c>
      <c r="S19" s="49"/>
      <c r="T19" s="49"/>
    </row>
    <row r="20" spans="1:20" ht="13.5" customHeight="1" thickBot="1" x14ac:dyDescent="0.25">
      <c r="A20" s="13"/>
      <c r="B20" s="13" t="s">
        <v>107</v>
      </c>
      <c r="C20" s="13" t="s">
        <v>108</v>
      </c>
      <c r="D20" s="13" t="s">
        <v>109</v>
      </c>
      <c r="E20" s="13"/>
      <c r="F20" s="26">
        <v>6.7000000000000002E-3</v>
      </c>
      <c r="G20" s="26">
        <v>2.0899999999999998E-2</v>
      </c>
      <c r="H20" s="35"/>
      <c r="I20" s="35"/>
      <c r="J20" s="35"/>
      <c r="K20" s="35"/>
      <c r="L20" s="14"/>
      <c r="M20" s="15">
        <v>-0.77</v>
      </c>
      <c r="N20" s="15">
        <v>3.04</v>
      </c>
      <c r="O20" s="15">
        <v>-0.77</v>
      </c>
      <c r="P20" s="15">
        <v>-1.79</v>
      </c>
      <c r="Q20" s="15">
        <v>-3.5</v>
      </c>
      <c r="R20" s="15">
        <v>12.7</v>
      </c>
      <c r="S20" s="49"/>
      <c r="T20" s="49"/>
    </row>
    <row r="21" spans="1:20" x14ac:dyDescent="0.2">
      <c r="A21" t="s">
        <v>33</v>
      </c>
      <c r="B21" t="s">
        <v>37</v>
      </c>
      <c r="C21" s="51" t="s">
        <v>38</v>
      </c>
      <c r="D21" s="51" t="s">
        <v>39</v>
      </c>
      <c r="E21" s="51"/>
      <c r="F21" s="52">
        <v>6.4000000000000003E-3</v>
      </c>
      <c r="G21" s="52">
        <v>1.5699999999999999E-2</v>
      </c>
      <c r="H21" s="36">
        <v>0</v>
      </c>
      <c r="I21" s="36">
        <v>6</v>
      </c>
      <c r="J21" s="36">
        <v>22</v>
      </c>
      <c r="K21" s="33">
        <v>23</v>
      </c>
      <c r="L21" s="53">
        <v>0.03</v>
      </c>
      <c r="M21" s="54">
        <v>2.76</v>
      </c>
      <c r="N21" s="54">
        <v>1.28</v>
      </c>
      <c r="O21" s="54">
        <v>2.76</v>
      </c>
      <c r="P21" s="54">
        <v>25.25</v>
      </c>
      <c r="Q21" s="54">
        <v>8.7899999999999991</v>
      </c>
      <c r="R21" s="54">
        <v>20.52</v>
      </c>
      <c r="S21" s="49"/>
      <c r="T21" s="49"/>
    </row>
    <row r="22" spans="1:20" x14ac:dyDescent="0.2">
      <c r="A22" t="s">
        <v>33</v>
      </c>
      <c r="B22" t="s">
        <v>40</v>
      </c>
      <c r="C22" s="51" t="s">
        <v>41</v>
      </c>
      <c r="D22" s="51" t="s">
        <v>42</v>
      </c>
      <c r="E22" s="51" t="s">
        <v>43</v>
      </c>
      <c r="F22" s="52">
        <v>5.8999999999999999E-3</v>
      </c>
      <c r="G22" s="52">
        <v>1.1599999999999999E-2</v>
      </c>
      <c r="H22" s="33">
        <v>40</v>
      </c>
      <c r="I22" s="33">
        <v>24</v>
      </c>
      <c r="J22" s="33">
        <v>19</v>
      </c>
      <c r="K22" s="33" t="s">
        <v>185</v>
      </c>
      <c r="L22" s="53">
        <v>3.5999999999999997E-2</v>
      </c>
      <c r="M22" s="54">
        <v>0.69</v>
      </c>
      <c r="N22" s="54">
        <v>-0.74</v>
      </c>
      <c r="O22" s="54">
        <v>0.69</v>
      </c>
      <c r="P22" s="54">
        <v>17.899999999999999</v>
      </c>
      <c r="Q22" s="54">
        <v>6.65</v>
      </c>
      <c r="R22" s="54">
        <v>15.84</v>
      </c>
      <c r="S22" s="49"/>
      <c r="T22" s="49"/>
    </row>
    <row r="23" spans="1:20" x14ac:dyDescent="0.2">
      <c r="A23" t="s">
        <v>33</v>
      </c>
      <c r="B23" t="s">
        <v>44</v>
      </c>
      <c r="C23" s="51" t="s">
        <v>45</v>
      </c>
      <c r="D23" s="51" t="s">
        <v>46</v>
      </c>
      <c r="E23" s="51" t="s">
        <v>15</v>
      </c>
      <c r="F23" s="52">
        <v>4.4999999999999997E-3</v>
      </c>
      <c r="G23" s="52">
        <v>4.1700000000000001E-2</v>
      </c>
      <c r="H23" s="33">
        <v>40</v>
      </c>
      <c r="I23" s="33">
        <v>46</v>
      </c>
      <c r="J23" s="33">
        <v>24</v>
      </c>
      <c r="K23" s="33">
        <v>20</v>
      </c>
      <c r="L23" s="53">
        <v>3.5999999999999997E-2</v>
      </c>
      <c r="M23" s="54">
        <v>1.08</v>
      </c>
      <c r="N23" s="54">
        <v>-0.72</v>
      </c>
      <c r="O23" s="54">
        <v>1.08</v>
      </c>
      <c r="P23" s="54">
        <v>22.24</v>
      </c>
      <c r="Q23" s="54">
        <v>4.84</v>
      </c>
      <c r="R23" s="54">
        <v>17.28</v>
      </c>
      <c r="S23" s="49"/>
      <c r="T23" s="49"/>
    </row>
    <row r="24" spans="1:20" x14ac:dyDescent="0.2">
      <c r="A24" t="s">
        <v>33</v>
      </c>
      <c r="B24" t="s">
        <v>47</v>
      </c>
      <c r="C24" s="51" t="s">
        <v>48</v>
      </c>
      <c r="D24" s="51" t="s">
        <v>49</v>
      </c>
      <c r="E24" s="51" t="s">
        <v>15</v>
      </c>
      <c r="F24" s="52">
        <v>7.0000000000000001E-3</v>
      </c>
      <c r="G24" s="97">
        <v>1.9599999999999999E-2</v>
      </c>
      <c r="H24" s="37">
        <v>0</v>
      </c>
      <c r="I24" s="37">
        <v>33</v>
      </c>
      <c r="J24" s="36">
        <v>41</v>
      </c>
      <c r="K24" s="33">
        <v>31</v>
      </c>
      <c r="L24" s="53">
        <v>3.9E-2</v>
      </c>
      <c r="M24" s="54">
        <v>6.09</v>
      </c>
      <c r="N24" s="54">
        <v>0.65</v>
      </c>
      <c r="O24" s="54">
        <v>6.09</v>
      </c>
      <c r="P24" s="54">
        <v>30.16</v>
      </c>
      <c r="Q24" s="54">
        <v>10.31</v>
      </c>
      <c r="R24" s="54">
        <v>21.88</v>
      </c>
      <c r="S24" s="49"/>
      <c r="T24" s="49"/>
    </row>
    <row r="25" spans="1:20" ht="13.5" customHeight="1" thickBot="1" x14ac:dyDescent="0.25">
      <c r="C25" s="38" t="s">
        <v>170</v>
      </c>
      <c r="D25" s="38" t="s">
        <v>171</v>
      </c>
      <c r="E25" s="38" t="s">
        <v>84</v>
      </c>
      <c r="F25" s="39">
        <v>1.5E-3</v>
      </c>
      <c r="G25" s="39">
        <v>3.2000000000000001E-2</v>
      </c>
      <c r="H25" s="29">
        <v>46</v>
      </c>
      <c r="I25" s="29">
        <v>18</v>
      </c>
      <c r="J25" s="31">
        <v>8</v>
      </c>
      <c r="K25" s="30" t="s">
        <v>185</v>
      </c>
      <c r="L25" s="40">
        <v>0.17249999999999999</v>
      </c>
      <c r="M25" s="41">
        <v>-0.03</v>
      </c>
      <c r="N25" s="41">
        <v>0.46</v>
      </c>
      <c r="O25" s="41">
        <v>-0.03</v>
      </c>
      <c r="P25" s="41">
        <v>12.31</v>
      </c>
      <c r="Q25" s="41">
        <v>4.13</v>
      </c>
      <c r="R25" s="41">
        <v>15.59</v>
      </c>
      <c r="S25" s="49"/>
      <c r="T25" s="49"/>
    </row>
    <row r="26" spans="1:20" ht="13.5" customHeight="1" thickBot="1" x14ac:dyDescent="0.25">
      <c r="A26" s="2"/>
      <c r="B26" s="2"/>
      <c r="C26" s="2"/>
      <c r="D26" s="2" t="s">
        <v>110</v>
      </c>
      <c r="E26" s="2"/>
      <c r="F26" s="70">
        <f>((F21*(L21/SUM(L21:L24)))+(F22*(L22/SUM(L21:L24)))+(F23*(L23/SUM(L21:L24)))+(F24*(L24/SUM(L21:L24))))</f>
        <v>5.9531914893617005E-3</v>
      </c>
      <c r="G26" s="70">
        <f>((G21*(L21/SUM(L21:L24)))+(G22*(L22/SUM(L21:L24)))+(G23*(L23/SUM(L21:L24)))+(G24*(L24/SUM(L21:L24))))</f>
        <v>2.2370212765957444E-2</v>
      </c>
      <c r="H26" s="17"/>
      <c r="I26" s="17"/>
      <c r="J26" s="17"/>
      <c r="K26" s="17"/>
      <c r="L26" s="99"/>
      <c r="M26" s="3">
        <f>((M21*(L21/SUM(L21:L24)))+(M22*(L22/SUM(L21:L24)))+(M23*(L23/SUM(L21:L24)))+(M24*(L24/SUM(L21:L24))))</f>
        <v>2.7236170212765956</v>
      </c>
      <c r="N26" s="3">
        <f>((N21*(L21/SUM(L21:L24)))+(N22*(L22/SUM(L21:L24)))+(N23*(L23/SUM(L21:L24)))+(N24*(L24/SUM(L21:L24))))</f>
        <v>7.9361702127659556E-2</v>
      </c>
      <c r="O26" s="3">
        <f>((O21*(L21/SUM(L21:L24)))+(O22*(L22/SUM(L21:L24)))+(O23*(L23/SUM(L21:L24)))+(O24*(L24/SUM(L21:L24))))</f>
        <v>2.7236170212765956</v>
      </c>
      <c r="P26" s="3">
        <f>((P21*(L21/SUM(L21:L24)))+(P22*(L22/SUM(L21:L24)))+(P23*(L23/SUM(L21:L24)))+(P24*(L24/SUM(L21:L24))))</f>
        <v>23.962978723404252</v>
      </c>
      <c r="Q26" s="3">
        <f>((Q21*(L21/SUM(L21:L24)))+(Q22*(L22/SUM(L21:L24)))+(Q23*(L23/SUM(L21:L24)))+(Q24*(L24/SUM(L21:L24))))</f>
        <v>7.6555319148936158</v>
      </c>
      <c r="R26" s="3">
        <f>((R21*(L21/SUM(L21:L24)))+(R22*(L22/SUM(L21:L24)))+(R23*(L23/SUM(L21:L24)))+(R24*(L24/SUM(L21:L24))))</f>
        <v>18.874042553191487</v>
      </c>
      <c r="S26" s="49"/>
      <c r="T26" s="49"/>
    </row>
    <row r="27" spans="1:20" ht="13.5" customHeight="1" thickBot="1" x14ac:dyDescent="0.25">
      <c r="A27" s="10"/>
      <c r="B27" s="10" t="s">
        <v>111</v>
      </c>
      <c r="C27" s="10" t="s">
        <v>112</v>
      </c>
      <c r="D27" s="10" t="s">
        <v>113</v>
      </c>
      <c r="E27" s="10"/>
      <c r="F27" s="24">
        <v>3.3999999999999998E-3</v>
      </c>
      <c r="G27" s="24">
        <v>2.5399999999999999E-2</v>
      </c>
      <c r="H27" s="18"/>
      <c r="I27" s="18"/>
      <c r="J27" s="18"/>
      <c r="K27" s="18"/>
      <c r="L27" s="11"/>
      <c r="M27" s="12">
        <v>0.62</v>
      </c>
      <c r="N27" s="12">
        <v>-0.64</v>
      </c>
      <c r="O27" s="12">
        <v>0.66</v>
      </c>
      <c r="P27" s="12">
        <v>17.559999999999999</v>
      </c>
      <c r="Q27" s="12">
        <v>7.21</v>
      </c>
      <c r="R27" s="12">
        <v>16.02</v>
      </c>
      <c r="S27" s="49"/>
      <c r="T27" s="49"/>
    </row>
    <row r="28" spans="1:20" x14ac:dyDescent="0.2">
      <c r="A28" t="s">
        <v>33</v>
      </c>
      <c r="B28" t="s">
        <v>50</v>
      </c>
      <c r="C28" s="51" t="s">
        <v>114</v>
      </c>
      <c r="D28" s="51" t="s">
        <v>115</v>
      </c>
      <c r="E28" s="51" t="s">
        <v>116</v>
      </c>
      <c r="F28" s="52">
        <v>0.01</v>
      </c>
      <c r="G28" s="52">
        <v>4.5999999999999999E-3</v>
      </c>
      <c r="H28" s="33">
        <v>30</v>
      </c>
      <c r="I28" s="36">
        <v>36</v>
      </c>
      <c r="J28" s="33">
        <v>30</v>
      </c>
      <c r="K28" s="36">
        <v>27</v>
      </c>
      <c r="L28" s="53">
        <v>3.5999999999999997E-2</v>
      </c>
      <c r="M28" s="54">
        <v>1.87</v>
      </c>
      <c r="N28" s="54">
        <v>1.68</v>
      </c>
      <c r="O28" s="54">
        <v>1.87</v>
      </c>
      <c r="P28" s="54">
        <v>16.46</v>
      </c>
      <c r="Q28" s="54">
        <v>15.76</v>
      </c>
      <c r="R28" s="54">
        <v>20.67</v>
      </c>
      <c r="S28" s="49"/>
      <c r="T28" s="49"/>
    </row>
    <row r="29" spans="1:20" x14ac:dyDescent="0.2">
      <c r="A29" t="s">
        <v>33</v>
      </c>
      <c r="B29" t="s">
        <v>53</v>
      </c>
      <c r="C29" s="51" t="s">
        <v>54</v>
      </c>
      <c r="D29" s="51" t="s">
        <v>55</v>
      </c>
      <c r="E29" s="51" t="s">
        <v>56</v>
      </c>
      <c r="F29" s="52">
        <v>6.1000000000000004E-3</v>
      </c>
      <c r="G29" s="52">
        <v>7.7999999999999996E-3</v>
      </c>
      <c r="H29" s="37">
        <v>78</v>
      </c>
      <c r="I29" s="28">
        <v>83</v>
      </c>
      <c r="J29" s="36">
        <v>71</v>
      </c>
      <c r="K29" s="36">
        <v>49</v>
      </c>
      <c r="L29" s="53">
        <v>3.5999999999999997E-2</v>
      </c>
      <c r="M29" s="54">
        <v>1.79</v>
      </c>
      <c r="N29" s="54">
        <v>0.49</v>
      </c>
      <c r="O29" s="54">
        <v>1.79</v>
      </c>
      <c r="P29" s="54">
        <v>23.1</v>
      </c>
      <c r="Q29" s="54">
        <v>12.18</v>
      </c>
      <c r="R29" s="54">
        <v>20.329999999999998</v>
      </c>
      <c r="S29" s="49"/>
      <c r="T29" s="49"/>
    </row>
    <row r="30" spans="1:20" ht="13.5" customHeight="1" thickBot="1" x14ac:dyDescent="0.25">
      <c r="A30" s="2" t="s">
        <v>33</v>
      </c>
      <c r="B30" s="2" t="s">
        <v>57</v>
      </c>
      <c r="C30" s="51" t="s">
        <v>58</v>
      </c>
      <c r="D30" s="51" t="s">
        <v>59</v>
      </c>
      <c r="E30" s="51" t="s">
        <v>15</v>
      </c>
      <c r="F30" s="52">
        <v>1E-3</v>
      </c>
      <c r="G30" s="52">
        <v>1.83E-2</v>
      </c>
      <c r="H30" s="33">
        <v>0</v>
      </c>
      <c r="I30" s="33">
        <v>0</v>
      </c>
      <c r="J30" s="33">
        <v>0</v>
      </c>
      <c r="K30" s="33">
        <v>4</v>
      </c>
      <c r="L30" s="53">
        <v>0.03</v>
      </c>
      <c r="M30" s="54">
        <v>1.78</v>
      </c>
      <c r="N30" s="54">
        <v>0.81</v>
      </c>
      <c r="O30" s="54">
        <v>1.78</v>
      </c>
      <c r="P30" s="54">
        <v>21.78</v>
      </c>
      <c r="Q30" s="54">
        <v>14.54</v>
      </c>
      <c r="R30" s="54">
        <v>21.08</v>
      </c>
      <c r="S30" s="49"/>
      <c r="T30" s="49"/>
    </row>
    <row r="31" spans="1:20" ht="13.5" customHeight="1" thickBot="1" x14ac:dyDescent="0.25">
      <c r="A31" s="2"/>
      <c r="B31" s="2"/>
      <c r="C31" s="38" t="s">
        <v>172</v>
      </c>
      <c r="D31" s="38" t="s">
        <v>173</v>
      </c>
      <c r="E31" s="38" t="s">
        <v>84</v>
      </c>
      <c r="F31" s="39">
        <v>4.0000000000000002E-4</v>
      </c>
      <c r="G31" s="39">
        <v>1.7100000000000001E-2</v>
      </c>
      <c r="H31" s="30">
        <v>0</v>
      </c>
      <c r="I31" s="30"/>
      <c r="J31" s="30"/>
      <c r="K31" s="30"/>
      <c r="L31" s="40">
        <v>0.40350000000000003</v>
      </c>
      <c r="M31" s="41">
        <v>2.02</v>
      </c>
      <c r="N31" s="41">
        <v>0.61</v>
      </c>
      <c r="O31" s="41">
        <v>2.02</v>
      </c>
      <c r="P31" s="41">
        <v>22.65</v>
      </c>
      <c r="Q31" s="41">
        <v>14.64</v>
      </c>
      <c r="R31" s="41"/>
      <c r="S31" s="49"/>
      <c r="T31" s="49"/>
    </row>
    <row r="32" spans="1:20" ht="13.5" customHeight="1" thickBot="1" x14ac:dyDescent="0.25">
      <c r="A32" s="2"/>
      <c r="B32" s="2"/>
      <c r="C32" s="2"/>
      <c r="D32" s="2" t="s">
        <v>117</v>
      </c>
      <c r="E32" s="2"/>
      <c r="F32" s="70">
        <f>((F28*(L28/SUM(L28:L30)))+(F29*(L29/SUM(L28:L30)))+(F30*(L30/SUM(L28:L30))))</f>
        <v>5.976470588235294E-3</v>
      </c>
      <c r="G32" s="70">
        <f>((G28*(L28/SUM(L28:L30)))+(G29*(L29/SUM(L28:L30)))+(G30*(L30/SUM(L28:L30))))</f>
        <v>9.7588235294117642E-3</v>
      </c>
      <c r="H32" s="17"/>
      <c r="I32" s="17"/>
      <c r="J32" s="17"/>
      <c r="K32" s="17"/>
      <c r="L32" s="99"/>
      <c r="M32" s="3">
        <f>((M28*(L28/SUM(L28:L30)))+(M29*(L29/SUM(L28:L30)))+(M30*(L30/SUM(L28:L30))))</f>
        <v>1.8152941176470589</v>
      </c>
      <c r="N32" s="3">
        <f>((N28*(L28/SUM(L28:L30)))+(N29*(L29/SUM(L28:L30)))+(N30*(L30/SUM(L28:L30))))</f>
        <v>1.0041176470588236</v>
      </c>
      <c r="O32" s="3">
        <f>((O28*(L28/SUM(L28:L30)))+(O29*(L29/SUM(L28:L30)))+(O30*(L30/SUM(L28:L30))))</f>
        <v>1.8152941176470589</v>
      </c>
      <c r="P32" s="3">
        <f>((P28*(L28/SUM(L28:L30)))+(P29*(L29/SUM(L28:L30)))+(P30*(L30/SUM(L28:L30))))</f>
        <v>20.36823529411765</v>
      </c>
      <c r="Q32" s="3">
        <f>((Q28*(L28/SUM(L28:L30)))+(Q29*(L29/SUM(L28:L30)))+(Q30*(L30/SUM(L28:L30))))</f>
        <v>14.137647058823529</v>
      </c>
      <c r="R32" s="3">
        <f>((R28*(L28/SUM(L28:L30)))+(R29*(L29/SUM(L28:L30)))+(R30*(L30/SUM(L28:L30))))</f>
        <v>20.670588235294119</v>
      </c>
      <c r="S32" s="49"/>
      <c r="T32" s="49"/>
    </row>
    <row r="33" spans="1:20" ht="13.5" customHeight="1" thickBot="1" x14ac:dyDescent="0.25">
      <c r="A33" s="10"/>
      <c r="B33" s="10" t="s">
        <v>118</v>
      </c>
      <c r="C33" s="10" t="s">
        <v>119</v>
      </c>
      <c r="D33" s="10" t="s">
        <v>120</v>
      </c>
      <c r="E33" s="10"/>
      <c r="F33" s="24">
        <v>8.9999999999999998E-4</v>
      </c>
      <c r="G33" s="24">
        <v>1.8599999999999998E-2</v>
      </c>
      <c r="H33" s="18"/>
      <c r="I33" s="18"/>
      <c r="J33" s="18"/>
      <c r="K33" s="18"/>
      <c r="L33" s="11"/>
      <c r="M33" s="12">
        <v>1.81</v>
      </c>
      <c r="N33" s="12">
        <v>0.84</v>
      </c>
      <c r="O33" s="12">
        <v>1.81</v>
      </c>
      <c r="P33" s="12">
        <v>21.86</v>
      </c>
      <c r="Q33" s="12">
        <v>14.66</v>
      </c>
      <c r="R33" s="12">
        <v>21.16</v>
      </c>
      <c r="S33" s="49"/>
      <c r="T33" s="49"/>
    </row>
    <row r="34" spans="1:20" x14ac:dyDescent="0.2">
      <c r="A34" t="s">
        <v>33</v>
      </c>
      <c r="B34" t="s">
        <v>60</v>
      </c>
      <c r="C34" s="51" t="s">
        <v>61</v>
      </c>
      <c r="D34" s="51" t="s">
        <v>62</v>
      </c>
      <c r="E34" s="51" t="s">
        <v>15</v>
      </c>
      <c r="F34" s="52">
        <v>8.6E-3</v>
      </c>
      <c r="G34" s="52">
        <v>1E-4</v>
      </c>
      <c r="H34" s="33">
        <v>21</v>
      </c>
      <c r="I34" s="33">
        <v>10</v>
      </c>
      <c r="J34" s="33">
        <v>6</v>
      </c>
      <c r="K34" s="36">
        <v>17</v>
      </c>
      <c r="L34" s="53">
        <v>2.1000000000000001E-2</v>
      </c>
      <c r="M34" s="54">
        <v>-0.87</v>
      </c>
      <c r="N34" s="54">
        <v>-4.3499999999999996</v>
      </c>
      <c r="O34" s="54">
        <v>-0.87</v>
      </c>
      <c r="P34" s="54">
        <v>18.850000000000001</v>
      </c>
      <c r="Q34" s="54">
        <v>13.32</v>
      </c>
      <c r="R34" s="54">
        <v>20.57</v>
      </c>
      <c r="S34" s="49"/>
      <c r="T34" s="49"/>
    </row>
    <row r="35" spans="1:20" x14ac:dyDescent="0.2">
      <c r="A35" t="s">
        <v>33</v>
      </c>
      <c r="B35" t="s">
        <v>63</v>
      </c>
      <c r="C35" s="51" t="s">
        <v>121</v>
      </c>
      <c r="D35" s="51" t="s">
        <v>122</v>
      </c>
      <c r="E35" s="51" t="s">
        <v>15</v>
      </c>
      <c r="F35" s="52">
        <v>6.6E-3</v>
      </c>
      <c r="G35" s="52">
        <v>8.0000000000000004E-4</v>
      </c>
      <c r="H35" s="33">
        <v>21</v>
      </c>
      <c r="I35" s="33">
        <v>28</v>
      </c>
      <c r="J35" s="33">
        <v>14</v>
      </c>
      <c r="K35" s="33">
        <v>12</v>
      </c>
      <c r="L35" s="53">
        <v>2.1000000000000001E-2</v>
      </c>
      <c r="M35" s="54">
        <v>-0.12</v>
      </c>
      <c r="N35" s="54">
        <v>-5.19</v>
      </c>
      <c r="O35" s="54">
        <v>-0.12</v>
      </c>
      <c r="P35" s="54">
        <v>28.6</v>
      </c>
      <c r="Q35" s="54">
        <v>15.22</v>
      </c>
      <c r="R35" s="54">
        <v>20.57</v>
      </c>
      <c r="S35" s="49"/>
      <c r="T35" s="49"/>
    </row>
    <row r="36" spans="1:20" ht="13.5" customHeight="1" thickBot="1" x14ac:dyDescent="0.25">
      <c r="A36" s="2" t="s">
        <v>33</v>
      </c>
      <c r="B36" s="2" t="s">
        <v>66</v>
      </c>
      <c r="C36" s="58" t="s">
        <v>67</v>
      </c>
      <c r="D36" s="58" t="s">
        <v>68</v>
      </c>
      <c r="E36" s="58" t="s">
        <v>43</v>
      </c>
      <c r="F36" s="59">
        <v>4.4000000000000003E-3</v>
      </c>
      <c r="G36" s="59">
        <v>5.3E-3</v>
      </c>
      <c r="H36" s="32">
        <v>57</v>
      </c>
      <c r="I36" s="29">
        <v>59</v>
      </c>
      <c r="J36" s="29">
        <v>66</v>
      </c>
      <c r="K36" s="31"/>
      <c r="L36" s="60">
        <v>3.5999999999999997E-2</v>
      </c>
      <c r="M36" s="61">
        <v>0.98</v>
      </c>
      <c r="N36" s="61">
        <v>-2.12</v>
      </c>
      <c r="O36" s="61">
        <v>0.98</v>
      </c>
      <c r="P36" s="61">
        <v>24.71</v>
      </c>
      <c r="Q36" s="61">
        <v>14.01</v>
      </c>
      <c r="R36" s="61">
        <v>19.79</v>
      </c>
      <c r="S36" s="49"/>
      <c r="T36" s="49"/>
    </row>
    <row r="37" spans="1:20" ht="13.5" customHeight="1" thickBot="1" x14ac:dyDescent="0.25">
      <c r="A37" s="2"/>
      <c r="B37" s="2"/>
      <c r="C37" s="2"/>
      <c r="D37" s="2" t="s">
        <v>123</v>
      </c>
      <c r="E37" s="2"/>
      <c r="F37" s="70">
        <f>((F34*(L34/SUM(L34:L36)))+(F35*(L35/SUM(L34:L36)))+(F36*(L36/SUM(L34:L36))))</f>
        <v>6.1230769230769238E-3</v>
      </c>
      <c r="G37" s="70">
        <f>((G34*(L34/SUM(L34:L36)))+(G35*(L35/SUM(L34:L36)))+(G36*(L36/SUM(L34:L36))))</f>
        <v>2.6884615384615384E-3</v>
      </c>
      <c r="H37" s="17"/>
      <c r="I37" s="17"/>
      <c r="J37" s="17"/>
      <c r="K37" s="17"/>
      <c r="L37" s="99"/>
      <c r="M37" s="3">
        <f>((M34*(L34/SUM(L34:L36)))+(M35*(L35/SUM(L34:L36)))+(M36*(L36/SUM(L34:L36))))</f>
        <v>0.18576923076923063</v>
      </c>
      <c r="N37" s="3">
        <f>((N34*(L34/SUM(L34:L36)))+(N35*(L35/SUM(L34:L36)))+(N36*(L36/SUM(L34:L36))))</f>
        <v>-3.5469230769230773</v>
      </c>
      <c r="O37" s="3">
        <f>((O34*(L34/SUM(L34:L36)))+(O35*(L35/SUM(L34:L36)))+(O36*(L36/SUM(L34:L36))))</f>
        <v>0.18576923076923063</v>
      </c>
      <c r="P37" s="3">
        <f>((P34*(L34/SUM(L34:L36)))+(P35*(L35/SUM(L34:L36)))+(P36*(L36/SUM(L34:L36))))</f>
        <v>24.179615384615389</v>
      </c>
      <c r="Q37" s="3">
        <f>((Q34*(L34/SUM(L34:L36)))+(Q35*(L35/SUM(L34:L36)))+(Q36*(L36/SUM(L34:L36))))</f>
        <v>14.150000000000002</v>
      </c>
      <c r="R37" s="3">
        <f>((R34*(L34/SUM(L34:L36)))+(R35*(L35/SUM(L34:L36)))+(R36*(L36/SUM(L34:L36))))</f>
        <v>20.21</v>
      </c>
      <c r="S37" s="49"/>
      <c r="T37" s="49"/>
    </row>
    <row r="38" spans="1:20" ht="13.5" customHeight="1" thickBot="1" x14ac:dyDescent="0.25">
      <c r="A38" s="10"/>
      <c r="B38" s="10" t="s">
        <v>124</v>
      </c>
      <c r="C38" s="10" t="s">
        <v>125</v>
      </c>
      <c r="D38" s="10" t="s">
        <v>126</v>
      </c>
      <c r="E38" s="10"/>
      <c r="F38" s="24">
        <v>2E-3</v>
      </c>
      <c r="G38" s="24">
        <v>1.35E-2</v>
      </c>
      <c r="H38" s="18"/>
      <c r="I38" s="18"/>
      <c r="J38" s="18"/>
      <c r="K38" s="18"/>
      <c r="L38" s="11"/>
      <c r="M38" s="12">
        <v>1.08</v>
      </c>
      <c r="N38" s="12">
        <v>-1.02</v>
      </c>
      <c r="O38" s="12">
        <v>1.08</v>
      </c>
      <c r="P38" s="12">
        <v>22.96</v>
      </c>
      <c r="Q38" s="12">
        <v>14.41</v>
      </c>
      <c r="R38" s="12">
        <v>21.43</v>
      </c>
      <c r="S38" s="49"/>
      <c r="T38" s="49"/>
    </row>
    <row r="39" spans="1:20" x14ac:dyDescent="0.2">
      <c r="A39" t="s">
        <v>33</v>
      </c>
      <c r="B39" t="s">
        <v>69</v>
      </c>
      <c r="C39" s="51" t="s">
        <v>70</v>
      </c>
      <c r="D39" s="51" t="s">
        <v>71</v>
      </c>
      <c r="E39" s="51"/>
      <c r="F39" s="52">
        <v>1.2E-2</v>
      </c>
      <c r="G39" s="52">
        <v>0</v>
      </c>
      <c r="H39" s="37">
        <v>49</v>
      </c>
      <c r="I39" s="37">
        <v>48</v>
      </c>
      <c r="J39" s="37">
        <v>52</v>
      </c>
      <c r="K39" s="37">
        <v>66</v>
      </c>
      <c r="L39" s="53">
        <v>2.1000000000000001E-2</v>
      </c>
      <c r="M39" s="54">
        <v>2.99</v>
      </c>
      <c r="N39" s="54">
        <v>-0.65</v>
      </c>
      <c r="O39" s="54">
        <v>2.99</v>
      </c>
      <c r="P39" s="54">
        <v>19.66</v>
      </c>
      <c r="Q39" s="54">
        <v>15.52</v>
      </c>
      <c r="R39" s="54">
        <v>22.43</v>
      </c>
      <c r="S39" s="49"/>
      <c r="T39" s="49"/>
    </row>
    <row r="40" spans="1:20" x14ac:dyDescent="0.2">
      <c r="A40" t="s">
        <v>33</v>
      </c>
      <c r="B40" t="s">
        <v>72</v>
      </c>
      <c r="C40" s="51" t="s">
        <v>73</v>
      </c>
      <c r="D40" s="51" t="s">
        <v>74</v>
      </c>
      <c r="E40" s="51"/>
      <c r="F40" s="52">
        <v>9.1000000000000004E-3</v>
      </c>
      <c r="G40" s="52">
        <v>2.3E-3</v>
      </c>
      <c r="H40" s="37">
        <v>85</v>
      </c>
      <c r="I40" s="36">
        <v>56</v>
      </c>
      <c r="J40" s="37">
        <v>48</v>
      </c>
      <c r="K40" s="37">
        <v>58</v>
      </c>
      <c r="L40" s="53">
        <v>2.1000000000000001E-2</v>
      </c>
      <c r="M40" s="54">
        <v>0.27</v>
      </c>
      <c r="N40" s="54">
        <v>1.74</v>
      </c>
      <c r="O40" s="54">
        <v>0.27</v>
      </c>
      <c r="P40" s="54">
        <v>18.670000000000002</v>
      </c>
      <c r="Q40" s="54">
        <v>11.31</v>
      </c>
      <c r="R40" s="54">
        <v>22.64</v>
      </c>
      <c r="S40" s="49"/>
      <c r="T40" s="49"/>
    </row>
    <row r="41" spans="1:20" ht="13.5" customHeight="1" thickBot="1" x14ac:dyDescent="0.25">
      <c r="A41" s="2" t="s">
        <v>33</v>
      </c>
      <c r="B41" s="2" t="s">
        <v>75</v>
      </c>
      <c r="C41" s="58" t="s">
        <v>76</v>
      </c>
      <c r="D41" s="58" t="s">
        <v>77</v>
      </c>
      <c r="E41" s="58" t="s">
        <v>15</v>
      </c>
      <c r="F41" s="59">
        <v>2.8E-3</v>
      </c>
      <c r="G41" s="59">
        <v>1.4999999999999999E-2</v>
      </c>
      <c r="H41" s="31">
        <v>15</v>
      </c>
      <c r="I41" s="30">
        <v>11</v>
      </c>
      <c r="J41" s="30">
        <v>16</v>
      </c>
      <c r="K41" s="31">
        <v>26</v>
      </c>
      <c r="L41" s="60">
        <v>4.2000000000000003E-2</v>
      </c>
      <c r="M41" s="61">
        <v>1.6</v>
      </c>
      <c r="N41" s="61">
        <v>2.34</v>
      </c>
      <c r="O41" s="61">
        <v>1.6</v>
      </c>
      <c r="P41" s="61">
        <v>25.61</v>
      </c>
      <c r="Q41" s="61">
        <v>15.53</v>
      </c>
      <c r="R41" s="61">
        <v>25.95</v>
      </c>
      <c r="S41" s="49"/>
      <c r="T41" s="49"/>
    </row>
    <row r="42" spans="1:20" ht="13.5" customHeight="1" thickBot="1" x14ac:dyDescent="0.25">
      <c r="A42" s="2"/>
      <c r="B42" s="2"/>
      <c r="C42" s="2"/>
      <c r="D42" s="2" t="s">
        <v>127</v>
      </c>
      <c r="E42" s="2"/>
      <c r="F42" s="70">
        <f>((F39*(L39/SUM(L39:L41)))+(F40*(L40/SUM(L39:L41)))+(F41*(L41/SUM(L39:L41))))</f>
        <v>6.6750000000000004E-3</v>
      </c>
      <c r="G42" s="70">
        <f>((G39*(L39/SUM(L39:L41)))+(G40*(L40/SUM(L39:L41)))+(G41*(L41/SUM(L39:L41))))</f>
        <v>8.0749999999999988E-3</v>
      </c>
      <c r="H42" s="17"/>
      <c r="I42" s="17"/>
      <c r="J42" s="17"/>
      <c r="K42" s="17"/>
      <c r="L42" s="99"/>
      <c r="M42" s="3">
        <f>((M39*(L39/SUM(L39:L41)))+(M40*(L40/SUM(L39:L41)))+(M41*(L41/SUM(L39:L41))))</f>
        <v>1.6150000000000002</v>
      </c>
      <c r="N42" s="3">
        <f>((N39*(L39/SUM(L39:L41)))+(N40*(L40/SUM(L39:L41)))+(N41*(L41/SUM(L39:L41))))</f>
        <v>1.4424999999999999</v>
      </c>
      <c r="O42" s="3">
        <f>((O39*(L39/SUM(L39:L41)))+(O40*(L40/SUM(L39:L41)))+(O41*(L41/SUM(L39:L41))))</f>
        <v>1.6150000000000002</v>
      </c>
      <c r="P42" s="3">
        <f>((P39*(L39/SUM(L39:L41)))+(P40*(L40/SUM(L39:L41)))+(P41*(L41/SUM(L39:L41))))</f>
        <v>22.387499999999999</v>
      </c>
      <c r="Q42" s="3">
        <f>((Q39*(L39/SUM(L39:L41)))+(Q40*(L40/SUM(L39:L41)))+(Q41*(L41/SUM(L39:L41))))</f>
        <v>14.4725</v>
      </c>
      <c r="R42" s="3">
        <f>((R39*(L39/SUM(L39:L41)))+(R40*(L40/SUM(L39:L41)))+(R41*(L41/SUM(L39:L41))))</f>
        <v>24.2425</v>
      </c>
      <c r="S42" s="49"/>
      <c r="T42" s="49"/>
    </row>
    <row r="43" spans="1:20" ht="13.5" customHeight="1" thickBot="1" x14ac:dyDescent="0.25">
      <c r="A43" s="10"/>
      <c r="B43" s="10" t="s">
        <v>128</v>
      </c>
      <c r="C43" s="10" t="s">
        <v>129</v>
      </c>
      <c r="D43" s="10" t="s">
        <v>130</v>
      </c>
      <c r="E43" s="10"/>
      <c r="F43" s="24">
        <v>2E-3</v>
      </c>
      <c r="G43" s="24">
        <v>1.9900000000000001E-2</v>
      </c>
      <c r="H43" s="18"/>
      <c r="I43" s="18"/>
      <c r="J43" s="18"/>
      <c r="K43" s="18"/>
      <c r="L43" s="11"/>
      <c r="M43" s="12">
        <v>2.97</v>
      </c>
      <c r="N43" s="12">
        <v>2.36</v>
      </c>
      <c r="O43" s="12">
        <v>2.98</v>
      </c>
      <c r="P43" s="12">
        <v>21.28</v>
      </c>
      <c r="Q43" s="12">
        <v>14.56</v>
      </c>
      <c r="R43" s="12">
        <v>21.51</v>
      </c>
      <c r="S43" s="49"/>
      <c r="T43" s="49"/>
    </row>
    <row r="44" spans="1:20" x14ac:dyDescent="0.2">
      <c r="A44" t="s">
        <v>33</v>
      </c>
      <c r="B44" t="s">
        <v>78</v>
      </c>
      <c r="C44" t="s">
        <v>188</v>
      </c>
      <c r="D44" t="s">
        <v>189</v>
      </c>
      <c r="F44" s="66">
        <v>7.0000000000000001E-3</v>
      </c>
      <c r="G44" s="66">
        <v>1.32E-2</v>
      </c>
      <c r="H44" s="28">
        <v>47</v>
      </c>
      <c r="I44" s="28">
        <v>56</v>
      </c>
      <c r="J44" s="28">
        <v>78</v>
      </c>
      <c r="K44" s="37">
        <v>79</v>
      </c>
      <c r="L44" s="67">
        <v>5.0999999999999997E-2</v>
      </c>
      <c r="M44" s="65">
        <v>3.07</v>
      </c>
      <c r="N44" s="65">
        <v>0.37</v>
      </c>
      <c r="O44" s="65">
        <v>3.07</v>
      </c>
      <c r="P44" s="65">
        <v>21.19</v>
      </c>
      <c r="Q44" s="65">
        <v>13.26</v>
      </c>
      <c r="R44" s="65">
        <v>24.75</v>
      </c>
      <c r="S44" s="49"/>
      <c r="T44" s="49"/>
    </row>
    <row r="45" spans="1:20" x14ac:dyDescent="0.2">
      <c r="A45" t="s">
        <v>33</v>
      </c>
      <c r="B45" t="s">
        <v>81</v>
      </c>
      <c r="H45" s="33"/>
      <c r="I45" s="33"/>
      <c r="L45" s="67"/>
      <c r="M45" s="65"/>
      <c r="N45" s="65"/>
      <c r="O45" s="65"/>
      <c r="P45" s="65"/>
      <c r="Q45" s="65"/>
      <c r="R45" s="1"/>
      <c r="S45" s="49"/>
      <c r="T45" s="49"/>
    </row>
    <row r="46" spans="1:20" ht="13.5" customHeight="1" thickBot="1" x14ac:dyDescent="0.25">
      <c r="A46" s="2" t="s">
        <v>33</v>
      </c>
      <c r="B46" s="2" t="s">
        <v>86</v>
      </c>
      <c r="C46" s="2" t="s">
        <v>87</v>
      </c>
      <c r="D46" s="2" t="s">
        <v>131</v>
      </c>
      <c r="E46" s="2" t="s">
        <v>15</v>
      </c>
      <c r="F46" s="70">
        <v>5.1999999999999998E-3</v>
      </c>
      <c r="G46" s="70">
        <v>5.3E-3</v>
      </c>
      <c r="H46" s="29">
        <v>0</v>
      </c>
      <c r="I46" s="31">
        <v>13</v>
      </c>
      <c r="J46" s="31">
        <v>30</v>
      </c>
      <c r="K46" s="31">
        <v>37</v>
      </c>
      <c r="L46" s="99">
        <v>6.9000000000000006E-2</v>
      </c>
      <c r="M46" s="3">
        <v>1.21</v>
      </c>
      <c r="N46" s="3">
        <v>1.19</v>
      </c>
      <c r="O46" s="3">
        <v>1.21</v>
      </c>
      <c r="P46" s="3">
        <v>26.69</v>
      </c>
      <c r="Q46" s="3">
        <v>14.23</v>
      </c>
      <c r="R46" s="3">
        <v>27.98</v>
      </c>
      <c r="S46" s="49"/>
      <c r="T46" s="49"/>
    </row>
    <row r="47" spans="1:20" ht="13.5" customHeight="1" thickBot="1" x14ac:dyDescent="0.25">
      <c r="A47" s="2"/>
      <c r="B47" s="2"/>
      <c r="C47" s="2"/>
      <c r="D47" s="2" t="s">
        <v>132</v>
      </c>
      <c r="E47" s="2"/>
      <c r="F47" s="70">
        <f>((F44*(L44/SUM(L44:L46)))+(F45*(L45/SUM(L44:L46)))+(F46*(L46/SUM(L44:L46))))</f>
        <v>5.9649999999999998E-3</v>
      </c>
      <c r="G47" s="70">
        <f>((G44*(L44/SUM(L44:L46)))+(G45*(L45/SUM(L44:L46)))+(G46*(L46/SUM(L44:L46))))</f>
        <v>8.6575000000000003E-3</v>
      </c>
      <c r="H47" s="17"/>
      <c r="I47" s="17"/>
      <c r="J47" s="17"/>
      <c r="K47" s="17"/>
      <c r="L47" s="99"/>
      <c r="M47" s="3">
        <f>((M44*(L44/SUM(L44:L46)))+(M45*(L45/SUM(L44:L46)))+(M46*(L46/SUM(L44:L46))))</f>
        <v>2.0004999999999997</v>
      </c>
      <c r="N47" s="3">
        <f>((N44*(L44/SUM(L44:L46)))+(N45*(L45/SUM(L44:L46)))+(N46*(L46/SUM(L44:L46))))</f>
        <v>0.84150000000000003</v>
      </c>
      <c r="O47" s="3">
        <f>((O44*(L44/SUM(L44:L46)))+(O45*(L45/SUM(L44:L46)))+(O46*(L46/SUM(L44:L46))))</f>
        <v>2.0004999999999997</v>
      </c>
      <c r="P47" s="3">
        <f>((P44*(L44/SUM(L44:L46)))+(P45*(L45/SUM(L44:L46)))+(P46*(L46/SUM(L44:L46))))</f>
        <v>24.352500000000003</v>
      </c>
      <c r="Q47" s="3">
        <f>((Q44*(L44/SUM(L44:L46)))+(Q45*(L45/SUM(L44:L46)))+(Q46*(L46/SUM(L44:L46))))</f>
        <v>13.81775</v>
      </c>
      <c r="R47" s="3">
        <f>((R44*(L44/SUM(L44:L46)))+(R45*(L45/SUM(L44:L46)))+(R46*(L46/SUM(L44:L46))))</f>
        <v>26.607250000000001</v>
      </c>
      <c r="S47" s="49"/>
      <c r="T47" s="49"/>
    </row>
    <row r="48" spans="1:20" ht="13.5" customHeight="1" thickBot="1" x14ac:dyDescent="0.25">
      <c r="A48" s="13"/>
      <c r="B48" s="13" t="s">
        <v>133</v>
      </c>
      <c r="C48" s="13" t="s">
        <v>134</v>
      </c>
      <c r="D48" s="13" t="s">
        <v>135</v>
      </c>
      <c r="E48" s="13"/>
      <c r="F48" s="26">
        <v>2E-3</v>
      </c>
      <c r="G48" s="26">
        <v>1.2500000000000001E-2</v>
      </c>
      <c r="H48" s="20"/>
      <c r="I48" s="20"/>
      <c r="J48" s="20"/>
      <c r="K48" s="20"/>
      <c r="L48" s="14"/>
      <c r="M48" s="15">
        <v>1.1100000000000001</v>
      </c>
      <c r="N48" s="15">
        <v>-0.68</v>
      </c>
      <c r="O48" s="15">
        <v>1.1100000000000001</v>
      </c>
      <c r="P48" s="15">
        <v>24.91</v>
      </c>
      <c r="Q48" s="15">
        <v>13.21</v>
      </c>
      <c r="R48" s="15">
        <v>24.28</v>
      </c>
      <c r="S48" s="49"/>
      <c r="T48" s="49"/>
    </row>
    <row r="49" spans="1:20" ht="13.5" customHeight="1" thickBot="1" x14ac:dyDescent="0.25">
      <c r="A49" s="4" t="s">
        <v>89</v>
      </c>
      <c r="B49" s="4" t="s">
        <v>90</v>
      </c>
      <c r="C49" s="55" t="s">
        <v>91</v>
      </c>
      <c r="D49" s="55" t="s">
        <v>92</v>
      </c>
      <c r="E49" s="55" t="s">
        <v>15</v>
      </c>
      <c r="F49" s="56">
        <v>3.2000000000000002E-3</v>
      </c>
      <c r="G49" s="56">
        <v>3.3799999999999997E-2</v>
      </c>
      <c r="H49" s="34">
        <v>26</v>
      </c>
      <c r="I49" s="34">
        <v>11</v>
      </c>
      <c r="J49" s="19"/>
      <c r="K49" s="19"/>
      <c r="L49" s="62">
        <v>0.03</v>
      </c>
      <c r="M49" s="57">
        <v>7.58</v>
      </c>
      <c r="N49" s="57">
        <v>0.32</v>
      </c>
      <c r="O49" s="57">
        <v>7.58</v>
      </c>
      <c r="P49" s="57">
        <v>2.2200000000000002</v>
      </c>
      <c r="Q49" s="57">
        <v>9.07</v>
      </c>
      <c r="R49" s="63">
        <v>24.85</v>
      </c>
      <c r="S49" s="49"/>
      <c r="T49" s="49"/>
    </row>
    <row r="50" spans="1:20" ht="13.5" customHeight="1" thickBot="1" x14ac:dyDescent="0.25">
      <c r="A50" s="10"/>
      <c r="B50" s="10" t="s">
        <v>136</v>
      </c>
      <c r="C50" s="10" t="s">
        <v>137</v>
      </c>
      <c r="D50" s="10" t="s">
        <v>138</v>
      </c>
      <c r="E50" s="10"/>
      <c r="F50" s="24">
        <v>5.0000000000000001E-3</v>
      </c>
      <c r="G50" s="24">
        <v>3.6799999999999999E-2</v>
      </c>
      <c r="H50" s="18"/>
      <c r="I50" s="18"/>
      <c r="J50" s="18"/>
      <c r="K50" s="18"/>
      <c r="L50" s="11">
        <v>0.03</v>
      </c>
      <c r="M50" s="12">
        <v>5.87</v>
      </c>
      <c r="N50" s="12">
        <v>0.45</v>
      </c>
      <c r="O50" s="12">
        <v>5.87</v>
      </c>
      <c r="P50" s="12">
        <v>2.44</v>
      </c>
      <c r="Q50" s="12">
        <v>8.5299999999999994</v>
      </c>
      <c r="R50" s="16">
        <v>23.98</v>
      </c>
      <c r="S50" s="49"/>
    </row>
    <row r="51" spans="1:20" ht="13.5" customHeight="1" thickBot="1" x14ac:dyDescent="0.25">
      <c r="A51" s="4"/>
      <c r="B51" s="4"/>
      <c r="C51" s="4"/>
      <c r="D51" s="4" t="s">
        <v>139</v>
      </c>
      <c r="E51" s="4"/>
      <c r="F51" s="25">
        <f>(F19*(L19/0.6))+((F21*(L21/0.6))+(F22*(L22/0.6))+(F23*(L23/0.6))+(F24*(L24/0.6))+(F28*(L28/0.6))+(F29*(L29/0.6))+(F30*(L30/0.6))+(F34*(L34/0.6))+(F35*(L35/0.6))+(F36*(L36/0.6))+(F39*(L39/0.6))+(F40*(L40/0.6))+(F41*(L41/0.6))+(F44*(L44/0.6))+(F45*(L45/0.6))+(F46*(L46/0.6))+(F49*(L49/0.6)))</f>
        <v>6.0085000000000008E-3</v>
      </c>
      <c r="G51" s="25">
        <f>(G19*(L19/0.6))+((G21*(L21/0.6))+(G22*(L22/0.6))+(G23*(L23/0.6))+(G24*(L24/0.6))+(G28*(L28/0.6))+(G29*(L29/0.6))+(G30*(L30/0.6))+(G34*(L34/0.6))+(G35*(L35/0.6))+(G36*(L36/0.6))+(G39*(L39/0.6))+(G40*(L40/0.6))+(G41*(L41/0.6))+(G44*(L44/0.6))+(G45*(L45/0.6))+(G46*(L46/0.6))+(G49*(L49/0.6)))</f>
        <v>1.328E-2</v>
      </c>
      <c r="H51" s="19"/>
      <c r="I51" s="19"/>
      <c r="J51" s="19"/>
      <c r="K51" s="19"/>
      <c r="L51" s="5">
        <f>SUM(L19:L49)-L25-L31</f>
        <v>0.59999999999999987</v>
      </c>
      <c r="M51" s="6">
        <f>(M19*(L19/0.6))+((M21*(L21/0.6))+(M22*(L22/0.6))+(M23*(L23/0.6))+(M24*(L24/0.6))+(M28*(L28/0.6))+(M29*(L29/0.6))+(M30*(L30/0.6))+(M34*(L34/0.6))+(M35*(L35/0.6))+(M36*(L36/0.6))+(M39*(L39/0.6))+(M40*(L40/0.6))+(M41*(L41/0.6))+(M44*(L44/0.6))+(M45*(L45/0.6))+(M46*(L46/0.6))+(M49*(L49/0.6)))</f>
        <v>2.0245000000000002</v>
      </c>
      <c r="N51" s="6">
        <f>(N19*(L19/0.6))+((N21*(L21/0.6))+(N22*(L22/0.6))+(N23*(L23/0.6))+(N24*(L24/0.6))+(N28*(L28/0.6))+(N29*(L29/0.6))+(N30*(L30/0.6))+(N34*(L34/0.6))+(N35*(L35/0.6))+(N36*(L36/0.6))+(N39*(L39/0.6))+(N40*(L40/0.6))+(N41*(L41/0.6))+(N44*(L44/0.6))+(N45*(L45/0.6))+(N46*(L46/0.6))+(N49*(L49/0.06)))</f>
        <v>0.53225</v>
      </c>
      <c r="O51" s="6">
        <f>(O19*(L19/0.6))+((O21*(L21/0.6))+(O22*(L22/0.6))+(O23*(L23/0.6))+(O24*(L24/0.6))+(O28*(L28/0.6))+(O29*(L29/0.6))+(O30*(L30/0.6))+(O34*(L34/0.6))+(O35*(L35/0.6))+(O36*(L36/0.6))+(O39*(L39/0.6))+(O40*(L40/0.6))+(O41*(L41/0.6))+(O44*(L44/0.6))+(O45*(L45/0.6))+(O46*(L46/0.6))+(O49*(L49/0.6)))</f>
        <v>2.0245000000000002</v>
      </c>
      <c r="P51" s="6">
        <f>(P19*(L19/0.6))+((P21*(L21/0.6))+(P22*(L22/0.6))+(P23*(L23/0.6))+(P24*(L24/0.6))+(P28*(L28/0.6))+(P29*(L29/0.6))+(P30*(L30/0.6))+(P34*(L34/0.6))+(P35*(L35/0.6))+(P36*(L36/0.6))+(P39*(L39/0.6))+(P40*(L40/0.6))+(P41*(L41/0.6))+(P44*(L44/0.6))+(P45*(L45/0.6))+(P46*(L46/0.6))+(P49*(L49/0.6)))</f>
        <v>20.264500000000002</v>
      </c>
      <c r="Q51" s="6">
        <f>(Q19*(L19/0.6))+((Q21*(L21/0.6))+(Q22*(L22/0.6))+(Q23*(L23/0.6))+(Q24*(L24/0.6))+(Q28*(L28/0.6))+(Q29*(L29/0.6))+(Q30*(L30/0.6))+(Q34*(L34/0.6))+(Q35*(L35/0.6))+(Q36*(L36/0.6))+(Q39*(L39/0.6))+(Q40*(L40/0.6))+(Q41*(L41/0.6))+(Q44*(L44/0.6))+(Q45*(L45/0.6))+(Q46*(L46/0.6))+(Q49*(L49/0.6)))</f>
        <v>11.1089</v>
      </c>
      <c r="R51" s="6">
        <f>(R19*(L19/0.6))+((R21*(L21/0.6))+(R22*(L22/0.6))+(R23*(L23/0.6))+(R24*(L24/0.6))+(R28*(L28/0.6))+(R29*(L29/0.6))+(R30*(L30/0.6))+(R34*(L34/0.6))+(R35*(L35/0.6))+(R36*(L36/0.6))+(R39*(L39/0.6))+(R40*(L40/0.6))+(R41*(L41/0.6))+(R44*(L44/0.6))+(R45*(L45/0.6))+(R46*(L46/0.6))+(R49*(L49/0.6)))</f>
        <v>21.784850000000002</v>
      </c>
      <c r="S51" s="49"/>
      <c r="T51" s="49"/>
    </row>
    <row r="52" spans="1:20" ht="13.5" customHeight="1" thickBot="1" x14ac:dyDescent="0.25">
      <c r="A52" s="4"/>
      <c r="B52" s="4"/>
      <c r="C52" s="4"/>
      <c r="D52" s="4" t="s">
        <v>140</v>
      </c>
      <c r="E52" s="4"/>
      <c r="F52" s="70">
        <f>(F20*(L19/0.6))+(F27*(SUM(L21:L24)/0.6)+(F33*(SUM(L28:L30)/0.6)+(F38*(SUM(L34:L36)/0.6)+(F43*(SUM(L39:L41)/0.6)+(F48*(SUM(L44:L46)/0.6)+(F50*(L49/0.6)))))))</f>
        <v>2.6445000000000001E-3</v>
      </c>
      <c r="G52" s="70">
        <f>(G20*(L19/0.6))+(G27*(SUM(L21:L24)/0.6)+(G33*(SUM(L28:L30)/0.6)+(G38*(SUM(L34:L36)/0.6)+(G43*(SUM(L39:L41)/0.6)+(G48*(SUM(L44:L46)/0.6)+(G50*(L49/0.6)))))))</f>
        <v>1.95795E-2</v>
      </c>
      <c r="H52" s="19"/>
      <c r="I52" s="19"/>
      <c r="J52" s="19"/>
      <c r="K52" s="19"/>
      <c r="L52" s="5"/>
      <c r="M52" s="3">
        <f>(M20*(L19/0.6))+(M27*(SUM(L21:L24)/0.6)+(M33*(SUM(L28:L30)/0.6)+(M38*(SUM(L34:L36)/0.6)+(M43*(SUM(L39:L41)/0.6)+(M48*(SUM(L44:L46)/0.6)+(M50*(L49/0.6)))))))</f>
        <v>1.4673499999999999</v>
      </c>
      <c r="N52" s="3">
        <f>(N20*(L19/0.6))+(N27*(SUM(L21:L24)/0.6)+(N33*(SUM(L28:L30)/0.6)+(N38*(SUM(L34:L36)/0.6)+(N43*(SUM(L39:L41)/0.6)+(N48*(SUM(L44:L46)/0.6)+(N50*(L49/0.6)))))))</f>
        <v>0.30469999999999997</v>
      </c>
      <c r="O52" s="3">
        <f>(O20*(L19/0.6))+(O27*(SUM(L21:L24)/0.6)+(O33*(SUM(L28:L30)/0.6)+(O38*(SUM(L34:L36)/0.6)+(O43*(SUM(L39:L41)/0.6)+(O48*(SUM(L44:L46)/0.6)+(O50*(L49/0.6)))))))</f>
        <v>1.4781500000000003</v>
      </c>
      <c r="P52" s="3">
        <f>(P20*(L19/0.6))+(P27*(SUM(L21:L24)/0.6)+(P33*(SUM(L28:L30)/0.6)+(P38*(SUM(L34:L36)/0.6)+(P43*(SUM(L39:L41)/0.6)+(P48*(SUM(L44:L46)/0.6)+(P50*(L49/0.6)))))))</f>
        <v>18.77655</v>
      </c>
      <c r="Q52" s="3">
        <f>(Q20*(L19/0.6))+(Q27*(SUM(L21:L24)/0.6)+(Q33*(SUM(L28:L30)/0.6)+(Q38*(SUM(L34:L36)/0.6)+(Q43*(SUM(L39:L41)/0.6)+(Q48*(SUM(L44:L46)/0.6)+(Q50*(L49/0.6)))))))</f>
        <v>10.904250000000001</v>
      </c>
      <c r="R52" s="3">
        <f>(R20*(L19/0.6))+(R27*(SUM(L21:L24)/0.6)+(R33*(SUM(L28:L30)/0.6)+(R38*(SUM(L34:L36)/0.6)+(R43*(SUM(L39:L41)/0.6)+(R48*(SUM(L44:L46)/0.6)+(R50*(L49/0.6)))))))</f>
        <v>20.166700000000002</v>
      </c>
    </row>
    <row r="53" spans="1:20" ht="13.5" customHeight="1" thickBot="1" x14ac:dyDescent="0.25">
      <c r="A53" s="4"/>
      <c r="B53" s="4"/>
      <c r="C53" s="43"/>
      <c r="D53" s="44" t="s">
        <v>174</v>
      </c>
      <c r="E53" s="43"/>
      <c r="F53" s="39">
        <f>(F25*(L25/0.6))+(F31*(L31/0.6))+(F50*(L50/0.6))</f>
        <v>9.5025000000000003E-4</v>
      </c>
      <c r="G53" s="39">
        <f>(G25*(L25/0.6))+(G31*(L31/0.6))+(G50*(L50/0.6))</f>
        <v>2.2539750000000004E-2</v>
      </c>
      <c r="H53" s="45"/>
      <c r="I53" s="45"/>
      <c r="J53" s="45"/>
      <c r="K53" s="45"/>
      <c r="L53" s="46"/>
      <c r="M53" s="41">
        <f>(M25*(L25/0.6))+(M31*(L31/0.6))+(M50*(L50/0.6))</f>
        <v>1.6433250000000001</v>
      </c>
      <c r="N53" s="41">
        <f>(N25*(L25/0.6))+(N31*(L31/0.6))+(N50*(L50/0.6))</f>
        <v>0.564975</v>
      </c>
      <c r="O53" s="41">
        <f>(O25*(L25/0.6))+(O31*(L31/0.6))+(O50*(L50/0.6))</f>
        <v>1.6433250000000001</v>
      </c>
      <c r="P53" s="41">
        <f>(P25*(L25/0.6))+(P31*(L31/0.6))+(P50*(L50/0.6))</f>
        <v>18.893250000000002</v>
      </c>
      <c r="Q53" s="41">
        <f>(Q25*(L25/0.6))+(Q31*(L31/0.6))+(Q50*(L50/0.6))</f>
        <v>11.459275000000002</v>
      </c>
      <c r="R53" s="41">
        <f>(R25*(L25/0.6))+(R31*(L31/0.6))+(R50*(L50/0.6))</f>
        <v>5.6811249999999998</v>
      </c>
    </row>
    <row r="54" spans="1:20" ht="13.5" customHeight="1" thickBot="1" x14ac:dyDescent="0.25">
      <c r="A54" s="10"/>
      <c r="B54" s="10"/>
      <c r="C54" s="10"/>
      <c r="D54" s="10" t="s">
        <v>141</v>
      </c>
      <c r="E54" s="10"/>
      <c r="F54" s="24">
        <f>(F51*0.6)+(F16*0.4)</f>
        <v>7.4146999999999998E-3</v>
      </c>
      <c r="G54" s="24">
        <f>(G51*0.6)+(G16*0.4)</f>
        <v>2.1248800000000002E-2</v>
      </c>
      <c r="H54" s="18"/>
      <c r="I54" s="18"/>
      <c r="J54" s="18"/>
      <c r="K54" s="18"/>
      <c r="L54" s="11">
        <f>SUM(L2:L49)-L16-SUM(L10:L15)-L25-L31</f>
        <v>0.99999999999999978</v>
      </c>
      <c r="M54" s="12">
        <f t="shared" ref="M54:R54" si="0">(M51*0.6)+(M16*0.4)</f>
        <v>1.9107000000000003</v>
      </c>
      <c r="N54" s="12">
        <f t="shared" si="0"/>
        <v>0.41630999999999996</v>
      </c>
      <c r="O54" s="12">
        <f t="shared" si="0"/>
        <v>1.9107000000000003</v>
      </c>
      <c r="P54" s="12">
        <f t="shared" si="0"/>
        <v>13.177900000000001</v>
      </c>
      <c r="Q54" s="12">
        <f t="shared" si="0"/>
        <v>9.001210967741935</v>
      </c>
      <c r="R54" s="12">
        <f t="shared" si="0"/>
        <v>18.233877741935487</v>
      </c>
    </row>
    <row r="55" spans="1:20" ht="13.5" customHeight="1" thickBot="1" x14ac:dyDescent="0.25">
      <c r="A55" s="4"/>
      <c r="B55" s="4"/>
      <c r="C55" s="4"/>
      <c r="D55" s="4" t="s">
        <v>142</v>
      </c>
      <c r="E55" s="4"/>
      <c r="F55" s="25">
        <f>F52*0.6+F18*0.4</f>
        <v>2.3867000000000003E-3</v>
      </c>
      <c r="G55" s="25">
        <f>G52*0.6+G18*0.4</f>
        <v>2.0827700000000001E-2</v>
      </c>
      <c r="H55" s="19"/>
      <c r="I55" s="19"/>
      <c r="J55" s="19"/>
      <c r="K55" s="19"/>
      <c r="L55" s="5"/>
      <c r="M55" s="6">
        <f t="shared" ref="M55:R55" si="1">M52*0.6+M18*0.4</f>
        <v>1.6164100000000001</v>
      </c>
      <c r="N55" s="6">
        <f t="shared" si="1"/>
        <v>0.11481999999999998</v>
      </c>
      <c r="O55" s="6">
        <f t="shared" si="1"/>
        <v>1.6228900000000004</v>
      </c>
      <c r="P55" s="6">
        <f t="shared" si="1"/>
        <v>11.22593</v>
      </c>
      <c r="Q55" s="6">
        <f t="shared" si="1"/>
        <v>8.0425500000000003</v>
      </c>
      <c r="R55" s="6">
        <f t="shared" si="1"/>
        <v>14.020020000000001</v>
      </c>
    </row>
    <row r="56" spans="1:20" ht="13.5" customHeight="1" thickBot="1" x14ac:dyDescent="0.25">
      <c r="C56" s="43"/>
      <c r="D56" s="43" t="s">
        <v>175</v>
      </c>
      <c r="E56" s="43"/>
      <c r="F56" s="47">
        <f>(F53*0.6)+(F17*0.4)</f>
        <v>2.2333499999999998E-3</v>
      </c>
      <c r="G56" s="47">
        <f>(G53*0.6)+(G17*0.4)</f>
        <v>2.5921050000000001E-2</v>
      </c>
      <c r="H56" s="45"/>
      <c r="I56" s="45"/>
      <c r="J56" s="45"/>
      <c r="K56" s="45"/>
      <c r="L56" s="46"/>
      <c r="M56" s="48">
        <f t="shared" ref="M56:R56" si="2">(M53*0.6)+(M17*0.4)</f>
        <v>1.9419949999999999</v>
      </c>
      <c r="N56" s="48">
        <f t="shared" si="2"/>
        <v>0.37498499999999996</v>
      </c>
      <c r="O56" s="48">
        <f t="shared" si="2"/>
        <v>1.9419949999999999</v>
      </c>
      <c r="P56" s="48">
        <f t="shared" si="2"/>
        <v>12.02027</v>
      </c>
      <c r="Q56" s="48">
        <f t="shared" si="2"/>
        <v>8.2826850000000007</v>
      </c>
      <c r="R56" s="48">
        <f t="shared" si="2"/>
        <v>5.0707149999999999</v>
      </c>
    </row>
    <row r="57" spans="1:20" ht="72" customHeight="1" x14ac:dyDescent="0.2">
      <c r="B57" s="288" t="s">
        <v>143</v>
      </c>
      <c r="C57" s="289"/>
      <c r="D57" s="289"/>
      <c r="E57" s="289"/>
      <c r="F57" s="290"/>
      <c r="G57" s="290"/>
      <c r="H57" s="291"/>
      <c r="I57" s="291"/>
      <c r="J57" s="291"/>
      <c r="K57" s="291"/>
      <c r="L57" s="289"/>
      <c r="M57" s="289"/>
      <c r="N57" s="289"/>
      <c r="O57" s="289"/>
      <c r="P57" s="289"/>
      <c r="Q57" s="289"/>
      <c r="R57" s="289"/>
    </row>
    <row r="58" spans="1:20" x14ac:dyDescent="0.2">
      <c r="C58" t="s">
        <v>151</v>
      </c>
    </row>
    <row r="59" spans="1:20" x14ac:dyDescent="0.2">
      <c r="C59" t="s">
        <v>156</v>
      </c>
    </row>
    <row r="60" spans="1:20" x14ac:dyDescent="0.2">
      <c r="C60" t="s">
        <v>157</v>
      </c>
      <c r="H60" s="50" t="s">
        <v>186</v>
      </c>
      <c r="M60" t="s">
        <v>190</v>
      </c>
    </row>
    <row r="61" spans="1:20" x14ac:dyDescent="0.2">
      <c r="C61" t="s">
        <v>176</v>
      </c>
    </row>
    <row r="64" spans="1:20" x14ac:dyDescent="0.2">
      <c r="C64" t="s">
        <v>150</v>
      </c>
    </row>
  </sheetData>
  <mergeCells count="1">
    <mergeCell ref="B57:R57"/>
  </mergeCells>
  <conditionalFormatting sqref="H2:K15">
    <cfRule type="cellIs" dxfId="231" priority="6" operator="between">
      <formula>74</formula>
      <formula>99</formula>
    </cfRule>
    <cfRule type="cellIs" dxfId="230" priority="7" operator="between">
      <formula>50</formula>
      <formula>74</formula>
    </cfRule>
    <cfRule type="cellIs" dxfId="229" priority="8" operator="between">
      <formula>25</formula>
      <formula>49</formula>
    </cfRule>
    <cfRule type="cellIs" dxfId="228" priority="9" operator="between">
      <formula>0</formula>
      <formula>24</formula>
    </cfRule>
  </conditionalFormatting>
  <conditionalFormatting sqref="H19:K19 H21:K25">
    <cfRule type="cellIs" dxfId="227" priority="5" operator="between">
      <formula>0</formula>
      <formula>24</formula>
    </cfRule>
  </conditionalFormatting>
  <conditionalFormatting sqref="H19:K19 H21:K25 H28:K31 H34:K36 H39:K41 H44:K46 H49:K49">
    <cfRule type="cellIs" dxfId="226" priority="1" operator="between">
      <formula>74</formula>
      <formula>99</formula>
    </cfRule>
    <cfRule type="cellIs" dxfId="225" priority="2" operator="between">
      <formula>50</formula>
      <formula>74</formula>
    </cfRule>
    <cfRule type="cellIs" dxfId="224" priority="3" operator="between">
      <formula>25</formula>
      <formula>49</formula>
    </cfRule>
    <cfRule type="cellIs" dxfId="223" priority="4" operator="between">
      <formula>0</formula>
      <formula>24</formula>
    </cfRule>
  </conditionalFormatting>
  <printOptions horizontalCentered="1" verticalCentered="1" gridLines="1"/>
  <pageMargins left="0.5" right="0.5" top="0.5" bottom="0.5" header="0.5" footer="0.25"/>
  <pageSetup scale="89" orientation="landscape"/>
  <headerFooter alignWithMargins="0">
    <oddFooter>&amp;LData as of 12/31/2011&amp;R&amp;D</oddFooter>
  </headerFooter>
  <rowBreaks count="1" manualBreakCount="1">
    <brk id="32" max="16383" man="1"/>
  </rowBreaks>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T64"/>
  <sheetViews>
    <sheetView topLeftCell="C1" workbookViewId="0">
      <pane ySplit="1" topLeftCell="A11" activePane="bottomLeft" state="frozen"/>
      <selection activeCell="C1" sqref="C1"/>
      <selection pane="bottomLeft" activeCell="C5" sqref="C5"/>
    </sheetView>
  </sheetViews>
  <sheetFormatPr defaultRowHeight="12.75" x14ac:dyDescent="0.2"/>
  <cols>
    <col min="1" max="1" width="0" style="64" hidden="1" customWidth="1"/>
    <col min="2" max="2" width="18.85546875" style="64" hidden="1" customWidth="1"/>
    <col min="3" max="3" width="8.7109375" style="64" customWidth="1"/>
    <col min="4" max="4" width="24.5703125" style="64" customWidth="1"/>
    <col min="5" max="5" width="6.42578125" style="64" bestFit="1" customWidth="1"/>
    <col min="6" max="6" width="8.5703125" style="66" bestFit="1" customWidth="1"/>
    <col min="7" max="7" width="6.28515625" style="66" customWidth="1"/>
    <col min="8" max="8" width="7" style="22" bestFit="1" customWidth="1"/>
    <col min="9" max="9" width="7" style="22" customWidth="1"/>
    <col min="10" max="11" width="6.7109375" style="22" bestFit="1" customWidth="1"/>
    <col min="12" max="12" width="9.28515625" style="64" bestFit="1" customWidth="1"/>
    <col min="19" max="19" width="11.28515625" style="64" bestFit="1" customWidth="1"/>
  </cols>
  <sheetData>
    <row r="1" spans="1:20" ht="13.5" customHeight="1" thickBot="1" x14ac:dyDescent="0.25">
      <c r="A1" s="8" t="s">
        <v>0</v>
      </c>
      <c r="B1" s="8" t="s">
        <v>1</v>
      </c>
      <c r="C1" s="8" t="s">
        <v>2</v>
      </c>
      <c r="D1" s="8" t="s">
        <v>3</v>
      </c>
      <c r="E1" s="8" t="s">
        <v>4</v>
      </c>
      <c r="F1" s="23" t="s">
        <v>93</v>
      </c>
      <c r="G1" s="23" t="s">
        <v>94</v>
      </c>
      <c r="H1" s="27" t="s">
        <v>95</v>
      </c>
      <c r="I1" s="27" t="s">
        <v>144</v>
      </c>
      <c r="J1" s="27" t="s">
        <v>97</v>
      </c>
      <c r="K1" s="27" t="s">
        <v>98</v>
      </c>
      <c r="L1" s="9" t="s">
        <v>99</v>
      </c>
      <c r="M1" s="8" t="s">
        <v>7</v>
      </c>
      <c r="N1" s="8" t="s">
        <v>6</v>
      </c>
      <c r="O1" s="8" t="s">
        <v>100</v>
      </c>
      <c r="P1" s="8" t="s">
        <v>8</v>
      </c>
      <c r="Q1" s="8" t="s">
        <v>9</v>
      </c>
      <c r="R1" s="8" t="s">
        <v>10</v>
      </c>
    </row>
    <row r="2" spans="1:20" x14ac:dyDescent="0.2">
      <c r="A2" t="s">
        <v>11</v>
      </c>
      <c r="B2" t="s">
        <v>12</v>
      </c>
      <c r="C2" t="s">
        <v>13</v>
      </c>
      <c r="D2" t="s">
        <v>14</v>
      </c>
      <c r="E2" t="s">
        <v>15</v>
      </c>
      <c r="F2" s="66">
        <v>6.3E-3</v>
      </c>
      <c r="G2" s="66">
        <v>4.3799999999999999E-2</v>
      </c>
      <c r="H2" s="22">
        <v>0</v>
      </c>
      <c r="I2" s="22">
        <v>0</v>
      </c>
      <c r="J2" s="22">
        <v>11</v>
      </c>
      <c r="K2" s="22">
        <v>19</v>
      </c>
      <c r="L2" s="67">
        <v>5.6000000000000001E-2</v>
      </c>
      <c r="M2" s="65">
        <v>7.02</v>
      </c>
      <c r="N2" s="65">
        <v>1.58</v>
      </c>
      <c r="O2" s="65">
        <v>3.95</v>
      </c>
      <c r="P2" s="65">
        <v>12.35</v>
      </c>
      <c r="Q2" s="65">
        <v>8.33</v>
      </c>
      <c r="R2" s="65">
        <v>12.49</v>
      </c>
      <c r="S2" s="68"/>
      <c r="T2" s="69"/>
    </row>
    <row r="3" spans="1:20" x14ac:dyDescent="0.2">
      <c r="A3" t="s">
        <v>11</v>
      </c>
      <c r="B3" t="s">
        <v>16</v>
      </c>
      <c r="C3" t="s">
        <v>17</v>
      </c>
      <c r="D3" t="s">
        <v>18</v>
      </c>
      <c r="F3" s="66">
        <v>1.26E-2</v>
      </c>
      <c r="G3" s="66">
        <v>1.8800000000000001E-2</v>
      </c>
      <c r="H3" s="22">
        <v>0</v>
      </c>
      <c r="I3" s="22">
        <v>0</v>
      </c>
      <c r="J3" s="22">
        <v>4</v>
      </c>
      <c r="K3" s="22">
        <v>3</v>
      </c>
      <c r="L3" s="67">
        <v>0.04</v>
      </c>
      <c r="M3" s="65">
        <v>2.87</v>
      </c>
      <c r="N3" s="65">
        <v>0.8</v>
      </c>
      <c r="O3" s="65">
        <v>2.36</v>
      </c>
      <c r="P3" s="65">
        <v>6.25</v>
      </c>
      <c r="Q3" s="65">
        <v>2.94</v>
      </c>
      <c r="R3" s="65">
        <v>3.76</v>
      </c>
      <c r="S3" s="68"/>
      <c r="T3" s="69"/>
    </row>
    <row r="4" spans="1:20" x14ac:dyDescent="0.2">
      <c r="A4" t="s">
        <v>11</v>
      </c>
      <c r="B4" t="s">
        <v>19</v>
      </c>
      <c r="C4" t="s">
        <v>20</v>
      </c>
      <c r="D4" t="s">
        <v>21</v>
      </c>
      <c r="E4" t="s">
        <v>15</v>
      </c>
      <c r="F4" s="66">
        <v>4.5999999999999999E-3</v>
      </c>
      <c r="G4" s="66">
        <v>2.1299999999999999E-2</v>
      </c>
      <c r="H4" s="22">
        <v>63</v>
      </c>
      <c r="I4" s="22">
        <v>47</v>
      </c>
      <c r="J4" s="22">
        <v>45</v>
      </c>
      <c r="K4" s="22">
        <v>29</v>
      </c>
      <c r="L4" s="67">
        <v>0.04</v>
      </c>
      <c r="M4" s="65">
        <v>3.7</v>
      </c>
      <c r="N4" s="65">
        <v>0.37</v>
      </c>
      <c r="O4" s="65">
        <v>2.37</v>
      </c>
      <c r="P4" s="65">
        <v>4.88</v>
      </c>
      <c r="Q4" s="65">
        <v>4.32</v>
      </c>
      <c r="R4" s="65">
        <v>6.39</v>
      </c>
      <c r="S4" s="68"/>
      <c r="T4" s="69"/>
    </row>
    <row r="5" spans="1:20" x14ac:dyDescent="0.2">
      <c r="A5" t="s">
        <v>11</v>
      </c>
      <c r="B5" t="s">
        <v>22</v>
      </c>
      <c r="C5" t="s">
        <v>101</v>
      </c>
      <c r="D5" t="s">
        <v>102</v>
      </c>
      <c r="E5" t="s">
        <v>15</v>
      </c>
      <c r="F5" s="66">
        <v>5.4999999999999997E-3</v>
      </c>
      <c r="G5" s="66">
        <v>5.7599999999999998E-2</v>
      </c>
      <c r="H5" s="22">
        <v>60</v>
      </c>
      <c r="I5" s="22">
        <v>62</v>
      </c>
      <c r="J5" s="22">
        <v>55</v>
      </c>
      <c r="K5" s="22">
        <v>52</v>
      </c>
      <c r="L5" s="67">
        <v>0</v>
      </c>
      <c r="M5" s="65">
        <v>4.62</v>
      </c>
      <c r="N5" s="65">
        <v>0.56999999999999995</v>
      </c>
      <c r="O5" s="65">
        <v>1.86</v>
      </c>
      <c r="P5" s="65">
        <v>9.94</v>
      </c>
      <c r="Q5" s="65">
        <v>8.1199999999999992</v>
      </c>
      <c r="R5" s="65">
        <v>13.04</v>
      </c>
      <c r="S5" s="68"/>
      <c r="T5" s="69"/>
    </row>
    <row r="6" spans="1:20" x14ac:dyDescent="0.2">
      <c r="A6" t="s">
        <v>11</v>
      </c>
      <c r="B6" t="s">
        <v>25</v>
      </c>
      <c r="C6" t="s">
        <v>191</v>
      </c>
      <c r="D6" t="s">
        <v>27</v>
      </c>
      <c r="E6" t="s">
        <v>15</v>
      </c>
      <c r="F6" s="66">
        <v>7.4000000000000003E-3</v>
      </c>
      <c r="G6" s="66">
        <v>3.7499999999999999E-2</v>
      </c>
      <c r="H6" s="22">
        <v>48</v>
      </c>
      <c r="I6" s="22">
        <v>40</v>
      </c>
      <c r="J6" s="22">
        <v>24</v>
      </c>
      <c r="K6" s="22">
        <v>17</v>
      </c>
      <c r="L6" s="67">
        <v>7.1999999999999995E-2</v>
      </c>
      <c r="M6" s="65">
        <v>1.35</v>
      </c>
      <c r="N6" s="65">
        <v>0.41</v>
      </c>
      <c r="O6" s="65">
        <v>0.79</v>
      </c>
      <c r="P6" s="65">
        <v>4.1500000000000004</v>
      </c>
      <c r="Q6" s="65">
        <v>4.67</v>
      </c>
      <c r="R6" s="65">
        <v>7.77</v>
      </c>
      <c r="S6" s="68"/>
      <c r="T6" s="69"/>
    </row>
    <row r="7" spans="1:20" ht="13.5" customHeight="1" thickBot="1" x14ac:dyDescent="0.25">
      <c r="A7" s="2" t="s">
        <v>11</v>
      </c>
      <c r="B7" s="2" t="s">
        <v>29</v>
      </c>
      <c r="C7" t="s">
        <v>192</v>
      </c>
      <c r="D7" t="s">
        <v>31</v>
      </c>
      <c r="E7" t="s">
        <v>15</v>
      </c>
      <c r="F7" s="66">
        <v>1.2200000000000001E-2</v>
      </c>
      <c r="G7" s="66">
        <v>5.8500000000000003E-2</v>
      </c>
      <c r="H7" s="22">
        <v>0</v>
      </c>
      <c r="I7" s="22">
        <v>7</v>
      </c>
      <c r="J7" s="22">
        <v>20</v>
      </c>
      <c r="K7" s="22">
        <v>16</v>
      </c>
      <c r="L7" s="67">
        <v>0.04</v>
      </c>
      <c r="M7" s="65">
        <v>12.65</v>
      </c>
      <c r="N7" s="65">
        <v>0.89</v>
      </c>
      <c r="O7" s="65">
        <v>4.9000000000000004</v>
      </c>
      <c r="P7" s="65">
        <v>11.68</v>
      </c>
      <c r="Q7" s="65">
        <v>11.41</v>
      </c>
      <c r="R7" s="65">
        <v>20.6</v>
      </c>
      <c r="S7" s="68"/>
      <c r="T7" s="69"/>
    </row>
    <row r="8" spans="1:20" ht="13.5" customHeight="1" thickBot="1" x14ac:dyDescent="0.25">
      <c r="A8" s="2"/>
      <c r="B8" s="2"/>
      <c r="C8" t="s">
        <v>177</v>
      </c>
      <c r="D8" t="s">
        <v>178</v>
      </c>
      <c r="E8" t="s">
        <v>15</v>
      </c>
      <c r="F8" s="66">
        <v>8.6E-3</v>
      </c>
      <c r="G8" s="66">
        <v>2.46E-2</v>
      </c>
      <c r="H8" s="36">
        <v>22</v>
      </c>
      <c r="I8" s="33"/>
      <c r="J8" s="36"/>
      <c r="K8" s="36"/>
      <c r="L8" s="67">
        <v>0.112</v>
      </c>
      <c r="M8" s="65">
        <v>2.27</v>
      </c>
      <c r="N8" s="65">
        <v>0.27</v>
      </c>
      <c r="O8" s="65">
        <v>1.57</v>
      </c>
      <c r="P8" s="65">
        <v>3.96</v>
      </c>
      <c r="Q8" s="65">
        <v>3.79</v>
      </c>
      <c r="R8" s="65"/>
      <c r="S8" s="68"/>
      <c r="T8" s="69"/>
    </row>
    <row r="9" spans="1:20" ht="13.5" customHeight="1" thickBot="1" x14ac:dyDescent="0.25">
      <c r="A9" s="2"/>
      <c r="B9" s="2"/>
      <c r="C9" t="s">
        <v>181</v>
      </c>
      <c r="D9" t="s">
        <v>182</v>
      </c>
      <c r="E9" t="s">
        <v>15</v>
      </c>
      <c r="F9" s="66">
        <v>1.18E-2</v>
      </c>
      <c r="G9" s="66">
        <v>1.34E-2</v>
      </c>
      <c r="H9" s="36"/>
      <c r="I9" s="33"/>
      <c r="J9" s="36"/>
      <c r="K9" s="36"/>
      <c r="L9" s="67">
        <v>0.04</v>
      </c>
      <c r="M9" s="65">
        <v>2.46</v>
      </c>
      <c r="N9" s="65">
        <v>0.5</v>
      </c>
      <c r="O9" s="65">
        <v>1.31</v>
      </c>
      <c r="P9" s="65">
        <v>5.3</v>
      </c>
      <c r="Q9" s="65"/>
      <c r="R9" s="65"/>
      <c r="S9" s="68"/>
      <c r="T9" s="69"/>
    </row>
    <row r="10" spans="1:20" ht="13.5" customHeight="1" thickBot="1" x14ac:dyDescent="0.25">
      <c r="A10" s="2"/>
      <c r="B10" s="2"/>
      <c r="C10" s="84" t="s">
        <v>158</v>
      </c>
      <c r="D10" s="84" t="s">
        <v>159</v>
      </c>
      <c r="E10" s="84" t="s">
        <v>84</v>
      </c>
      <c r="F10" s="85">
        <v>8.0000000000000004E-4</v>
      </c>
      <c r="G10" s="85">
        <v>2.5499999999999998E-2</v>
      </c>
      <c r="H10" s="36">
        <v>63</v>
      </c>
      <c r="I10" s="33">
        <v>53</v>
      </c>
      <c r="J10" s="36">
        <v>48</v>
      </c>
      <c r="K10" s="36">
        <v>41</v>
      </c>
      <c r="L10" s="86">
        <v>0.14799999999999999</v>
      </c>
      <c r="M10" s="87">
        <v>3.84</v>
      </c>
      <c r="N10" s="87">
        <v>0.08</v>
      </c>
      <c r="O10" s="87">
        <v>1.95</v>
      </c>
      <c r="P10" s="87">
        <v>4.41</v>
      </c>
      <c r="Q10" s="87">
        <v>3.6</v>
      </c>
      <c r="R10" s="87">
        <v>4.5999999999999996</v>
      </c>
      <c r="T10" s="65"/>
    </row>
    <row r="11" spans="1:20" ht="13.5" customHeight="1" thickBot="1" x14ac:dyDescent="0.25">
      <c r="A11" s="2"/>
      <c r="B11" s="2"/>
      <c r="C11" s="84" t="s">
        <v>160</v>
      </c>
      <c r="D11" s="84" t="s">
        <v>161</v>
      </c>
      <c r="E11" s="84" t="s">
        <v>84</v>
      </c>
      <c r="F11" s="85">
        <v>7.7000000000000002E-3</v>
      </c>
      <c r="G11" s="85">
        <v>9.4999999999999998E-3</v>
      </c>
      <c r="H11" s="36">
        <v>32</v>
      </c>
      <c r="I11" s="33">
        <v>33</v>
      </c>
      <c r="J11" s="36"/>
      <c r="K11" s="36"/>
      <c r="L11" s="86">
        <v>0.04</v>
      </c>
      <c r="M11" s="87">
        <v>4.82</v>
      </c>
      <c r="N11" s="87">
        <v>1.99</v>
      </c>
      <c r="O11" s="87">
        <v>2.09</v>
      </c>
      <c r="P11" s="87">
        <v>7.57</v>
      </c>
      <c r="Q11" s="87">
        <v>3.77</v>
      </c>
      <c r="R11" s="87"/>
      <c r="T11" s="65"/>
    </row>
    <row r="12" spans="1:20" ht="13.5" customHeight="1" thickBot="1" x14ac:dyDescent="0.25">
      <c r="A12" s="2"/>
      <c r="B12" s="2"/>
      <c r="C12" s="84" t="s">
        <v>162</v>
      </c>
      <c r="D12" s="84" t="s">
        <v>21</v>
      </c>
      <c r="E12" s="84" t="s">
        <v>84</v>
      </c>
      <c r="F12" s="85">
        <v>5.4999999999999997E-3</v>
      </c>
      <c r="G12" s="85">
        <v>1.54E-2</v>
      </c>
      <c r="H12" s="36"/>
      <c r="I12" s="33"/>
      <c r="J12" s="36"/>
      <c r="K12" s="36"/>
      <c r="L12" s="86">
        <v>7.1999999999999995E-2</v>
      </c>
      <c r="M12" s="87">
        <v>4.41</v>
      </c>
      <c r="N12" s="87">
        <v>0.17</v>
      </c>
      <c r="O12" s="87">
        <v>2.34</v>
      </c>
      <c r="P12" s="87">
        <v>5.43</v>
      </c>
      <c r="Q12" s="87"/>
      <c r="R12" s="87"/>
      <c r="T12" s="65"/>
    </row>
    <row r="13" spans="1:20" ht="13.5" customHeight="1" thickBot="1" x14ac:dyDescent="0.25">
      <c r="A13" s="2"/>
      <c r="B13" s="2"/>
      <c r="C13" s="84" t="s">
        <v>163</v>
      </c>
      <c r="D13" s="84" t="s">
        <v>164</v>
      </c>
      <c r="E13" s="84" t="s">
        <v>84</v>
      </c>
      <c r="F13" s="85">
        <v>5.0000000000000001E-3</v>
      </c>
      <c r="G13" s="85">
        <v>4.4299999999999999E-2</v>
      </c>
      <c r="H13" s="36">
        <v>89</v>
      </c>
      <c r="I13" s="33">
        <v>90</v>
      </c>
      <c r="J13" s="36">
        <v>87</v>
      </c>
      <c r="K13" s="36"/>
      <c r="L13" s="86">
        <v>2.8000000000000001E-2</v>
      </c>
      <c r="M13" s="87">
        <v>4.43</v>
      </c>
      <c r="N13" s="87">
        <v>0.36</v>
      </c>
      <c r="O13" s="87">
        <v>2.04</v>
      </c>
      <c r="P13" s="87">
        <v>10.01</v>
      </c>
      <c r="Q13" s="87">
        <v>7.09</v>
      </c>
      <c r="R13" s="87">
        <v>9.93</v>
      </c>
      <c r="T13" s="65"/>
    </row>
    <row r="14" spans="1:20" ht="13.5" customHeight="1" thickBot="1" x14ac:dyDescent="0.25">
      <c r="A14" s="2"/>
      <c r="B14" s="2"/>
      <c r="C14" s="84" t="s">
        <v>165</v>
      </c>
      <c r="D14" s="84" t="s">
        <v>166</v>
      </c>
      <c r="E14" s="84" t="s">
        <v>84</v>
      </c>
      <c r="F14" s="85">
        <v>6.4999999999999997E-3</v>
      </c>
      <c r="G14" s="85">
        <v>4.0500000000000001E-2</v>
      </c>
      <c r="H14" s="36">
        <v>66</v>
      </c>
      <c r="I14" s="33"/>
      <c r="J14" s="36"/>
      <c r="K14" s="36"/>
      <c r="L14" s="86">
        <v>7.1999999999999995E-2</v>
      </c>
      <c r="M14" s="87">
        <v>1.96</v>
      </c>
      <c r="N14" s="87">
        <v>0.49</v>
      </c>
      <c r="O14" s="87">
        <v>1.23</v>
      </c>
      <c r="P14" s="87">
        <v>4.6500000000000004</v>
      </c>
      <c r="Q14" s="87">
        <v>4.72</v>
      </c>
      <c r="R14" s="87"/>
      <c r="T14" s="65"/>
    </row>
    <row r="15" spans="1:20" ht="13.5" customHeight="1" thickBot="1" x14ac:dyDescent="0.25">
      <c r="A15" s="2"/>
      <c r="B15" s="2"/>
      <c r="C15" s="38" t="s">
        <v>167</v>
      </c>
      <c r="D15" s="38" t="s">
        <v>168</v>
      </c>
      <c r="E15" s="38" t="s">
        <v>84</v>
      </c>
      <c r="F15" s="39">
        <v>5.0000000000000001E-3</v>
      </c>
      <c r="G15" s="39">
        <v>6.1100000000000002E-2</v>
      </c>
      <c r="H15" s="31">
        <v>71</v>
      </c>
      <c r="I15" s="30">
        <v>76</v>
      </c>
      <c r="J15" s="31">
        <v>56</v>
      </c>
      <c r="K15" s="31"/>
      <c r="L15" s="40">
        <v>0.04</v>
      </c>
      <c r="M15" s="41">
        <v>12.29</v>
      </c>
      <c r="N15" s="41">
        <v>1.06</v>
      </c>
      <c r="O15" s="41">
        <v>4.18</v>
      </c>
      <c r="P15" s="41">
        <v>9.2899999999999991</v>
      </c>
      <c r="Q15" s="41">
        <v>7.37</v>
      </c>
      <c r="R15" s="41">
        <v>10.79</v>
      </c>
      <c r="T15" s="65"/>
    </row>
    <row r="16" spans="1:20" ht="13.5" customHeight="1" thickBot="1" x14ac:dyDescent="0.25">
      <c r="A16" s="2"/>
      <c r="B16" s="2"/>
      <c r="C16" s="73"/>
      <c r="D16" s="73" t="s">
        <v>103</v>
      </c>
      <c r="E16" s="73"/>
      <c r="F16" s="74">
        <f>SUMPRODUCT(F2:F9,$L$2:$L$9)/SUM($L$2:$L$9)</f>
        <v>8.741999999999998E-3</v>
      </c>
      <c r="G16" s="74">
        <f>SUMPRODUCT(G2:G9,$L$2:$L$9)/SUM($L$2:$L$9)</f>
        <v>3.0970000000000001E-2</v>
      </c>
      <c r="H16" s="75"/>
      <c r="I16" s="75"/>
      <c r="J16" s="75"/>
      <c r="K16" s="75"/>
      <c r="L16" s="76">
        <f>SUM(L2:L9)</f>
        <v>0.4</v>
      </c>
      <c r="M16" s="83">
        <f>SUMPRODUCT(M2:M9,$L$2:$L$9)/SUM($L$2:$L$9)</f>
        <v>4.029399999999999</v>
      </c>
      <c r="N16" s="83">
        <f>SUMPRODUCT(N2:N9,$L$2:$L$9)/SUM($L$2:$L$9)</f>
        <v>0.62660000000000005</v>
      </c>
      <c r="O16" s="83">
        <f>SUMPRODUCT(O2:O9,$L$2:$L$9)/SUM($L$2:$L$9)</f>
        <v>2.2287999999999997</v>
      </c>
      <c r="P16" s="83">
        <f>SUMPRODUCT(P2:P9,$L$2:$L$9)/SUM($L$2:$L$9)</f>
        <v>6.3958000000000004</v>
      </c>
      <c r="Q16" s="83">
        <f>SUMPRODUCT(Q2:Q7,$L$2:$L$7)/SUM($L$2:$L$7)</f>
        <v>6.2480645161290305</v>
      </c>
      <c r="R16" s="83">
        <f>SUMPRODUCT(R2:R7,$L$2:$L$7)/SUM($L$2:$L$7)</f>
        <v>10.035806451612903</v>
      </c>
    </row>
    <row r="17" spans="1:20" ht="13.5" customHeight="1" thickBot="1" x14ac:dyDescent="0.25">
      <c r="A17" s="2"/>
      <c r="B17" s="2"/>
      <c r="C17" s="73"/>
      <c r="D17" s="73" t="s">
        <v>169</v>
      </c>
      <c r="E17" s="73"/>
      <c r="F17" s="74">
        <f>((F10*(L10/0.4))+(F11*(L11/0.4))+(F12*(L12/0.4))+(F13*(L13/0.4))+(F14*(L14/0.4))+(F15*(L15/0.4)))</f>
        <v>4.0759999999999998E-3</v>
      </c>
      <c r="G17" s="74">
        <f>((G10*(L10/0.4))+(G11*(L11/0.4))+(G12*(L12/0.4))+(G13*(L13/0.4))+(G14*(L14/0.4))+(G15*(L15/0.4)))</f>
        <v>2.9657999999999993E-2</v>
      </c>
      <c r="H17" s="75"/>
      <c r="I17" s="75"/>
      <c r="J17" s="75"/>
      <c r="K17" s="75"/>
      <c r="L17" s="76"/>
      <c r="M17" s="88">
        <f>((M10*(L10/0.4))+(M11*(L11/0.4))+(M12*(L12/0.4))+(M13*(L13/0.4))+(M14*(L14/0.4))+(M15*(L15/0.4)))</f>
        <v>4.5884999999999989</v>
      </c>
      <c r="N17" s="88">
        <f>((N10*(L10/0.4))+(N11*(L11/0.4))+(N12*(L12/0.4))+(N13*(L13/0.4))+(N14*(L14/0.4))+(N15*(L15/0.4)))</f>
        <v>0.47859999999999997</v>
      </c>
      <c r="O17" s="88">
        <f>((O10*(L10/0.4))+(O11*(L11/0.4))+(O12*(L12/0.4))+(O13*(L13/0.4))+(O14*(L14/0.4))+(O15*(L15/0.4)))</f>
        <v>2.1338999999999997</v>
      </c>
      <c r="P17" s="88">
        <f>((P10*(L10/0.4))+(P11*(L11/0.4))+(P12*(L12/0.4))+(P13*(L13/0.4))+(P14*(L14/0.4))+(P15*(L15/0.4)))</f>
        <v>5.8327999999999989</v>
      </c>
      <c r="Q17" s="88">
        <f>((Q10*(L10/0.4))+(Q11*(L11/0.4))+(Q12*(L12/0.4))+(Q13*(L13/0.4))+(Q14*(L14/0.4))+(Q15*(L15/0.4)))</f>
        <v>3.7918999999999996</v>
      </c>
      <c r="R17" s="88">
        <f>((R10*(L10/0.4))+(R11*(L11/0.4))+(R12*(L12/0.4))+(R13*(L13/0.4))+(R14*(L14/0.4))+(R15*(L15/0.4)))</f>
        <v>3.4760999999999993</v>
      </c>
    </row>
    <row r="18" spans="1:20" ht="13.5" customHeight="1" thickBot="1" x14ac:dyDescent="0.25">
      <c r="A18" s="10" t="s">
        <v>11</v>
      </c>
      <c r="B18" s="10" t="s">
        <v>104</v>
      </c>
      <c r="C18" s="10" t="s">
        <v>105</v>
      </c>
      <c r="D18" s="10" t="s">
        <v>106</v>
      </c>
      <c r="E18" s="10"/>
      <c r="F18" s="24">
        <v>8.0000000000000004E-4</v>
      </c>
      <c r="G18" s="24">
        <v>2.1899999999999999E-2</v>
      </c>
      <c r="H18" s="18"/>
      <c r="I18" s="18"/>
      <c r="J18" s="18"/>
      <c r="K18" s="18"/>
      <c r="L18" s="11"/>
      <c r="M18" s="12">
        <v>3.93</v>
      </c>
      <c r="N18" s="12">
        <v>0.05</v>
      </c>
      <c r="O18" s="12">
        <v>2.04</v>
      </c>
      <c r="P18" s="12">
        <v>4.37</v>
      </c>
      <c r="Q18" s="12">
        <v>3.66</v>
      </c>
      <c r="R18" s="12">
        <v>4.8499999999999996</v>
      </c>
      <c r="S18" s="72"/>
      <c r="T18" s="72"/>
    </row>
    <row r="19" spans="1:20" ht="13.5" customHeight="1" thickBot="1" x14ac:dyDescent="0.25">
      <c r="A19" s="10"/>
      <c r="B19" s="10"/>
      <c r="C19" s="55" t="s">
        <v>154</v>
      </c>
      <c r="D19" s="55" t="s">
        <v>155</v>
      </c>
      <c r="E19" s="55" t="s">
        <v>15</v>
      </c>
      <c r="F19" s="56">
        <v>6.3E-3</v>
      </c>
      <c r="G19" s="56">
        <v>1.6500000000000001E-2</v>
      </c>
      <c r="H19" s="34">
        <v>13</v>
      </c>
      <c r="I19" s="34">
        <v>17</v>
      </c>
      <c r="J19" s="34">
        <v>12</v>
      </c>
      <c r="K19" s="34">
        <v>8</v>
      </c>
      <c r="L19" s="56">
        <v>4.4999999999999998E-2</v>
      </c>
      <c r="M19" s="57">
        <v>7.4</v>
      </c>
      <c r="N19" s="57">
        <v>2.6</v>
      </c>
      <c r="O19" s="57">
        <v>6.74</v>
      </c>
      <c r="P19" s="57">
        <v>15.53</v>
      </c>
      <c r="Q19" s="57">
        <v>-0.09</v>
      </c>
      <c r="R19" s="57">
        <v>10.47</v>
      </c>
      <c r="S19" s="49"/>
      <c r="T19" s="49"/>
    </row>
    <row r="20" spans="1:20" ht="13.5" customHeight="1" thickBot="1" x14ac:dyDescent="0.25">
      <c r="A20" s="13"/>
      <c r="B20" s="13" t="s">
        <v>107</v>
      </c>
      <c r="C20" s="13" t="s">
        <v>108</v>
      </c>
      <c r="D20" s="13" t="s">
        <v>109</v>
      </c>
      <c r="E20" s="13"/>
      <c r="F20" s="26">
        <v>6.7000000000000002E-3</v>
      </c>
      <c r="G20" s="26">
        <v>1.6299999999999999E-2</v>
      </c>
      <c r="H20" s="35"/>
      <c r="I20" s="35"/>
      <c r="J20" s="35"/>
      <c r="K20" s="35"/>
      <c r="L20" s="14"/>
      <c r="M20" s="15">
        <v>5.77</v>
      </c>
      <c r="N20" s="15">
        <v>2.66</v>
      </c>
      <c r="O20" s="15">
        <v>6.6</v>
      </c>
      <c r="P20" s="15">
        <v>13.83</v>
      </c>
      <c r="Q20" s="15">
        <v>-0.93</v>
      </c>
      <c r="R20" s="15">
        <v>8.06</v>
      </c>
      <c r="S20" s="49"/>
      <c r="T20" s="49"/>
    </row>
    <row r="21" spans="1:20" x14ac:dyDescent="0.2">
      <c r="A21" t="s">
        <v>33</v>
      </c>
      <c r="B21" t="s">
        <v>37</v>
      </c>
      <c r="C21" s="51" t="s">
        <v>38</v>
      </c>
      <c r="D21" s="51" t="s">
        <v>39</v>
      </c>
      <c r="E21" s="51"/>
      <c r="F21" s="52">
        <v>6.4000000000000003E-3</v>
      </c>
      <c r="G21" s="52">
        <v>1.4999999999999999E-2</v>
      </c>
      <c r="H21" s="36">
        <v>0</v>
      </c>
      <c r="I21" s="36">
        <v>0</v>
      </c>
      <c r="J21" s="36">
        <v>14</v>
      </c>
      <c r="K21" s="33">
        <v>18</v>
      </c>
      <c r="L21" s="53">
        <v>0.03</v>
      </c>
      <c r="M21" s="54">
        <v>7.9</v>
      </c>
      <c r="N21" s="54">
        <v>1</v>
      </c>
      <c r="O21" s="54">
        <v>5</v>
      </c>
      <c r="P21" s="54">
        <v>29.31</v>
      </c>
      <c r="Q21" s="54">
        <v>14.89</v>
      </c>
      <c r="R21" s="54">
        <v>1.5</v>
      </c>
      <c r="S21" s="49"/>
      <c r="T21" s="49"/>
    </row>
    <row r="22" spans="1:20" x14ac:dyDescent="0.2">
      <c r="A22" t="s">
        <v>33</v>
      </c>
      <c r="B22" t="s">
        <v>40</v>
      </c>
      <c r="C22" s="51" t="s">
        <v>41</v>
      </c>
      <c r="D22" s="51" t="s">
        <v>42</v>
      </c>
      <c r="E22" s="51" t="s">
        <v>43</v>
      </c>
      <c r="F22" s="52">
        <v>5.8999999999999999E-3</v>
      </c>
      <c r="G22" s="52">
        <v>1.1299999999999999E-2</v>
      </c>
      <c r="H22" s="33">
        <v>21</v>
      </c>
      <c r="I22" s="33">
        <v>30</v>
      </c>
      <c r="J22" s="33">
        <v>24</v>
      </c>
      <c r="K22" s="33" t="s">
        <v>185</v>
      </c>
      <c r="L22" s="53">
        <v>3.5999999999999997E-2</v>
      </c>
      <c r="M22" s="54">
        <v>3.63</v>
      </c>
      <c r="N22" s="54">
        <v>0.93</v>
      </c>
      <c r="O22" s="54">
        <v>2.92</v>
      </c>
      <c r="P22" s="54">
        <v>22.24</v>
      </c>
      <c r="Q22" s="54">
        <v>7.3</v>
      </c>
      <c r="R22" s="54">
        <v>11.9</v>
      </c>
      <c r="S22" s="49"/>
      <c r="T22" s="49"/>
    </row>
    <row r="23" spans="1:20" x14ac:dyDescent="0.2">
      <c r="A23" t="s">
        <v>33</v>
      </c>
      <c r="B23" t="s">
        <v>44</v>
      </c>
      <c r="C23" s="51" t="s">
        <v>45</v>
      </c>
      <c r="D23" s="51" t="s">
        <v>46</v>
      </c>
      <c r="E23" s="51" t="s">
        <v>15</v>
      </c>
      <c r="F23" s="52">
        <v>4.3E-3</v>
      </c>
      <c r="G23" s="52">
        <v>4.0599999999999997E-2</v>
      </c>
      <c r="H23" s="33">
        <v>23</v>
      </c>
      <c r="I23" s="33">
        <v>29</v>
      </c>
      <c r="J23" s="33">
        <v>34</v>
      </c>
      <c r="K23" s="33">
        <v>21</v>
      </c>
      <c r="L23" s="53">
        <v>3.5999999999999997E-2</v>
      </c>
      <c r="M23" s="54">
        <v>5.15</v>
      </c>
      <c r="N23" s="54">
        <v>1.21</v>
      </c>
      <c r="O23" s="54">
        <v>4.03</v>
      </c>
      <c r="P23" s="54">
        <v>27.21</v>
      </c>
      <c r="Q23" s="54">
        <v>6.2</v>
      </c>
      <c r="R23" s="54">
        <v>11.5</v>
      </c>
      <c r="S23" s="49"/>
      <c r="T23" s="49"/>
    </row>
    <row r="24" spans="1:20" x14ac:dyDescent="0.2">
      <c r="A24" t="s">
        <v>33</v>
      </c>
      <c r="B24" t="s">
        <v>47</v>
      </c>
      <c r="C24" s="51" t="s">
        <v>48</v>
      </c>
      <c r="D24" s="51" t="s">
        <v>49</v>
      </c>
      <c r="E24" s="51" t="s">
        <v>15</v>
      </c>
      <c r="F24" s="52">
        <v>6.8999999999999999E-3</v>
      </c>
      <c r="G24" s="97">
        <v>1.26E-2</v>
      </c>
      <c r="H24" s="37">
        <v>0</v>
      </c>
      <c r="I24" s="37">
        <v>5</v>
      </c>
      <c r="J24" s="36">
        <v>32</v>
      </c>
      <c r="K24" s="33">
        <v>32</v>
      </c>
      <c r="L24" s="53">
        <v>3.9E-2</v>
      </c>
      <c r="M24" s="54">
        <v>8.16</v>
      </c>
      <c r="N24" s="54">
        <v>1.57</v>
      </c>
      <c r="O24" s="54">
        <v>1.95</v>
      </c>
      <c r="P24" s="54">
        <v>35.75</v>
      </c>
      <c r="Q24" s="54">
        <v>11.58</v>
      </c>
      <c r="R24" s="54">
        <v>15.78</v>
      </c>
      <c r="S24" s="49"/>
      <c r="T24" s="49"/>
    </row>
    <row r="25" spans="1:20" ht="13.5" customHeight="1" thickBot="1" x14ac:dyDescent="0.25">
      <c r="C25" s="38" t="s">
        <v>170</v>
      </c>
      <c r="D25" s="38" t="s">
        <v>171</v>
      </c>
      <c r="E25" s="38" t="s">
        <v>84</v>
      </c>
      <c r="F25" s="39">
        <v>1.5E-3</v>
      </c>
      <c r="G25" s="39">
        <v>3.09E-2</v>
      </c>
      <c r="H25" s="29">
        <v>49</v>
      </c>
      <c r="I25" s="29">
        <v>54</v>
      </c>
      <c r="J25" s="31">
        <v>26</v>
      </c>
      <c r="K25" s="30" t="s">
        <v>185</v>
      </c>
      <c r="L25" s="40">
        <v>0.17249999999999999</v>
      </c>
      <c r="M25" s="41">
        <v>5.12</v>
      </c>
      <c r="N25" s="41">
        <v>1.68</v>
      </c>
      <c r="O25" s="41">
        <v>5.15</v>
      </c>
      <c r="P25" s="41">
        <v>22.09</v>
      </c>
      <c r="Q25" s="41">
        <v>5.54</v>
      </c>
      <c r="R25" s="41">
        <v>11.18</v>
      </c>
      <c r="S25" s="49"/>
      <c r="T25" s="49"/>
    </row>
    <row r="26" spans="1:20" ht="13.5" customHeight="1" thickBot="1" x14ac:dyDescent="0.25">
      <c r="A26" s="2"/>
      <c r="B26" s="2"/>
      <c r="C26" s="73"/>
      <c r="D26" s="73" t="s">
        <v>110</v>
      </c>
      <c r="E26" s="73"/>
      <c r="F26" s="74">
        <f>((F21*(L21/SUM(L21:L24)))+(F22*(L22/SUM(L21:L24)))+(F23*(L23/SUM(L21:L24)))+(F24*(L24/SUM(L21:L24))))</f>
        <v>5.8744680851063828E-3</v>
      </c>
      <c r="G26" s="74">
        <f>((G21*(L21/SUM(L21:L24)))+(G22*(L22/SUM(L21:L24)))+(G23*(L23/SUM(L21:L24)))+(G24*(L24/SUM(L21:L24))))</f>
        <v>1.9927659574468081E-2</v>
      </c>
      <c r="H26" s="75"/>
      <c r="I26" s="75"/>
      <c r="J26" s="75"/>
      <c r="K26" s="75"/>
      <c r="L26" s="76"/>
      <c r="M26" s="88">
        <f>((M21*(L21/SUM(L21:L24)))+(M22*(L22/SUM(L21:L24)))+(M23*(L23/SUM(L21:L24)))+(M24*(L24/SUM(L21:L24))))</f>
        <v>6.1795744680851055</v>
      </c>
      <c r="N26" s="88">
        <f>((N21*(L21/SUM(L21:L24)))+(N22*(L22/SUM(L21:L24)))+(N23*(L23/SUM(L21:L24)))+(N24*(L24/SUM(L21:L24))))</f>
        <v>1.1934042553191486</v>
      </c>
      <c r="O26" s="88">
        <f>((O21*(L21/SUM(L21:L24)))+(O22*(L22/SUM(L21:L24)))+(O23*(L23/SUM(L21:L24)))+(O24*(L24/SUM(L21:L24))))</f>
        <v>3.3776595744680851</v>
      </c>
      <c r="P26" s="88">
        <f>((P21*(L21/SUM(L21:L24)))+(P22*(L22/SUM(L21:L24)))+(P23*(L23/SUM(L21:L24)))+(P24*(L24/SUM(L21:L24))))</f>
        <v>28.749999999999996</v>
      </c>
      <c r="Q26" s="88">
        <f>((Q21*(L21/SUM(L21:L24)))+(Q22*(L22/SUM(L21:L24)))+(Q23*(L23/SUM(L21:L24)))+(Q24*(L24/SUM(L21:L24))))</f>
        <v>9.8178723404255308</v>
      </c>
      <c r="R26" s="88">
        <f>((R21*(L21/SUM(L21:L24)))+(R22*(L22/SUM(L21:L24)))+(R23*(L23/SUM(L21:L24)))+(R24*(L24/SUM(L21:L24))))</f>
        <v>10.658297872340423</v>
      </c>
      <c r="S26" s="49"/>
      <c r="T26" s="49"/>
    </row>
    <row r="27" spans="1:20" ht="13.5" customHeight="1" thickBot="1" x14ac:dyDescent="0.25">
      <c r="A27" s="10"/>
      <c r="B27" s="10" t="s">
        <v>111</v>
      </c>
      <c r="C27" s="10" t="s">
        <v>112</v>
      </c>
      <c r="D27" s="10" t="s">
        <v>113</v>
      </c>
      <c r="E27" s="10"/>
      <c r="F27" s="24">
        <v>3.3999999999999998E-3</v>
      </c>
      <c r="G27" s="24">
        <v>3.2599999999999997E-2</v>
      </c>
      <c r="H27" s="18"/>
      <c r="I27" s="18"/>
      <c r="J27" s="18"/>
      <c r="K27" s="18"/>
      <c r="L27" s="11"/>
      <c r="M27" s="12">
        <v>4.78</v>
      </c>
      <c r="N27" s="12">
        <v>0.96</v>
      </c>
      <c r="O27" s="12">
        <v>4.09</v>
      </c>
      <c r="P27" s="12">
        <v>23.57</v>
      </c>
      <c r="Q27" s="12">
        <v>8.1</v>
      </c>
      <c r="R27" s="12">
        <v>11.77</v>
      </c>
      <c r="S27" s="49"/>
      <c r="T27" s="49"/>
    </row>
    <row r="28" spans="1:20" x14ac:dyDescent="0.2">
      <c r="A28" t="s">
        <v>33</v>
      </c>
      <c r="B28" t="s">
        <v>50</v>
      </c>
      <c r="C28" s="51" t="s">
        <v>114</v>
      </c>
      <c r="D28" s="51" t="s">
        <v>115</v>
      </c>
      <c r="E28" s="51" t="s">
        <v>116</v>
      </c>
      <c r="F28" s="52">
        <v>0.01</v>
      </c>
      <c r="G28" s="52">
        <v>4.4999999999999997E-3</v>
      </c>
      <c r="H28" s="33">
        <v>46</v>
      </c>
      <c r="I28" s="36">
        <v>50</v>
      </c>
      <c r="J28" s="33">
        <v>41</v>
      </c>
      <c r="K28" s="36">
        <v>33</v>
      </c>
      <c r="L28" s="53">
        <v>3.5999999999999997E-2</v>
      </c>
      <c r="M28" s="54">
        <v>5.42</v>
      </c>
      <c r="N28" s="54">
        <v>1.39</v>
      </c>
      <c r="O28" s="54">
        <v>3.49</v>
      </c>
      <c r="P28" s="54">
        <v>17.7</v>
      </c>
      <c r="Q28" s="54">
        <v>15.66</v>
      </c>
      <c r="R28" s="54">
        <v>18.55</v>
      </c>
      <c r="S28" s="49"/>
      <c r="T28" s="49"/>
    </row>
    <row r="29" spans="1:20" x14ac:dyDescent="0.2">
      <c r="A29" t="s">
        <v>33</v>
      </c>
      <c r="B29" t="s">
        <v>53</v>
      </c>
      <c r="C29" s="51" t="s">
        <v>54</v>
      </c>
      <c r="D29" s="51" t="s">
        <v>55</v>
      </c>
      <c r="E29" s="51" t="s">
        <v>56</v>
      </c>
      <c r="F29" s="52">
        <v>6.1000000000000004E-3</v>
      </c>
      <c r="G29" s="52">
        <v>7.6E-3</v>
      </c>
      <c r="H29" s="37">
        <v>79</v>
      </c>
      <c r="I29" s="28">
        <v>69</v>
      </c>
      <c r="J29" s="36">
        <v>77</v>
      </c>
      <c r="K29" s="36">
        <v>58</v>
      </c>
      <c r="L29" s="53">
        <v>3.5999999999999997E-2</v>
      </c>
      <c r="M29" s="54">
        <v>5.33</v>
      </c>
      <c r="N29" s="54">
        <v>2.2799999999999998</v>
      </c>
      <c r="O29" s="54">
        <v>3.48</v>
      </c>
      <c r="P29" s="54">
        <v>23.06</v>
      </c>
      <c r="Q29" s="54">
        <v>14.19</v>
      </c>
      <c r="R29" s="54">
        <v>16.600000000000001</v>
      </c>
      <c r="S29" s="49"/>
      <c r="T29" s="49"/>
    </row>
    <row r="30" spans="1:20" ht="13.5" customHeight="1" thickBot="1" x14ac:dyDescent="0.25">
      <c r="A30" s="2" t="s">
        <v>33</v>
      </c>
      <c r="B30" s="2" t="s">
        <v>57</v>
      </c>
      <c r="C30" s="51" t="s">
        <v>58</v>
      </c>
      <c r="D30" s="51" t="s">
        <v>59</v>
      </c>
      <c r="E30" s="51" t="s">
        <v>15</v>
      </c>
      <c r="F30" s="52">
        <v>8.9999999999999998E-4</v>
      </c>
      <c r="G30" s="52">
        <v>1.8200000000000001E-2</v>
      </c>
      <c r="H30" s="33">
        <v>0</v>
      </c>
      <c r="I30" s="33">
        <v>3</v>
      </c>
      <c r="J30" s="33">
        <v>1</v>
      </c>
      <c r="K30" s="33">
        <v>3</v>
      </c>
      <c r="L30" s="53">
        <v>0.03</v>
      </c>
      <c r="M30" s="54">
        <v>7.04</v>
      </c>
      <c r="N30" s="54">
        <v>2.06</v>
      </c>
      <c r="O30" s="54">
        <v>5.17</v>
      </c>
      <c r="P30" s="54">
        <v>24.44</v>
      </c>
      <c r="Q30" s="54">
        <v>16.489999999999998</v>
      </c>
      <c r="R30" s="54">
        <v>18.75</v>
      </c>
      <c r="S30" s="49"/>
      <c r="T30" s="49"/>
    </row>
    <row r="31" spans="1:20" ht="13.5" customHeight="1" thickBot="1" x14ac:dyDescent="0.25">
      <c r="A31" s="2"/>
      <c r="B31" s="2"/>
      <c r="C31" s="38" t="s">
        <v>172</v>
      </c>
      <c r="D31" s="38" t="s">
        <v>173</v>
      </c>
      <c r="E31" s="38" t="s">
        <v>84</v>
      </c>
      <c r="F31" s="39">
        <v>4.0000000000000002E-4</v>
      </c>
      <c r="G31" s="39">
        <v>1.7100000000000001E-2</v>
      </c>
      <c r="H31" s="30">
        <v>0</v>
      </c>
      <c r="I31" s="30">
        <v>0</v>
      </c>
      <c r="J31" s="30"/>
      <c r="K31" s="30"/>
      <c r="L31" s="40">
        <v>0.40350000000000003</v>
      </c>
      <c r="M31" s="41">
        <v>7</v>
      </c>
      <c r="N31" s="41">
        <v>2.46</v>
      </c>
      <c r="O31" s="41">
        <v>4.88</v>
      </c>
      <c r="P31" s="41">
        <v>24.9</v>
      </c>
      <c r="Q31" s="41">
        <v>16.48</v>
      </c>
      <c r="R31" s="41"/>
      <c r="S31" s="49"/>
      <c r="T31" s="49"/>
    </row>
    <row r="32" spans="1:20" ht="13.5" customHeight="1" thickBot="1" x14ac:dyDescent="0.25">
      <c r="A32" s="2"/>
      <c r="B32" s="2"/>
      <c r="C32" s="73"/>
      <c r="D32" s="73" t="s">
        <v>117</v>
      </c>
      <c r="E32" s="73"/>
      <c r="F32" s="74">
        <f>((F28*(L28/SUM(L28:L30)))+(F29*(L29/SUM(L28:L30)))+(F30*(L30/SUM(L28:L30))))</f>
        <v>5.9470588235294121E-3</v>
      </c>
      <c r="G32" s="74">
        <f>((G28*(L28/SUM(L28:L30)))+(G29*(L29/SUM(L28:L30)))+(G30*(L30/SUM(L28:L30))))</f>
        <v>9.6235294117647079E-3</v>
      </c>
      <c r="H32" s="75"/>
      <c r="I32" s="75"/>
      <c r="J32" s="75"/>
      <c r="K32" s="75"/>
      <c r="L32" s="76"/>
      <c r="M32" s="88">
        <f>((M28*(L28/SUM(L28:L30)))+(M29*(L29/SUM(L28:L30)))+(M30*(L30/SUM(L28:L30))))</f>
        <v>5.8647058823529417</v>
      </c>
      <c r="N32" s="88">
        <f>((N28*(L28/SUM(L28:L30)))+(N29*(L29/SUM(L28:L30)))+(N30*(L30/SUM(L28:L30))))</f>
        <v>1.9011764705882355</v>
      </c>
      <c r="O32" s="88">
        <f>((O28*(L28/SUM(L28:L30)))+(O29*(L29/SUM(L28:L30)))+(O30*(L30/SUM(L28:L30))))</f>
        <v>3.9805882352941175</v>
      </c>
      <c r="P32" s="88">
        <f>((P28*(L28/SUM(L28:L30)))+(P29*(L29/SUM(L28:L30)))+(P30*(L30/SUM(L28:L30))))</f>
        <v>21.574117647058824</v>
      </c>
      <c r="Q32" s="88">
        <f>((Q28*(L28/SUM(L28:L30)))+(Q29*(L29/SUM(L28:L30)))+(Q30*(L30/SUM(L28:L30))))</f>
        <v>15.385294117647058</v>
      </c>
      <c r="R32" s="88">
        <f>((R28*(L28/SUM(L28:L30)))+(R29*(L29/SUM(L28:L30)))+(R30*(L30/SUM(L28:L30))))</f>
        <v>17.920588235294119</v>
      </c>
      <c r="S32" s="49"/>
      <c r="T32" s="49"/>
    </row>
    <row r="33" spans="1:20" ht="13.5" customHeight="1" thickBot="1" x14ac:dyDescent="0.25">
      <c r="A33" s="10"/>
      <c r="B33" s="10" t="s">
        <v>118</v>
      </c>
      <c r="C33" s="10" t="s">
        <v>119</v>
      </c>
      <c r="D33" s="10" t="s">
        <v>120</v>
      </c>
      <c r="E33" s="10"/>
      <c r="F33" s="24">
        <v>8.9999999999999998E-4</v>
      </c>
      <c r="G33" s="24">
        <v>1.8100000000000002E-2</v>
      </c>
      <c r="H33" s="18"/>
      <c r="I33" s="18"/>
      <c r="J33" s="18"/>
      <c r="K33" s="18"/>
      <c r="L33" s="11"/>
      <c r="M33" s="12">
        <v>7.14</v>
      </c>
      <c r="N33" s="12">
        <v>2.0699999999999998</v>
      </c>
      <c r="O33" s="12">
        <v>5.23</v>
      </c>
      <c r="P33" s="12">
        <v>24.61</v>
      </c>
      <c r="Q33" s="12">
        <v>16.579999999999998</v>
      </c>
      <c r="R33" s="12">
        <v>18.829999999999998</v>
      </c>
      <c r="S33" s="49"/>
      <c r="T33" s="49"/>
    </row>
    <row r="34" spans="1:20" x14ac:dyDescent="0.2">
      <c r="A34" t="s">
        <v>33</v>
      </c>
      <c r="B34" t="s">
        <v>60</v>
      </c>
      <c r="C34" s="51" t="s">
        <v>61</v>
      </c>
      <c r="D34" s="51" t="s">
        <v>62</v>
      </c>
      <c r="E34" s="51" t="s">
        <v>15</v>
      </c>
      <c r="F34" s="52">
        <v>8.3000000000000001E-3</v>
      </c>
      <c r="G34" s="52">
        <v>1E-4</v>
      </c>
      <c r="H34" s="33">
        <v>29</v>
      </c>
      <c r="I34" s="33">
        <v>27</v>
      </c>
      <c r="J34" s="33">
        <v>13</v>
      </c>
      <c r="K34" s="36">
        <v>13</v>
      </c>
      <c r="L34" s="53">
        <v>2.1000000000000001E-2</v>
      </c>
      <c r="M34" s="54">
        <v>2.02</v>
      </c>
      <c r="N34" s="54">
        <v>3.99</v>
      </c>
      <c r="O34" s="54">
        <v>2.91</v>
      </c>
      <c r="P34" s="54">
        <v>24.48</v>
      </c>
      <c r="Q34" s="54">
        <v>13.87</v>
      </c>
      <c r="R34" s="54">
        <v>17.98</v>
      </c>
      <c r="S34" s="49"/>
      <c r="T34" s="49"/>
    </row>
    <row r="35" spans="1:20" x14ac:dyDescent="0.2">
      <c r="A35" t="s">
        <v>33</v>
      </c>
      <c r="B35" t="s">
        <v>63</v>
      </c>
      <c r="C35" s="51" t="s">
        <v>121</v>
      </c>
      <c r="D35" s="51" t="s">
        <v>122</v>
      </c>
      <c r="E35" s="51" t="s">
        <v>15</v>
      </c>
      <c r="F35" s="52">
        <v>6.4999999999999997E-3</v>
      </c>
      <c r="G35" s="52">
        <v>6.9999999999999999E-4</v>
      </c>
      <c r="H35" s="33">
        <v>0</v>
      </c>
      <c r="I35" s="33">
        <v>2</v>
      </c>
      <c r="J35" s="33">
        <v>10</v>
      </c>
      <c r="K35" s="33">
        <v>10</v>
      </c>
      <c r="L35" s="53">
        <v>2.1000000000000001E-2</v>
      </c>
      <c r="M35" s="54">
        <v>4.46</v>
      </c>
      <c r="N35" s="54">
        <v>3.62</v>
      </c>
      <c r="O35" s="54">
        <v>4.59</v>
      </c>
      <c r="P35" s="54">
        <v>31.41</v>
      </c>
      <c r="Q35" s="54">
        <v>15.57</v>
      </c>
      <c r="R35" s="54">
        <v>18.260000000000002</v>
      </c>
      <c r="S35" s="49"/>
      <c r="T35" s="49"/>
    </row>
    <row r="36" spans="1:20" ht="13.5" customHeight="1" thickBot="1" x14ac:dyDescent="0.25">
      <c r="A36" s="2" t="s">
        <v>33</v>
      </c>
      <c r="B36" s="2" t="s">
        <v>66</v>
      </c>
      <c r="C36" s="58" t="s">
        <v>67</v>
      </c>
      <c r="D36" s="58" t="s">
        <v>68</v>
      </c>
      <c r="E36" s="58" t="s">
        <v>43</v>
      </c>
      <c r="F36" s="59">
        <v>4.4000000000000003E-3</v>
      </c>
      <c r="G36" s="59">
        <v>5.0000000000000001E-3</v>
      </c>
      <c r="H36" s="32">
        <v>47</v>
      </c>
      <c r="I36" s="29">
        <v>45</v>
      </c>
      <c r="J36" s="29">
        <v>59</v>
      </c>
      <c r="K36" s="31"/>
      <c r="L36" s="60">
        <v>3.5999999999999997E-2</v>
      </c>
      <c r="M36" s="61">
        <v>6.05</v>
      </c>
      <c r="N36" s="61">
        <v>2.5</v>
      </c>
      <c r="O36" s="61">
        <v>5.03</v>
      </c>
      <c r="P36" s="61">
        <v>26.89</v>
      </c>
      <c r="Q36" s="61">
        <v>16.13</v>
      </c>
      <c r="R36" s="61">
        <v>17.260000000000002</v>
      </c>
      <c r="S36" s="49"/>
      <c r="T36" s="49"/>
    </row>
    <row r="37" spans="1:20" ht="13.5" customHeight="1" thickBot="1" x14ac:dyDescent="0.25">
      <c r="A37" s="2"/>
      <c r="B37" s="2"/>
      <c r="C37" s="73"/>
      <c r="D37" s="73" t="s">
        <v>123</v>
      </c>
      <c r="E37" s="73"/>
      <c r="F37" s="74">
        <f>((F34*(L34/SUM(L34:L36)))+(F35*(L35/SUM(L34:L36)))+(F36*(L36/SUM(L34:L36))))</f>
        <v>6.015384615384616E-3</v>
      </c>
      <c r="G37" s="74">
        <f>((G34*(L34/SUM(L34:L36)))+(G35*(L35/SUM(L34:L36)))+(G36*(L36/SUM(L34:L36))))</f>
        <v>2.523076923076923E-3</v>
      </c>
      <c r="H37" s="75"/>
      <c r="I37" s="75"/>
      <c r="J37" s="75"/>
      <c r="K37" s="75"/>
      <c r="L37" s="76"/>
      <c r="M37" s="88">
        <f>((M34*(L34/SUM(L34:L36)))+(M35*(L35/SUM(L34:L36)))+(M36*(L36/SUM(L34:L36))))</f>
        <v>4.5369230769230775</v>
      </c>
      <c r="N37" s="88">
        <f>((N34*(L34/SUM(L34:L36)))+(N35*(L35/SUM(L34:L36)))+(N36*(L36/SUM(L34:L36))))</f>
        <v>3.2026923076923079</v>
      </c>
      <c r="O37" s="88">
        <f>((O34*(L34/SUM(L34:L36)))+(O35*(L35/SUM(L34:L36)))+(O36*(L36/SUM(L34:L36))))</f>
        <v>4.3407692307692312</v>
      </c>
      <c r="P37" s="88">
        <f>((P34*(L34/SUM(L34:L36)))+(P35*(L35/SUM(L34:L36)))+(P36*(L36/SUM(L34:L36))))</f>
        <v>27.458076923076923</v>
      </c>
      <c r="Q37" s="88">
        <f>((Q34*(L34/SUM(L34:L36)))+(Q35*(L35/SUM(L34:L36)))+(Q36*(L36/SUM(L34:L36))))</f>
        <v>15.370769230769231</v>
      </c>
      <c r="R37" s="88">
        <f>((R34*(L34/SUM(L34:L36)))+(R35*(L35/SUM(L34:L36)))+(R36*(L36/SUM(L34:L36))))</f>
        <v>17.723076923076924</v>
      </c>
      <c r="S37" s="49"/>
      <c r="T37" s="49"/>
    </row>
    <row r="38" spans="1:20" ht="13.5" customHeight="1" thickBot="1" x14ac:dyDescent="0.25">
      <c r="A38" s="10"/>
      <c r="B38" s="10" t="s">
        <v>124</v>
      </c>
      <c r="C38" s="10" t="s">
        <v>125</v>
      </c>
      <c r="D38" s="10" t="s">
        <v>126</v>
      </c>
      <c r="E38" s="10"/>
      <c r="F38" s="24">
        <v>2E-3</v>
      </c>
      <c r="G38" s="24">
        <v>1.2800000000000001E-2</v>
      </c>
      <c r="H38" s="18"/>
      <c r="I38" s="18"/>
      <c r="J38" s="18"/>
      <c r="K38" s="18"/>
      <c r="L38" s="11"/>
      <c r="M38" s="12">
        <v>6.2</v>
      </c>
      <c r="N38" s="12">
        <v>1.93</v>
      </c>
      <c r="O38" s="12">
        <v>5.07</v>
      </c>
      <c r="P38" s="12">
        <v>26.64</v>
      </c>
      <c r="Q38" s="12">
        <v>16.03</v>
      </c>
      <c r="R38" s="12">
        <v>19</v>
      </c>
      <c r="S38" s="49"/>
      <c r="T38" s="49"/>
    </row>
    <row r="39" spans="1:20" x14ac:dyDescent="0.2">
      <c r="A39" t="s">
        <v>33</v>
      </c>
      <c r="B39" t="s">
        <v>69</v>
      </c>
      <c r="C39" s="51" t="s">
        <v>70</v>
      </c>
      <c r="D39" s="51" t="s">
        <v>71</v>
      </c>
      <c r="E39" s="51"/>
      <c r="F39" s="52">
        <v>1.18E-2</v>
      </c>
      <c r="G39" s="52">
        <v>0</v>
      </c>
      <c r="H39" s="37">
        <v>62</v>
      </c>
      <c r="I39" s="37">
        <v>52</v>
      </c>
      <c r="J39" s="37">
        <v>53</v>
      </c>
      <c r="K39" s="37">
        <v>59</v>
      </c>
      <c r="L39" s="53">
        <v>2.1000000000000001E-2</v>
      </c>
      <c r="M39" s="54">
        <v>5.41</v>
      </c>
      <c r="N39" s="54">
        <v>0.35</v>
      </c>
      <c r="O39" s="54">
        <v>2.35</v>
      </c>
      <c r="P39" s="54">
        <v>17.8</v>
      </c>
      <c r="Q39" s="54">
        <v>16.100000000000001</v>
      </c>
      <c r="R39" s="54">
        <v>19.22</v>
      </c>
      <c r="S39" s="49"/>
      <c r="T39" s="49"/>
    </row>
    <row r="40" spans="1:20" x14ac:dyDescent="0.2">
      <c r="A40" t="s">
        <v>33</v>
      </c>
      <c r="B40" t="s">
        <v>72</v>
      </c>
      <c r="C40" s="51" t="s">
        <v>73</v>
      </c>
      <c r="D40" s="51" t="s">
        <v>74</v>
      </c>
      <c r="E40" s="51"/>
      <c r="F40" s="52">
        <v>9.1999999999999998E-3</v>
      </c>
      <c r="G40" s="52">
        <v>2.2000000000000001E-3</v>
      </c>
      <c r="H40" s="37">
        <v>82</v>
      </c>
      <c r="I40" s="36">
        <v>73</v>
      </c>
      <c r="J40" s="37">
        <v>61</v>
      </c>
      <c r="K40" s="37">
        <v>56</v>
      </c>
      <c r="L40" s="53">
        <v>2.1000000000000001E-2</v>
      </c>
      <c r="M40" s="54">
        <v>7.08</v>
      </c>
      <c r="N40" s="54">
        <v>2.15</v>
      </c>
      <c r="O40" s="54">
        <v>6.8</v>
      </c>
      <c r="P40" s="54">
        <v>29.05</v>
      </c>
      <c r="Q40" s="54">
        <v>13.28</v>
      </c>
      <c r="R40" s="54">
        <v>18.53</v>
      </c>
      <c r="S40" s="49"/>
      <c r="T40" s="49"/>
    </row>
    <row r="41" spans="1:20" ht="13.5" customHeight="1" thickBot="1" x14ac:dyDescent="0.25">
      <c r="A41" s="2" t="s">
        <v>33</v>
      </c>
      <c r="B41" s="2" t="s">
        <v>75</v>
      </c>
      <c r="C41" s="58" t="s">
        <v>76</v>
      </c>
      <c r="D41" s="58" t="s">
        <v>77</v>
      </c>
      <c r="E41" s="58" t="s">
        <v>15</v>
      </c>
      <c r="F41" s="59">
        <v>2.7000000000000001E-3</v>
      </c>
      <c r="G41" s="59">
        <v>1.5100000000000001E-2</v>
      </c>
      <c r="H41" s="31">
        <v>18</v>
      </c>
      <c r="I41" s="30">
        <v>15</v>
      </c>
      <c r="J41" s="30">
        <v>19</v>
      </c>
      <c r="K41" s="31">
        <v>19</v>
      </c>
      <c r="L41" s="60">
        <v>4.2000000000000003E-2</v>
      </c>
      <c r="M41" s="61">
        <v>7.33</v>
      </c>
      <c r="N41" s="61">
        <v>2.72</v>
      </c>
      <c r="O41" s="61">
        <v>5.64</v>
      </c>
      <c r="P41" s="61">
        <v>27.64</v>
      </c>
      <c r="Q41" s="61">
        <v>17.98</v>
      </c>
      <c r="R41" s="61">
        <v>22.06</v>
      </c>
      <c r="S41" s="49"/>
      <c r="T41" s="49"/>
    </row>
    <row r="42" spans="1:20" ht="13.5" customHeight="1" thickBot="1" x14ac:dyDescent="0.25">
      <c r="A42" s="2"/>
      <c r="B42" s="2"/>
      <c r="C42" s="73"/>
      <c r="D42" s="73" t="s">
        <v>127</v>
      </c>
      <c r="E42" s="73"/>
      <c r="F42" s="74">
        <f>((F39*(L39/SUM(L39:L41)))+(F40*(L40/SUM(L39:L41)))+(F41*(L41/SUM(L39:L41))))</f>
        <v>6.6E-3</v>
      </c>
      <c r="G42" s="74">
        <f>((G39*(L39/SUM(L39:L41)))+(G40*(L40/SUM(L39:L41)))+(G41*(L41/SUM(L39:L41))))</f>
        <v>8.0999999999999996E-3</v>
      </c>
      <c r="H42" s="75"/>
      <c r="I42" s="75"/>
      <c r="J42" s="75"/>
      <c r="K42" s="75"/>
      <c r="L42" s="76"/>
      <c r="M42" s="88">
        <f>((M39*(L39/SUM(L39:L41)))+(M40*(L40/SUM(L39:L41)))+(M41*(L41/SUM(L39:L41))))</f>
        <v>6.7874999999999996</v>
      </c>
      <c r="N42" s="88">
        <f>((N39*(L39/SUM(L39:L41)))+(N40*(L40/SUM(L39:L41)))+(N41*(L41/SUM(L39:L41))))</f>
        <v>1.9850000000000001</v>
      </c>
      <c r="O42" s="88">
        <f>((O39*(L39/SUM(L39:L41)))+(O40*(L40/SUM(L39:L41)))+(O41*(L41/SUM(L39:L41))))</f>
        <v>5.1074999999999999</v>
      </c>
      <c r="P42" s="88">
        <f>((P39*(L39/SUM(L39:L41)))+(P40*(L40/SUM(L39:L41)))+(P41*(L41/SUM(L39:L41))))</f>
        <v>25.532499999999999</v>
      </c>
      <c r="Q42" s="88">
        <f>((Q39*(L39/SUM(L39:L41)))+(Q40*(L40/SUM(L39:L41)))+(Q41*(L41/SUM(L39:L41))))</f>
        <v>16.335000000000001</v>
      </c>
      <c r="R42" s="88">
        <f>((R39*(L39/SUM(L39:L41)))+(R40*(L40/SUM(L39:L41)))+(R41*(L41/SUM(L39:L41))))</f>
        <v>20.467500000000001</v>
      </c>
      <c r="S42" s="49"/>
      <c r="T42" s="49"/>
    </row>
    <row r="43" spans="1:20" ht="13.5" customHeight="1" thickBot="1" x14ac:dyDescent="0.25">
      <c r="A43" s="10"/>
      <c r="B43" s="10" t="s">
        <v>128</v>
      </c>
      <c r="C43" s="10" t="s">
        <v>129</v>
      </c>
      <c r="D43" s="10" t="s">
        <v>130</v>
      </c>
      <c r="E43" s="10"/>
      <c r="F43" s="24">
        <v>2.0999999999999999E-3</v>
      </c>
      <c r="G43" s="24">
        <v>1.9E-2</v>
      </c>
      <c r="H43" s="18"/>
      <c r="I43" s="18"/>
      <c r="J43" s="18"/>
      <c r="K43" s="18"/>
      <c r="L43" s="11"/>
      <c r="M43" s="12">
        <v>8.16</v>
      </c>
      <c r="N43" s="12">
        <v>2.59</v>
      </c>
      <c r="O43" s="12">
        <v>8.16</v>
      </c>
      <c r="P43" s="12">
        <v>23.51</v>
      </c>
      <c r="Q43" s="12">
        <v>16.66</v>
      </c>
      <c r="R43" s="12">
        <v>18.98</v>
      </c>
      <c r="S43" s="49"/>
      <c r="T43" s="49"/>
    </row>
    <row r="44" spans="1:20" x14ac:dyDescent="0.2">
      <c r="A44" t="s">
        <v>33</v>
      </c>
      <c r="B44" t="s">
        <v>78</v>
      </c>
      <c r="C44" s="84" t="s">
        <v>188</v>
      </c>
      <c r="D44" s="84" t="s">
        <v>189</v>
      </c>
      <c r="E44" s="84"/>
      <c r="F44" s="85">
        <v>1.5E-3</v>
      </c>
      <c r="G44" s="85">
        <v>1.23E-2</v>
      </c>
      <c r="H44" s="28">
        <v>0</v>
      </c>
      <c r="I44" s="28">
        <v>5</v>
      </c>
      <c r="J44" s="28">
        <v>3</v>
      </c>
      <c r="K44" s="37">
        <v>5</v>
      </c>
      <c r="L44" s="86">
        <v>5.0999999999999997E-2</v>
      </c>
      <c r="M44" s="87">
        <v>7.57</v>
      </c>
      <c r="N44" s="87">
        <v>4.25</v>
      </c>
      <c r="O44" s="87">
        <v>4.37</v>
      </c>
      <c r="P44" s="87">
        <v>25.53</v>
      </c>
      <c r="Q44" s="87">
        <v>15.18</v>
      </c>
      <c r="R44" s="87">
        <v>21.48</v>
      </c>
      <c r="S44" s="49"/>
      <c r="T44" s="49"/>
    </row>
    <row r="45" spans="1:20" x14ac:dyDescent="0.2">
      <c r="A45" t="s">
        <v>33</v>
      </c>
      <c r="B45" t="s">
        <v>81</v>
      </c>
      <c r="H45" s="33"/>
      <c r="I45" s="33"/>
      <c r="L45" s="67"/>
      <c r="M45" s="65"/>
      <c r="N45" s="65"/>
      <c r="O45" s="65"/>
      <c r="P45" s="65"/>
      <c r="Q45" s="65"/>
      <c r="R45" s="1"/>
      <c r="S45" s="49"/>
      <c r="T45" s="49"/>
    </row>
    <row r="46" spans="1:20" ht="13.5" customHeight="1" thickBot="1" x14ac:dyDescent="0.25">
      <c r="A46" s="2" t="s">
        <v>33</v>
      </c>
      <c r="B46" s="2" t="s">
        <v>86</v>
      </c>
      <c r="C46" s="2" t="s">
        <v>87</v>
      </c>
      <c r="D46" s="2" t="s">
        <v>131</v>
      </c>
      <c r="E46" s="2" t="s">
        <v>15</v>
      </c>
      <c r="F46" s="70">
        <v>5.1999999999999998E-3</v>
      </c>
      <c r="G46" s="70">
        <v>5.1000000000000004E-3</v>
      </c>
      <c r="H46" s="29">
        <v>12</v>
      </c>
      <c r="I46" s="31">
        <v>6</v>
      </c>
      <c r="J46" s="31">
        <v>22</v>
      </c>
      <c r="K46" s="31">
        <v>29</v>
      </c>
      <c r="L46" s="99">
        <v>6.9000000000000006E-2</v>
      </c>
      <c r="M46" s="3">
        <v>4.5199999999999996</v>
      </c>
      <c r="N46" s="3">
        <v>4.4400000000000004</v>
      </c>
      <c r="O46" s="3">
        <v>3.27</v>
      </c>
      <c r="P46" s="3">
        <v>26.42</v>
      </c>
      <c r="Q46" s="3">
        <v>16.920000000000002</v>
      </c>
      <c r="R46" s="3">
        <v>23.4</v>
      </c>
      <c r="S46" s="49"/>
      <c r="T46" s="49"/>
    </row>
    <row r="47" spans="1:20" ht="13.5" customHeight="1" thickBot="1" x14ac:dyDescent="0.25">
      <c r="A47" s="2"/>
      <c r="B47" s="2"/>
      <c r="C47" s="73"/>
      <c r="D47" s="73" t="s">
        <v>132</v>
      </c>
      <c r="E47" s="73"/>
      <c r="F47" s="74">
        <f>((F44*(L44/SUM(L44:L46)))+(F45*(L45/SUM(L44:L46)))+(F46*(L46/SUM(L44:L46))))</f>
        <v>3.6275000000000001E-3</v>
      </c>
      <c r="G47" s="74">
        <f>((G44*(L44/SUM(L44:L46)))+(G45*(L45/SUM(L44:L46)))+(G46*(L46/SUM(L44:L46))))</f>
        <v>8.1600000000000006E-3</v>
      </c>
      <c r="H47" s="75"/>
      <c r="I47" s="75"/>
      <c r="J47" s="75"/>
      <c r="K47" s="75"/>
      <c r="L47" s="76"/>
      <c r="M47" s="88">
        <f>((M44*(L44/SUM(L44:L46)))+(M45*(L45/SUM(L44:L46)))+(M46*(L46/SUM(L44:L46))))</f>
        <v>5.8162500000000001</v>
      </c>
      <c r="N47" s="88">
        <f>((N44*(L44/SUM(L44:L46)))+(N45*(L45/SUM(L44:L46)))+(N46*(L46/SUM(L44:L46))))</f>
        <v>4.3592500000000003</v>
      </c>
      <c r="O47" s="88">
        <f>((O44*(L44/SUM(L44:L46)))+(O45*(L45/SUM(L44:L46)))+(O46*(L46/SUM(L44:L46))))</f>
        <v>3.7375000000000003</v>
      </c>
      <c r="P47" s="88">
        <f>((P44*(L44/SUM(L44:L46)))+(P45*(L45/SUM(L44:L46)))+(P46*(L46/SUM(L44:L46))))</f>
        <v>26.041750000000004</v>
      </c>
      <c r="Q47" s="88">
        <f>((Q44*(L44/SUM(L44:L46)))+(Q45*(L45/SUM(L44:L46)))+(Q46*(L46/SUM(L44:L46))))</f>
        <v>16.180500000000002</v>
      </c>
      <c r="R47" s="88">
        <f>((R44*(L44/SUM(L44:L46)))+(R45*(L45/SUM(L44:L46)))+(R46*(L46/SUM(L44:L46))))</f>
        <v>22.584</v>
      </c>
      <c r="S47" s="49"/>
      <c r="T47" s="49"/>
    </row>
    <row r="48" spans="1:20" ht="13.5" customHeight="1" thickBot="1" x14ac:dyDescent="0.25">
      <c r="A48" s="13"/>
      <c r="B48" s="13" t="s">
        <v>133</v>
      </c>
      <c r="C48" s="13" t="s">
        <v>134</v>
      </c>
      <c r="D48" s="13" t="s">
        <v>135</v>
      </c>
      <c r="E48" s="13"/>
      <c r="F48" s="26">
        <v>2.3999999999999998E-3</v>
      </c>
      <c r="G48" s="26">
        <v>1.29E-2</v>
      </c>
      <c r="H48" s="20"/>
      <c r="I48" s="20"/>
      <c r="J48" s="20"/>
      <c r="K48" s="20"/>
      <c r="L48" s="14"/>
      <c r="M48" s="15">
        <v>3.19</v>
      </c>
      <c r="N48" s="15">
        <v>5.32</v>
      </c>
      <c r="O48" s="15">
        <v>2.0499999999999998</v>
      </c>
      <c r="P48" s="15">
        <v>23.65</v>
      </c>
      <c r="Q48" s="15">
        <v>14.6</v>
      </c>
      <c r="R48" s="15">
        <v>20.190000000000001</v>
      </c>
      <c r="S48" s="49"/>
      <c r="T48" s="49"/>
    </row>
    <row r="49" spans="1:20" ht="13.5" customHeight="1" thickBot="1" x14ac:dyDescent="0.25">
      <c r="A49" s="4" t="s">
        <v>89</v>
      </c>
      <c r="B49" s="4" t="s">
        <v>90</v>
      </c>
      <c r="C49" s="55" t="s">
        <v>91</v>
      </c>
      <c r="D49" s="55" t="s">
        <v>92</v>
      </c>
      <c r="E49" s="55" t="s">
        <v>15</v>
      </c>
      <c r="F49" s="56">
        <v>3.2000000000000002E-3</v>
      </c>
      <c r="G49" s="56">
        <v>3.1300000000000001E-2</v>
      </c>
      <c r="H49" s="34">
        <v>0</v>
      </c>
      <c r="I49" s="34">
        <v>9</v>
      </c>
      <c r="J49" s="19">
        <v>7</v>
      </c>
      <c r="K49" s="19"/>
      <c r="L49" s="62">
        <v>0.03</v>
      </c>
      <c r="M49" s="57">
        <v>16.18</v>
      </c>
      <c r="N49" s="57">
        <v>1.38</v>
      </c>
      <c r="O49" s="57">
        <v>7.99</v>
      </c>
      <c r="P49" s="57">
        <v>15.04</v>
      </c>
      <c r="Q49" s="57">
        <v>10.39</v>
      </c>
      <c r="R49" s="63">
        <v>20.46</v>
      </c>
      <c r="S49" s="49"/>
      <c r="T49" s="49"/>
    </row>
    <row r="50" spans="1:20" ht="13.5" customHeight="1" thickBot="1" x14ac:dyDescent="0.25">
      <c r="A50" s="10"/>
      <c r="B50" s="10" t="s">
        <v>136</v>
      </c>
      <c r="C50" s="10" t="s">
        <v>137</v>
      </c>
      <c r="D50" s="10" t="s">
        <v>138</v>
      </c>
      <c r="E50" s="10"/>
      <c r="F50" s="24">
        <v>5.0000000000000001E-3</v>
      </c>
      <c r="G50" s="24">
        <v>3.0300000000000001E-2</v>
      </c>
      <c r="H50" s="18"/>
      <c r="I50" s="18"/>
      <c r="J50" s="18"/>
      <c r="K50" s="18"/>
      <c r="L50" s="11">
        <v>0.03</v>
      </c>
      <c r="M50" s="12">
        <v>14.07</v>
      </c>
      <c r="N50" s="12">
        <v>1.34</v>
      </c>
      <c r="O50" s="12">
        <v>7.85</v>
      </c>
      <c r="P50" s="12">
        <v>14.44</v>
      </c>
      <c r="Q50" s="12">
        <v>9.86</v>
      </c>
      <c r="R50" s="16">
        <v>19.059999999999999</v>
      </c>
      <c r="S50" s="49"/>
      <c r="T50" s="49"/>
    </row>
    <row r="51" spans="1:20" ht="13.5" customHeight="1" thickBot="1" x14ac:dyDescent="0.25">
      <c r="A51" s="4"/>
      <c r="B51" s="4"/>
      <c r="C51" s="77"/>
      <c r="D51" s="77" t="s">
        <v>139</v>
      </c>
      <c r="E51" s="77"/>
      <c r="F51" s="78">
        <f>(F19*(L19/0.6))+((F21*(L21/0.6))+(F22*(L22/0.6))+(F23*(L23/0.6))+(F24*(L24/0.6))+(F28*(L28/0.6))+(F29*(L29/0.6))+(F30*(L30/0.6))+(F34*(L34/0.6))+(F35*(L35/0.6))+(F36*(L36/0.6))+(F39*(L39/0.6))+(F40*(L40/0.6))+(F41*(L41/0.6))+(F44*(L44/0.6))+(F45*(L45/0.6))+(F46*(L46/0.6))+(F49*(L49/0.6)))</f>
        <v>5.4555000000000003E-3</v>
      </c>
      <c r="G51" s="78">
        <f>(G19*(L19/0.6))+((G21*(L21/0.6))+(G22*(L22/0.6))+(G23*(L23/0.6))+(G24*(L24/0.6))+(G28*(L28/0.6))+(G29*(L29/0.6))+(G30*(L30/0.6))+(G34*(L34/0.6))+(G35*(L35/0.6))+(G36*(L36/0.6))+(G39*(L39/0.6))+(G40*(L40/0.6))+(G41*(L41/0.6))+(G44*(L44/0.6))+(G45*(L45/0.6))+(G46*(L46/0.6))+(G49*(L49/0.6)))</f>
        <v>1.2215500000000001E-2</v>
      </c>
      <c r="H51" s="79"/>
      <c r="I51" s="79"/>
      <c r="J51" s="79"/>
      <c r="K51" s="79"/>
      <c r="L51" s="80">
        <f>SUM(L19:L49)-L25-L31</f>
        <v>0.59999999999999987</v>
      </c>
      <c r="M51" s="81">
        <f>(M19*(L19/0.6))+((M21*(L21/0.6))+(M22*(L22/0.6))+(M23*(L23/0.6))+(M24*(L24/0.6))+(M28*(L28/0.6))+(M29*(L29/0.6))+(M30*(L30/0.6))+(M34*(L34/0.6))+(M35*(L35/0.6))+(M36*(L36/0.6))+(M39*(L39/0.6))+(M40*(L40/0.6))+(M41*(L41/0.6))+(M44*(L44/0.6))+(M45*(L45/0.6))+(M46*(L46/0.6))+(M49*(L49/0.6)))</f>
        <v>6.5164999999999997</v>
      </c>
      <c r="N51" s="81">
        <f>(N19*(L19/0.6))+((N21*(L21/0.6))+(N22*(L22/0.6))+(N23*(L23/0.6))+(N24*(L24/0.6))+(N28*(L28/0.6))+(N29*(L29/0.6))+(N30*(L30/0.6))+(N34*(L34/0.6))+(N35*(L35/0.6))+(N36*(L36/0.6))+(N39*(L39/0.6))+(N40*(L40/0.6))+(N41*(L41/0.6))+(N44*(L44/0.6))+(N45*(L45/0.6))+(N46*(L46/0.6))+(N49*(L49/0.06)))</f>
        <v>3.0547500000000003</v>
      </c>
      <c r="O51" s="81">
        <f>(O19*(L19/0.6))+((O21*(L21/0.6))+(O22*(L22/0.6))+(O23*(L23/0.6))+(O24*(L24/0.6))+(O28*(L28/0.6))+(O29*(L29/0.6))+(O30*(L30/0.6))+(O34*(L34/0.6))+(O35*(L35/0.6))+(O36*(L36/0.6))+(O39*(L39/0.6))+(O40*(L40/0.6))+(O41*(L41/0.6))+(O44*(L44/0.6))+(O45*(L45/0.6))+(O46*(L46/0.6))+(O49*(L49/0.6)))</f>
        <v>4.4023000000000003</v>
      </c>
      <c r="P51" s="81">
        <f>(P19*(L19/0.6))+((P21*(L21/0.6))+(P22*(L22/0.6))+(P23*(L23/0.6))+(P24*(L24/0.6))+(P28*(L28/0.6))+(P29*(L29/0.6))+(P30*(L30/0.6))+(P34*(L34/0.6))+(P35*(L35/0.6))+(P36*(L36/0.6))+(P39*(L39/0.6))+(P40*(L40/0.6))+(P41*(L41/0.6))+(P44*(L44/0.6))+(P45*(L45/0.6))+(P46*(L46/0.6))+(P49*(L49/0.6)))</f>
        <v>24.693049999999996</v>
      </c>
      <c r="Q51" s="81">
        <f>(Q19*(L19/0.6))+((Q21*(L21/0.6))+(Q22*(L22/0.6))+(Q23*(L23/0.6))+(Q24*(L24/0.6))+(Q28*(L28/0.6))+(Q29*(L29/0.6))+(Q30*(L30/0.6))+(Q34*(L34/0.6))+(Q35*(L35/0.6))+(Q36*(L36/0.6))+(Q39*(L39/0.6))+(Q40*(L40/0.6))+(Q41*(L41/0.6))+(Q44*(L44/0.6))+(Q45*(L45/0.6))+(Q46*(L46/0.6))+(Q49*(L49/0.6)))</f>
        <v>12.956650000000002</v>
      </c>
      <c r="R51" s="81">
        <f>(R19*(L19/0.6))+((R21*(L21/0.6))+(R22*(L22/0.6))+(R23*(L23/0.6))+(R24*(L24/0.6))+(R28*(L28/0.6))+(R29*(L29/0.6))+(R30*(L30/0.6))+(R34*(L34/0.6))+(R35*(L35/0.6))+(R36*(L36/0.6))+(R39*(L39/0.6))+(R40*(L40/0.6))+(R41*(L41/0.6))+(R44*(L44/0.6))+(R45*(L45/0.6))+(R46*(L46/0.6))+(R49*(L49/0.6)))</f>
        <v>17.045700000000004</v>
      </c>
      <c r="S51" s="49"/>
      <c r="T51" s="49"/>
    </row>
    <row r="52" spans="1:20" ht="13.5" customHeight="1" thickBot="1" x14ac:dyDescent="0.25">
      <c r="A52" s="4"/>
      <c r="B52" s="4"/>
      <c r="C52" s="77"/>
      <c r="D52" s="77" t="s">
        <v>140</v>
      </c>
      <c r="E52" s="77"/>
      <c r="F52" s="74">
        <f>(F20*(L19/0.6))+(F27*(SUM(L21:L24)/0.6)+(F33*(SUM(L28:L30)/0.6)+(F38*(SUM(L34:L36)/0.6)+(F43*(SUM(L39:L41)/0.6)+(F48*(SUM(L44:L46)/0.6)+(F50*(L49/0.6)))))))</f>
        <v>2.7385E-3</v>
      </c>
      <c r="G52" s="74">
        <f>(G20*(L19/0.6))+(G27*(SUM(L21:L24)/0.6)+(G33*(SUM(L28:L30)/0.6)+(G38*(SUM(L34:L36)/0.6)+(G43*(SUM(L39:L41)/0.6)+(G48*(SUM(L44:L46)/0.6)+(G50*(L49/0.6)))))))</f>
        <v>2.0379500000000002E-2</v>
      </c>
      <c r="H52" s="79"/>
      <c r="I52" s="79"/>
      <c r="J52" s="79"/>
      <c r="K52" s="79"/>
      <c r="L52" s="80"/>
      <c r="M52" s="88">
        <f>(M20*(L19/0.6))+(M27*(SUM(L21:L24)/0.6)+(M33*(SUM(L28:L30)/0.6)+(M38*(SUM(L34:L36)/0.6)+(M43*(SUM(L39:L41)/0.6)+(M48*(SUM(L44:L46)/0.6)+(M50*(L49/0.6)))))))</f>
        <v>6.0597500000000011</v>
      </c>
      <c r="N52" s="88">
        <f>(N20*(L19/0.6))+(N27*(SUM(L21:L24)/0.6)+(N33*(SUM(L28:L30)/0.6)+(N38*(SUM(L34:L36)/0.6)+(N43*(SUM(L39:L41)/0.6)+(N48*(SUM(L44:L46)/0.6)+(N50*(L49/0.6)))))))</f>
        <v>2.5215000000000001</v>
      </c>
      <c r="O52" s="88">
        <f>(O20*(L19/0.6))+(O27*(SUM(L21:L24)/0.6)+(O33*(SUM(L28:L30)/0.6)+(O38*(SUM(L34:L36)/0.6)+(O43*(SUM(L39:L41)/0.6)+(O48*(SUM(L44:L46)/0.6)+(O50*(L49/0.6)))))))</f>
        <v>4.9492500000000001</v>
      </c>
      <c r="P52" s="88">
        <f>(P20*(L19/0.6))+(P27*(SUM(L21:L24)/0.6)+(P33*(SUM(L28:L30)/0.6)+(P38*(SUM(L34:L36)/0.6)+(P43*(SUM(L39:L41)/0.6)+(P48*(SUM(L44:L46)/0.6)+(P50*(L49/0.6)))))))</f>
        <v>22.9665</v>
      </c>
      <c r="Q52" s="88">
        <f>(Q20*(L19/0.6))+(Q27*(SUM(L21:L24)/0.6)+(Q33*(SUM(L28:L30)/0.6)+(Q38*(SUM(L34:L36)/0.6)+(Q43*(SUM(L39:L41)/0.6)+(Q48*(SUM(L44:L46)/0.6)+(Q50*(L49/0.6)))))))</f>
        <v>12.48165</v>
      </c>
      <c r="R52" s="88">
        <f>(R20*(L19/0.6))+(R27*(SUM(L21:L24)/0.6)+(R33*(SUM(L28:L30)/0.6)+(R38*(SUM(L34:L36)/0.6)+(R43*(SUM(L39:L41)/0.6)+(R48*(SUM(L44:L46)/0.6)+(R50*(L49/0.6)))))))</f>
        <v>16.689750000000004</v>
      </c>
    </row>
    <row r="53" spans="1:20" ht="13.5" customHeight="1" thickBot="1" x14ac:dyDescent="0.25">
      <c r="A53" s="4"/>
      <c r="B53" s="4"/>
      <c r="C53" s="77"/>
      <c r="D53" s="82" t="s">
        <v>174</v>
      </c>
      <c r="E53" s="77"/>
      <c r="F53" s="74">
        <f>(F25*(L25/0.6))+(F31*(L31/0.6))+(F50*(L50/0.6))</f>
        <v>9.5025000000000003E-4</v>
      </c>
      <c r="G53" s="74">
        <f>(G25*(L25/0.6))+(G31*(L31/0.6))+(G50*(L50/0.6))</f>
        <v>2.1898499999999998E-2</v>
      </c>
      <c r="H53" s="79"/>
      <c r="I53" s="79"/>
      <c r="J53" s="79"/>
      <c r="K53" s="79"/>
      <c r="L53" s="80"/>
      <c r="M53" s="88">
        <f>(M25*(L25/0.6))+(M31*(L31/0.6))+(M50*(L50/0.6))</f>
        <v>6.8830000000000009</v>
      </c>
      <c r="N53" s="88">
        <f>(N25*(L25/0.6))+(N31*(L31/0.6))+(N50*(L50/0.6))</f>
        <v>2.2043500000000003</v>
      </c>
      <c r="O53" s="88">
        <f>(O25*(L25/0.6))+(O31*(L31/0.6))+(O50*(L50/0.6))</f>
        <v>5.1549250000000004</v>
      </c>
      <c r="P53" s="88">
        <f>(P25*(L25/0.6))+(P31*(L31/0.6))+(P50*(L50/0.6))</f>
        <v>23.818125000000002</v>
      </c>
      <c r="Q53" s="88">
        <f>(Q25*(L25/0.6))+(Q31*(L31/0.6))+(Q50*(L50/0.6))</f>
        <v>13.168550000000003</v>
      </c>
      <c r="R53" s="88">
        <f>(R25*(L25/0.6))+(R31*(L31/0.6))+(R50*(L50/0.6))</f>
        <v>4.1672500000000001</v>
      </c>
    </row>
    <row r="54" spans="1:20" ht="13.5" customHeight="1" thickBot="1" x14ac:dyDescent="0.25">
      <c r="A54" s="10"/>
      <c r="B54" s="10"/>
      <c r="C54" s="77"/>
      <c r="D54" s="77" t="s">
        <v>141</v>
      </c>
      <c r="E54" s="77"/>
      <c r="F54" s="78">
        <f>(F51*0.6)+(F16*0.4)</f>
        <v>6.7700999999999994E-3</v>
      </c>
      <c r="G54" s="78">
        <f>(G51*0.6)+(G16*0.4)</f>
        <v>1.97173E-2</v>
      </c>
      <c r="H54" s="79"/>
      <c r="I54" s="79"/>
      <c r="J54" s="79"/>
      <c r="K54" s="79"/>
      <c r="L54" s="80">
        <f>SUM(L2:L49)-L16-SUM(L10:L15)-L25-L31</f>
        <v>0.99999999999999978</v>
      </c>
      <c r="M54" s="81">
        <f t="shared" ref="M54:R54" si="0">(M51*0.6)+(M16*0.4)</f>
        <v>5.5216599999999989</v>
      </c>
      <c r="N54" s="81">
        <f t="shared" si="0"/>
        <v>2.0834900000000003</v>
      </c>
      <c r="O54" s="81">
        <f t="shared" si="0"/>
        <v>3.5329000000000002</v>
      </c>
      <c r="P54" s="81">
        <f t="shared" si="0"/>
        <v>17.374149999999997</v>
      </c>
      <c r="Q54" s="81">
        <f t="shared" si="0"/>
        <v>10.273215806451613</v>
      </c>
      <c r="R54" s="81">
        <f t="shared" si="0"/>
        <v>14.241742580645163</v>
      </c>
    </row>
    <row r="55" spans="1:20" ht="13.5" customHeight="1" thickBot="1" x14ac:dyDescent="0.25">
      <c r="A55" s="4"/>
      <c r="B55" s="4"/>
      <c r="C55" s="77"/>
      <c r="D55" s="77" t="s">
        <v>142</v>
      </c>
      <c r="E55" s="77"/>
      <c r="F55" s="78">
        <f>F52*0.6+F18*0.4</f>
        <v>1.9631000000000002E-3</v>
      </c>
      <c r="G55" s="78">
        <f>G52*0.6+G18*0.4</f>
        <v>2.0987700000000001E-2</v>
      </c>
      <c r="H55" s="79"/>
      <c r="I55" s="79"/>
      <c r="J55" s="79"/>
      <c r="K55" s="79"/>
      <c r="L55" s="80"/>
      <c r="M55" s="81">
        <f t="shared" ref="M55:R55" si="1">M52*0.6+M18*0.4</f>
        <v>5.2078500000000005</v>
      </c>
      <c r="N55" s="81">
        <f t="shared" si="1"/>
        <v>1.5328999999999999</v>
      </c>
      <c r="O55" s="81">
        <f t="shared" si="1"/>
        <v>3.7855499999999997</v>
      </c>
      <c r="P55" s="81">
        <f t="shared" si="1"/>
        <v>15.527899999999999</v>
      </c>
      <c r="Q55" s="81">
        <f t="shared" si="1"/>
        <v>8.9529899999999998</v>
      </c>
      <c r="R55" s="81">
        <f t="shared" si="1"/>
        <v>11.953850000000001</v>
      </c>
    </row>
    <row r="56" spans="1:20" ht="13.5" customHeight="1" thickBot="1" x14ac:dyDescent="0.25">
      <c r="C56" s="77"/>
      <c r="D56" s="77" t="s">
        <v>175</v>
      </c>
      <c r="E56" s="77"/>
      <c r="F56" s="78">
        <f>(F53*0.6)+(F17*0.4)</f>
        <v>2.2005499999999999E-3</v>
      </c>
      <c r="G56" s="78">
        <f>(G53*0.6)+(G17*0.4)</f>
        <v>2.5002299999999998E-2</v>
      </c>
      <c r="H56" s="79"/>
      <c r="I56" s="79"/>
      <c r="J56" s="79"/>
      <c r="K56" s="79"/>
      <c r="L56" s="80"/>
      <c r="M56" s="81">
        <f t="shared" ref="M56:R56" si="2">(M53*0.6)+(M17*0.4)</f>
        <v>5.9652000000000003</v>
      </c>
      <c r="N56" s="81">
        <f t="shared" si="2"/>
        <v>1.5140500000000001</v>
      </c>
      <c r="O56" s="81">
        <f t="shared" si="2"/>
        <v>3.9465150000000002</v>
      </c>
      <c r="P56" s="81">
        <f t="shared" si="2"/>
        <v>16.623995000000001</v>
      </c>
      <c r="Q56" s="81">
        <f t="shared" si="2"/>
        <v>9.4178900000000016</v>
      </c>
      <c r="R56" s="81">
        <f t="shared" si="2"/>
        <v>3.89079</v>
      </c>
    </row>
    <row r="57" spans="1:20" ht="72" customHeight="1" x14ac:dyDescent="0.2">
      <c r="B57" s="288" t="s">
        <v>143</v>
      </c>
      <c r="C57" s="289"/>
      <c r="D57" s="289"/>
      <c r="E57" s="289"/>
      <c r="F57" s="290"/>
      <c r="G57" s="290"/>
      <c r="H57" s="291"/>
      <c r="I57" s="291"/>
      <c r="J57" s="291"/>
      <c r="K57" s="291"/>
      <c r="L57" s="289"/>
      <c r="M57" s="289"/>
      <c r="N57" s="289"/>
      <c r="O57" s="289"/>
      <c r="P57" s="289"/>
      <c r="Q57" s="289"/>
      <c r="R57" s="289"/>
    </row>
    <row r="58" spans="1:20" x14ac:dyDescent="0.2">
      <c r="C58" t="s">
        <v>193</v>
      </c>
    </row>
    <row r="59" spans="1:20" x14ac:dyDescent="0.2">
      <c r="C59" t="s">
        <v>156</v>
      </c>
    </row>
    <row r="60" spans="1:20" x14ac:dyDescent="0.2">
      <c r="C60" t="s">
        <v>157</v>
      </c>
      <c r="H60" s="50" t="s">
        <v>194</v>
      </c>
      <c r="M60" t="s">
        <v>195</v>
      </c>
    </row>
    <row r="61" spans="1:20" x14ac:dyDescent="0.2">
      <c r="C61" t="s">
        <v>176</v>
      </c>
    </row>
    <row r="64" spans="1:20" x14ac:dyDescent="0.2">
      <c r="C64" t="s">
        <v>150</v>
      </c>
    </row>
  </sheetData>
  <mergeCells count="1">
    <mergeCell ref="B57:R57"/>
  </mergeCells>
  <conditionalFormatting sqref="H2:K15">
    <cfRule type="cellIs" dxfId="222" priority="6" operator="between">
      <formula>74</formula>
      <formula>99</formula>
    </cfRule>
    <cfRule type="cellIs" dxfId="221" priority="7" operator="between">
      <formula>50</formula>
      <formula>74</formula>
    </cfRule>
    <cfRule type="cellIs" dxfId="220" priority="8" operator="between">
      <formula>25</formula>
      <formula>49</formula>
    </cfRule>
    <cfRule type="cellIs" dxfId="219" priority="9" operator="between">
      <formula>0</formula>
      <formula>24</formula>
    </cfRule>
  </conditionalFormatting>
  <conditionalFormatting sqref="H19:K19 H21:K25">
    <cfRule type="cellIs" dxfId="218" priority="5" operator="between">
      <formula>0</formula>
      <formula>24</formula>
    </cfRule>
  </conditionalFormatting>
  <conditionalFormatting sqref="H19:K19 H21:K25 H28:K31 H34:K36 H39:K41 H44:K46 H49:K49">
    <cfRule type="cellIs" dxfId="217" priority="1" operator="between">
      <formula>74</formula>
      <formula>99</formula>
    </cfRule>
    <cfRule type="cellIs" dxfId="216" priority="2" operator="between">
      <formula>50</formula>
      <formula>74</formula>
    </cfRule>
    <cfRule type="cellIs" dxfId="215" priority="3" operator="between">
      <formula>25</formula>
      <formula>49</formula>
    </cfRule>
    <cfRule type="cellIs" dxfId="214" priority="4" operator="between">
      <formula>0</formula>
      <formula>24</formula>
    </cfRule>
  </conditionalFormatting>
  <printOptions horizontalCentered="1" verticalCentered="1" gridLines="1"/>
  <pageMargins left="0.5" right="0.5" top="0.5" bottom="0.5" header="0.5" footer="0.25"/>
  <pageSetup scale="89" orientation="landscape"/>
  <headerFooter alignWithMargins="0">
    <oddFooter>&amp;LData as of 12/31/2011&amp;R&amp;D</oddFooter>
  </headerFooter>
  <rowBreaks count="1" manualBreakCount="1">
    <brk id="32" max="16383" man="1"/>
  </rowBreaks>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T64"/>
  <sheetViews>
    <sheetView topLeftCell="C1" workbookViewId="0">
      <pane ySplit="1" topLeftCell="A2" activePane="bottomLeft" state="frozen"/>
      <selection activeCell="C1" sqref="C1"/>
      <selection pane="bottomLeft" activeCell="M54" sqref="M54"/>
    </sheetView>
  </sheetViews>
  <sheetFormatPr defaultRowHeight="12.75" x14ac:dyDescent="0.2"/>
  <cols>
    <col min="1" max="1" width="0" style="64" hidden="1" customWidth="1"/>
    <col min="2" max="2" width="18.85546875" style="64" hidden="1" customWidth="1"/>
    <col min="3" max="3" width="8.7109375" style="64" customWidth="1"/>
    <col min="4" max="4" width="24.5703125" style="64" customWidth="1"/>
    <col min="5" max="5" width="6.42578125" style="64" bestFit="1" customWidth="1"/>
    <col min="6" max="6" width="8.5703125" style="66" bestFit="1" customWidth="1"/>
    <col min="7" max="7" width="6.28515625" style="66" customWidth="1"/>
    <col min="8" max="8" width="7" style="22" bestFit="1" customWidth="1"/>
    <col min="9" max="9" width="7" style="22" customWidth="1"/>
    <col min="10" max="11" width="6.7109375" style="22" bestFit="1" customWidth="1"/>
    <col min="12" max="12" width="9.28515625" style="64" bestFit="1" customWidth="1"/>
    <col min="19" max="19" width="11.28515625" style="64" bestFit="1" customWidth="1"/>
  </cols>
  <sheetData>
    <row r="1" spans="1:20" ht="13.5" customHeight="1" thickBot="1" x14ac:dyDescent="0.25">
      <c r="A1" s="8" t="s">
        <v>0</v>
      </c>
      <c r="B1" s="8" t="s">
        <v>1</v>
      </c>
      <c r="C1" s="8" t="s">
        <v>2</v>
      </c>
      <c r="D1" s="8" t="s">
        <v>3</v>
      </c>
      <c r="E1" s="8" t="s">
        <v>4</v>
      </c>
      <c r="F1" s="23" t="s">
        <v>93</v>
      </c>
      <c r="G1" s="23" t="s">
        <v>94</v>
      </c>
      <c r="H1" s="27" t="s">
        <v>95</v>
      </c>
      <c r="I1" s="27" t="s">
        <v>144</v>
      </c>
      <c r="J1" s="27" t="s">
        <v>97</v>
      </c>
      <c r="K1" s="27" t="s">
        <v>98</v>
      </c>
      <c r="L1" s="9" t="s">
        <v>99</v>
      </c>
      <c r="M1" s="8" t="s">
        <v>7</v>
      </c>
      <c r="N1" s="8" t="s">
        <v>6</v>
      </c>
      <c r="O1" s="8" t="s">
        <v>100</v>
      </c>
      <c r="P1" s="8" t="s">
        <v>8</v>
      </c>
      <c r="Q1" s="8" t="s">
        <v>9</v>
      </c>
      <c r="R1" s="8" t="s">
        <v>10</v>
      </c>
    </row>
    <row r="2" spans="1:20" x14ac:dyDescent="0.2">
      <c r="A2" t="s">
        <v>11</v>
      </c>
      <c r="B2" t="s">
        <v>12</v>
      </c>
      <c r="C2" t="s">
        <v>13</v>
      </c>
      <c r="D2" t="s">
        <v>14</v>
      </c>
      <c r="E2" t="s">
        <v>15</v>
      </c>
      <c r="F2" s="66">
        <v>6.3E-3</v>
      </c>
      <c r="G2" s="66">
        <v>4.2999999999999997E-2</v>
      </c>
      <c r="H2" s="22">
        <v>0</v>
      </c>
      <c r="I2" s="22">
        <v>0</v>
      </c>
      <c r="J2" s="22">
        <v>11</v>
      </c>
      <c r="K2" s="22">
        <v>19</v>
      </c>
      <c r="L2" s="67">
        <v>5.6000000000000001E-2</v>
      </c>
      <c r="M2" s="65">
        <v>5.09</v>
      </c>
      <c r="N2" s="65">
        <v>-2.2999999999999998</v>
      </c>
      <c r="O2" s="65">
        <v>-1.8</v>
      </c>
      <c r="P2" s="65">
        <v>7.66</v>
      </c>
      <c r="Q2" s="65">
        <v>9.51</v>
      </c>
      <c r="R2" s="65">
        <v>9.5</v>
      </c>
      <c r="S2" s="68"/>
      <c r="T2" s="69"/>
    </row>
    <row r="3" spans="1:20" x14ac:dyDescent="0.2">
      <c r="A3" t="s">
        <v>11</v>
      </c>
      <c r="B3" t="s">
        <v>16</v>
      </c>
      <c r="C3" t="s">
        <v>17</v>
      </c>
      <c r="D3" t="s">
        <v>18</v>
      </c>
      <c r="F3" s="66">
        <v>1.26E-2</v>
      </c>
      <c r="G3" s="66">
        <v>1.9E-2</v>
      </c>
      <c r="H3" s="22">
        <v>0</v>
      </c>
      <c r="I3" s="22">
        <v>0</v>
      </c>
      <c r="J3" s="22">
        <v>4</v>
      </c>
      <c r="K3" s="22">
        <v>3</v>
      </c>
      <c r="L3" s="67">
        <v>0.04</v>
      </c>
      <c r="M3" s="65">
        <v>2</v>
      </c>
      <c r="N3" s="65">
        <v>-1.21</v>
      </c>
      <c r="O3" s="65">
        <v>-0.85</v>
      </c>
      <c r="P3" s="65">
        <v>3.39</v>
      </c>
      <c r="Q3" s="65">
        <v>4.0599999999999996</v>
      </c>
      <c r="R3" s="65">
        <v>3.23</v>
      </c>
      <c r="S3" s="68"/>
      <c r="T3" s="69"/>
    </row>
    <row r="4" spans="1:20" x14ac:dyDescent="0.2">
      <c r="A4" t="s">
        <v>11</v>
      </c>
      <c r="B4" t="s">
        <v>19</v>
      </c>
      <c r="C4" t="s">
        <v>20</v>
      </c>
      <c r="D4" t="s">
        <v>21</v>
      </c>
      <c r="E4" t="s">
        <v>15</v>
      </c>
      <c r="F4" s="66">
        <v>4.5999999999999999E-3</v>
      </c>
      <c r="G4" s="66">
        <v>2.1100000000000001E-2</v>
      </c>
      <c r="H4" s="22">
        <v>63</v>
      </c>
      <c r="I4" s="22">
        <v>47</v>
      </c>
      <c r="J4" s="22">
        <v>45</v>
      </c>
      <c r="K4" s="22">
        <v>29</v>
      </c>
      <c r="L4" s="67">
        <v>0.04</v>
      </c>
      <c r="M4" s="65">
        <v>3.33</v>
      </c>
      <c r="N4" s="65">
        <v>-0.94</v>
      </c>
      <c r="O4" s="65">
        <v>-0.36</v>
      </c>
      <c r="P4" s="65">
        <v>3.29</v>
      </c>
      <c r="Q4" s="65">
        <v>4.57</v>
      </c>
      <c r="R4" s="65">
        <v>5.07</v>
      </c>
      <c r="S4" s="68"/>
      <c r="T4" s="69"/>
    </row>
    <row r="5" spans="1:20" x14ac:dyDescent="0.2">
      <c r="A5" t="s">
        <v>11</v>
      </c>
      <c r="B5" t="s">
        <v>22</v>
      </c>
      <c r="C5" t="s">
        <v>101</v>
      </c>
      <c r="D5" t="s">
        <v>102</v>
      </c>
      <c r="E5" t="s">
        <v>15</v>
      </c>
      <c r="F5" s="66">
        <v>5.4999999999999997E-3</v>
      </c>
      <c r="G5" s="66">
        <v>5.8999999999999997E-2</v>
      </c>
      <c r="H5" s="22">
        <v>60</v>
      </c>
      <c r="I5" s="22">
        <v>62</v>
      </c>
      <c r="J5" s="22">
        <v>55</v>
      </c>
      <c r="K5" s="22">
        <v>52</v>
      </c>
      <c r="L5" s="67">
        <v>0</v>
      </c>
      <c r="M5" s="65">
        <v>2.88</v>
      </c>
      <c r="N5" s="65">
        <v>-2.11</v>
      </c>
      <c r="O5" s="65">
        <v>-1.67</v>
      </c>
      <c r="P5" s="65">
        <v>5.94</v>
      </c>
      <c r="Q5" s="65">
        <v>9.84</v>
      </c>
      <c r="R5" s="65">
        <v>9.4700000000000006</v>
      </c>
      <c r="S5" s="68"/>
      <c r="T5" s="69"/>
    </row>
    <row r="6" spans="1:20" x14ac:dyDescent="0.2">
      <c r="A6" t="s">
        <v>11</v>
      </c>
      <c r="B6" t="s">
        <v>25</v>
      </c>
      <c r="C6" t="s">
        <v>191</v>
      </c>
      <c r="D6" t="s">
        <v>27</v>
      </c>
      <c r="E6" t="s">
        <v>15</v>
      </c>
      <c r="F6" s="66">
        <v>7.4000000000000003E-3</v>
      </c>
      <c r="G6" s="66">
        <v>3.7999999999999999E-2</v>
      </c>
      <c r="H6" s="22">
        <v>48</v>
      </c>
      <c r="I6" s="22">
        <v>40</v>
      </c>
      <c r="J6" s="22">
        <v>24</v>
      </c>
      <c r="K6" s="22">
        <v>17</v>
      </c>
      <c r="L6" s="67">
        <v>7.1999999999999995E-2</v>
      </c>
      <c r="M6" s="65">
        <v>0.86</v>
      </c>
      <c r="N6" s="65">
        <v>-0.56999999999999995</v>
      </c>
      <c r="O6" s="65">
        <v>-0.48</v>
      </c>
      <c r="P6" s="65">
        <v>2.4500000000000002</v>
      </c>
      <c r="Q6" s="65">
        <v>5.59</v>
      </c>
      <c r="R6" s="65">
        <v>5.85</v>
      </c>
      <c r="S6" s="68"/>
      <c r="T6" s="69"/>
    </row>
    <row r="7" spans="1:20" ht="13.5" customHeight="1" thickBot="1" x14ac:dyDescent="0.25">
      <c r="A7" s="2" t="s">
        <v>11</v>
      </c>
      <c r="B7" s="2" t="s">
        <v>29</v>
      </c>
      <c r="C7" t="s">
        <v>192</v>
      </c>
      <c r="D7" t="s">
        <v>31</v>
      </c>
      <c r="E7" t="s">
        <v>15</v>
      </c>
      <c r="F7" s="66">
        <v>1.2200000000000001E-2</v>
      </c>
      <c r="G7" s="66">
        <v>5.6800000000000003E-2</v>
      </c>
      <c r="H7" s="22">
        <v>0</v>
      </c>
      <c r="I7" s="22">
        <v>7</v>
      </c>
      <c r="J7" s="22">
        <v>20</v>
      </c>
      <c r="K7" s="22">
        <v>16</v>
      </c>
      <c r="L7" s="67">
        <v>0.04</v>
      </c>
      <c r="M7" s="65">
        <v>11.72</v>
      </c>
      <c r="N7" s="65">
        <v>-1.48</v>
      </c>
      <c r="O7" s="65">
        <v>-0.83</v>
      </c>
      <c r="P7" s="65">
        <v>12.15</v>
      </c>
      <c r="Q7" s="65">
        <v>13.57</v>
      </c>
      <c r="R7" s="65">
        <v>14.74</v>
      </c>
      <c r="S7" s="68"/>
      <c r="T7" s="69"/>
    </row>
    <row r="8" spans="1:20" ht="13.5" customHeight="1" thickBot="1" x14ac:dyDescent="0.25">
      <c r="A8" s="2"/>
      <c r="B8" s="2"/>
      <c r="C8" t="s">
        <v>177</v>
      </c>
      <c r="D8" t="s">
        <v>178</v>
      </c>
      <c r="E8" t="s">
        <v>15</v>
      </c>
      <c r="F8" s="66">
        <v>8.6E-3</v>
      </c>
      <c r="G8" s="66">
        <v>2.2100000000000002E-2</v>
      </c>
      <c r="H8" s="36">
        <v>22</v>
      </c>
      <c r="I8" s="33"/>
      <c r="J8" s="36"/>
      <c r="K8" s="36"/>
      <c r="L8" s="67">
        <v>0.112</v>
      </c>
      <c r="M8" s="65">
        <v>2.66</v>
      </c>
      <c r="N8" s="65">
        <v>-0.21</v>
      </c>
      <c r="O8" s="65">
        <v>0.37</v>
      </c>
      <c r="P8" s="65">
        <v>4.72</v>
      </c>
      <c r="Q8" s="65">
        <v>5.61</v>
      </c>
      <c r="R8" s="65"/>
      <c r="S8" s="68"/>
      <c r="T8" s="69"/>
    </row>
    <row r="9" spans="1:20" ht="13.5" customHeight="1" thickBot="1" x14ac:dyDescent="0.25">
      <c r="A9" s="2"/>
      <c r="B9" s="2"/>
      <c r="C9" t="s">
        <v>181</v>
      </c>
      <c r="D9" t="s">
        <v>182</v>
      </c>
      <c r="E9" t="s">
        <v>15</v>
      </c>
      <c r="F9" s="66">
        <v>1.18E-2</v>
      </c>
      <c r="G9" s="66">
        <v>1.12E-2</v>
      </c>
      <c r="H9" s="36"/>
      <c r="I9" s="33"/>
      <c r="J9" s="36"/>
      <c r="K9" s="36"/>
      <c r="L9" s="67">
        <v>0.04</v>
      </c>
      <c r="M9" s="65">
        <v>1.43</v>
      </c>
      <c r="N9" s="65">
        <v>-0.73</v>
      </c>
      <c r="O9" s="65">
        <v>-1</v>
      </c>
      <c r="P9" s="65">
        <v>3.31</v>
      </c>
      <c r="Q9" s="65">
        <v>4.2300000000000004</v>
      </c>
      <c r="R9" s="65"/>
      <c r="S9" s="68"/>
      <c r="T9" s="69"/>
    </row>
    <row r="10" spans="1:20" ht="13.5" customHeight="1" thickBot="1" x14ac:dyDescent="0.25">
      <c r="A10" s="2"/>
      <c r="B10" s="2"/>
      <c r="C10" s="84" t="s">
        <v>158</v>
      </c>
      <c r="D10" s="84" t="s">
        <v>159</v>
      </c>
      <c r="E10" s="84" t="s">
        <v>84</v>
      </c>
      <c r="F10" s="85">
        <v>8.0000000000000004E-4</v>
      </c>
      <c r="G10" s="85">
        <v>2.58E-2</v>
      </c>
      <c r="H10" s="36">
        <v>63</v>
      </c>
      <c r="I10" s="33">
        <v>53</v>
      </c>
      <c r="J10" s="36">
        <v>48</v>
      </c>
      <c r="K10" s="36">
        <v>41</v>
      </c>
      <c r="L10" s="86">
        <v>0.14799999999999999</v>
      </c>
      <c r="M10" s="87">
        <v>4.13</v>
      </c>
      <c r="N10" s="87">
        <v>-0.56999999999999995</v>
      </c>
      <c r="O10" s="87">
        <v>0.28000000000000003</v>
      </c>
      <c r="P10" s="87">
        <v>4.05</v>
      </c>
      <c r="Q10" s="87">
        <v>2.35</v>
      </c>
      <c r="R10" s="87">
        <v>3.97</v>
      </c>
      <c r="T10" s="65"/>
    </row>
    <row r="11" spans="1:20" ht="13.5" customHeight="1" thickBot="1" x14ac:dyDescent="0.25">
      <c r="A11" s="2"/>
      <c r="B11" s="2"/>
      <c r="C11" s="84" t="s">
        <v>160</v>
      </c>
      <c r="D11" s="84" t="s">
        <v>161</v>
      </c>
      <c r="E11" s="84" t="s">
        <v>84</v>
      </c>
      <c r="F11" s="85">
        <v>7.7000000000000002E-3</v>
      </c>
      <c r="G11" s="85">
        <v>9.5999999999999992E-3</v>
      </c>
      <c r="H11" s="36">
        <v>32</v>
      </c>
      <c r="I11" s="33">
        <v>33</v>
      </c>
      <c r="J11" s="36"/>
      <c r="K11" s="36"/>
      <c r="L11" s="86">
        <v>0.04</v>
      </c>
      <c r="M11" s="87">
        <v>3.39</v>
      </c>
      <c r="N11" s="87">
        <v>-0.51</v>
      </c>
      <c r="O11" s="87">
        <v>-1.37</v>
      </c>
      <c r="P11" s="87">
        <v>4.03</v>
      </c>
      <c r="Q11" s="87">
        <v>4.9400000000000004</v>
      </c>
      <c r="R11" s="87"/>
      <c r="T11" s="65"/>
    </row>
    <row r="12" spans="1:20" ht="13.5" customHeight="1" thickBot="1" x14ac:dyDescent="0.25">
      <c r="A12" s="2"/>
      <c r="B12" s="2"/>
      <c r="C12" s="84" t="s">
        <v>162</v>
      </c>
      <c r="D12" s="84" t="s">
        <v>21</v>
      </c>
      <c r="E12" s="84" t="s">
        <v>84</v>
      </c>
      <c r="F12" s="85">
        <v>5.4999999999999997E-3</v>
      </c>
      <c r="G12" s="85">
        <v>1.5900000000000001E-2</v>
      </c>
      <c r="H12" s="36"/>
      <c r="I12" s="33"/>
      <c r="J12" s="36"/>
      <c r="K12" s="36"/>
      <c r="L12" s="86">
        <v>7.1999999999999995E-2</v>
      </c>
      <c r="M12" s="87">
        <v>4.82</v>
      </c>
      <c r="N12" s="87">
        <v>-0.61</v>
      </c>
      <c r="O12" s="87">
        <v>0.4</v>
      </c>
      <c r="P12" s="87">
        <v>4.66</v>
      </c>
      <c r="Q12" s="87"/>
      <c r="R12" s="87"/>
      <c r="T12" s="65"/>
    </row>
    <row r="13" spans="1:20" ht="13.5" customHeight="1" thickBot="1" x14ac:dyDescent="0.25">
      <c r="A13" s="2"/>
      <c r="B13" s="2"/>
      <c r="C13" s="84" t="s">
        <v>163</v>
      </c>
      <c r="D13" s="84" t="s">
        <v>164</v>
      </c>
      <c r="E13" s="84" t="s">
        <v>84</v>
      </c>
      <c r="F13" s="85">
        <v>5.0000000000000001E-3</v>
      </c>
      <c r="G13" s="85">
        <v>4.4900000000000002E-2</v>
      </c>
      <c r="H13" s="36">
        <v>89</v>
      </c>
      <c r="I13" s="33">
        <v>90</v>
      </c>
      <c r="J13" s="36">
        <v>87</v>
      </c>
      <c r="K13" s="36"/>
      <c r="L13" s="86">
        <v>2.8000000000000001E-2</v>
      </c>
      <c r="M13" s="87">
        <v>2.58</v>
      </c>
      <c r="N13" s="87">
        <v>-1.82</v>
      </c>
      <c r="O13" s="87">
        <v>-1.78</v>
      </c>
      <c r="P13" s="87">
        <v>5.86</v>
      </c>
      <c r="Q13" s="87">
        <v>7.83</v>
      </c>
      <c r="R13" s="87">
        <v>7.54</v>
      </c>
      <c r="T13" s="65"/>
    </row>
    <row r="14" spans="1:20" ht="13.5" customHeight="1" thickBot="1" x14ac:dyDescent="0.25">
      <c r="A14" s="2"/>
      <c r="B14" s="2"/>
      <c r="C14" s="84" t="s">
        <v>165</v>
      </c>
      <c r="D14" s="84" t="s">
        <v>166</v>
      </c>
      <c r="E14" s="84" t="s">
        <v>84</v>
      </c>
      <c r="F14" s="85">
        <v>6.4999999999999997E-3</v>
      </c>
      <c r="G14" s="85">
        <v>4.0899999999999999E-2</v>
      </c>
      <c r="H14" s="36">
        <v>66</v>
      </c>
      <c r="I14" s="33"/>
      <c r="J14" s="36"/>
      <c r="K14" s="36"/>
      <c r="L14" s="86">
        <v>7.1999999999999995E-2</v>
      </c>
      <c r="M14" s="87">
        <v>0.56000000000000005</v>
      </c>
      <c r="N14" s="87">
        <v>-1.48</v>
      </c>
      <c r="O14" s="87">
        <v>-1.37</v>
      </c>
      <c r="P14" s="87">
        <v>2.41</v>
      </c>
      <c r="Q14" s="87">
        <v>6.57</v>
      </c>
      <c r="R14" s="87"/>
      <c r="T14" s="65"/>
    </row>
    <row r="15" spans="1:20" ht="13.5" customHeight="1" thickBot="1" x14ac:dyDescent="0.25">
      <c r="A15" s="2"/>
      <c r="B15" s="2"/>
      <c r="C15" s="38" t="s">
        <v>167</v>
      </c>
      <c r="D15" s="38" t="s">
        <v>168</v>
      </c>
      <c r="E15" s="38" t="s">
        <v>84</v>
      </c>
      <c r="F15" s="39">
        <v>5.0000000000000001E-3</v>
      </c>
      <c r="G15" s="39">
        <v>6.1100000000000002E-2</v>
      </c>
      <c r="H15" s="31">
        <v>71</v>
      </c>
      <c r="I15" s="30">
        <v>76</v>
      </c>
      <c r="J15" s="31">
        <v>56</v>
      </c>
      <c r="K15" s="31"/>
      <c r="L15" s="40">
        <v>0.04</v>
      </c>
      <c r="M15" s="41">
        <v>12.68</v>
      </c>
      <c r="N15" s="41">
        <v>-0.79</v>
      </c>
      <c r="O15" s="41">
        <v>0.35</v>
      </c>
      <c r="P15" s="41">
        <v>12.45</v>
      </c>
      <c r="Q15" s="41">
        <v>8.8699999999999992</v>
      </c>
      <c r="R15" s="41">
        <v>8.31</v>
      </c>
      <c r="T15" s="65"/>
    </row>
    <row r="16" spans="1:20" ht="13.5" customHeight="1" thickBot="1" x14ac:dyDescent="0.25">
      <c r="A16" s="2"/>
      <c r="B16" s="2"/>
      <c r="C16" s="73"/>
      <c r="D16" s="73" t="s">
        <v>103</v>
      </c>
      <c r="E16" s="73"/>
      <c r="F16" s="74">
        <f>SUMPRODUCT(F2:F9,$L$2:$L$9)/SUM($L$2:$L$9)</f>
        <v>8.741999999999998E-3</v>
      </c>
      <c r="G16" s="74">
        <f>SUMPRODUCT(G2:G9,$L$2:$L$9)/SUM($L$2:$L$9)</f>
        <v>2.9858000000000003E-2</v>
      </c>
      <c r="H16" s="75"/>
      <c r="I16" s="75"/>
      <c r="J16" s="75"/>
      <c r="K16" s="75"/>
      <c r="L16" s="76">
        <f>SUM(L2:L9)</f>
        <v>0.4</v>
      </c>
      <c r="M16" s="83">
        <f>SUMPRODUCT(M2:M9,$L$2:$L$9)/SUM($L$2:$L$9)</f>
        <v>3.4601999999999999</v>
      </c>
      <c r="N16" s="88">
        <f>SUMPRODUCT(N2:N9,$L$2:$L$9)/SUM($L$2:$L$9)</f>
        <v>-0.91939999999999988</v>
      </c>
      <c r="O16" s="88">
        <f>SUMPRODUCT(O2:O9,$L$2:$L$9)/SUM($L$2:$L$9)</f>
        <v>-0.53879999999999995</v>
      </c>
      <c r="P16" s="83">
        <f>SUMPRODUCT(P2:P9,$L$2:$L$9)/SUM($L$2:$L$9)</f>
        <v>5.0489999999999995</v>
      </c>
      <c r="Q16" s="83">
        <f>SUMPRODUCT(Q2:Q7,$L$2:$L$7)/SUM($L$2:$L$7)</f>
        <v>7.3509677419354844</v>
      </c>
      <c r="R16" s="83">
        <f>SUMPRODUCT(R2:R7,$L$2:$L$7)/SUM($L$2:$L$7)</f>
        <v>7.5596774193548377</v>
      </c>
    </row>
    <row r="17" spans="1:20" ht="13.5" customHeight="1" thickBot="1" x14ac:dyDescent="0.25">
      <c r="A17" s="2"/>
      <c r="B17" s="2"/>
      <c r="C17" s="73"/>
      <c r="D17" s="73" t="s">
        <v>169</v>
      </c>
      <c r="E17" s="73"/>
      <c r="F17" s="74">
        <f>((F10*(L10/0.4))+(F11*(L11/0.4))+(F12*(L12/0.4))+(F13*(L13/0.4))+(F14*(L14/0.4))+(F15*(L15/0.4)))</f>
        <v>4.0759999999999998E-3</v>
      </c>
      <c r="G17" s="74">
        <f>((G10*(L10/0.4))+(G11*(L11/0.4))+(G12*(L12/0.4))+(G13*(L13/0.4))+(G14*(L14/0.4))+(G15*(L15/0.4)))</f>
        <v>2.9982999999999999E-2</v>
      </c>
      <c r="H17" s="75"/>
      <c r="I17" s="75"/>
      <c r="J17" s="75"/>
      <c r="K17" s="75"/>
      <c r="L17" s="76"/>
      <c r="M17" s="88">
        <f>((M10*(L10/0.4))+(M11*(L11/0.4))+(M12*(L12/0.4))+(M13*(L13/0.4))+(M14*(L14/0.4))+(M15*(L15/0.4)))</f>
        <v>4.2840999999999996</v>
      </c>
      <c r="N17" s="88">
        <f>((N10*(L10/0.4))+(N11*(L11/0.4))+(N12*(L12/0.4))+(N13*(L13/0.4))+(N14*(L14/0.4))+(N15*(L15/0.4)))</f>
        <v>-0.84449999999999981</v>
      </c>
      <c r="O17" s="88">
        <f>((O10*(L10/0.4))+(O11*(L11/0.4))+(O12*(L12/0.4))+(O13*(L13/0.4))+(O14*(L14/0.4))+(O15*(L15/0.4)))</f>
        <v>-0.29760000000000003</v>
      </c>
      <c r="P17" s="88">
        <f>((P10*(L10/0.4))+(P11*(L11/0.4))+(P12*(L12/0.4))+(P13*(L13/0.4))+(P14*(L14/0.4))+(P15*(L15/0.4)))</f>
        <v>4.8292999999999999</v>
      </c>
      <c r="Q17" s="88">
        <f>((Q10*(L10/0.4))+(Q11*(L11/0.4))+(Q12*(L12/0.4))+(Q13*(L13/0.4))+(Q14*(L14/0.4))+(Q15*(L15/0.4)))</f>
        <v>3.9811999999999999</v>
      </c>
      <c r="R17" s="88">
        <f>((R10*(L10/0.4))+(R11*(L11/0.4))+(R12*(L12/0.4))+(R13*(L13/0.4))+(R14*(L14/0.4))+(R15*(L15/0.4)))</f>
        <v>2.8276999999999997</v>
      </c>
    </row>
    <row r="18" spans="1:20" ht="13.5" customHeight="1" thickBot="1" x14ac:dyDescent="0.25">
      <c r="A18" s="10" t="s">
        <v>11</v>
      </c>
      <c r="B18" s="10" t="s">
        <v>104</v>
      </c>
      <c r="C18" s="10" t="s">
        <v>105</v>
      </c>
      <c r="D18" s="10" t="s">
        <v>106</v>
      </c>
      <c r="E18" s="10"/>
      <c r="F18" s="24">
        <v>8.0000000000000004E-4</v>
      </c>
      <c r="G18" s="24">
        <v>2.1899999999999999E-2</v>
      </c>
      <c r="H18" s="18"/>
      <c r="I18" s="18"/>
      <c r="J18" s="18"/>
      <c r="K18" s="18"/>
      <c r="L18" s="11"/>
      <c r="M18" s="12">
        <v>4.1399999999999997</v>
      </c>
      <c r="N18" s="12">
        <v>-0.69</v>
      </c>
      <c r="O18" s="12">
        <v>0.17</v>
      </c>
      <c r="P18" s="12">
        <v>3.95</v>
      </c>
      <c r="Q18" s="12">
        <v>2.34</v>
      </c>
      <c r="R18" s="12">
        <v>3.96</v>
      </c>
      <c r="S18" s="72"/>
      <c r="T18" s="72"/>
    </row>
    <row r="19" spans="1:20" ht="13.5" customHeight="1" thickBot="1" x14ac:dyDescent="0.25">
      <c r="A19" s="10"/>
      <c r="B19" s="10"/>
      <c r="C19" s="55" t="s">
        <v>154</v>
      </c>
      <c r="D19" s="55" t="s">
        <v>155</v>
      </c>
      <c r="E19" s="55" t="s">
        <v>15</v>
      </c>
      <c r="F19" s="56">
        <v>6.3E-3</v>
      </c>
      <c r="G19" s="56">
        <v>1.9800000000000002E-2</v>
      </c>
      <c r="H19" s="34">
        <v>13</v>
      </c>
      <c r="I19" s="34">
        <v>17</v>
      </c>
      <c r="J19" s="34">
        <v>12</v>
      </c>
      <c r="K19" s="34">
        <v>8</v>
      </c>
      <c r="L19" s="56">
        <v>4.4999999999999998E-2</v>
      </c>
      <c r="M19" s="57">
        <v>3.95</v>
      </c>
      <c r="N19" s="57">
        <v>-6.96</v>
      </c>
      <c r="O19" s="57">
        <v>-3.21</v>
      </c>
      <c r="P19" s="57">
        <v>5.7</v>
      </c>
      <c r="Q19" s="57">
        <v>8.41</v>
      </c>
      <c r="R19" s="57">
        <v>5.44</v>
      </c>
      <c r="S19" s="49"/>
      <c r="T19" s="49"/>
    </row>
    <row r="20" spans="1:20" ht="13.5" customHeight="1" thickBot="1" x14ac:dyDescent="0.25">
      <c r="A20" s="13"/>
      <c r="B20" s="13" t="s">
        <v>107</v>
      </c>
      <c r="C20" s="13" t="s">
        <v>108</v>
      </c>
      <c r="D20" s="13" t="s">
        <v>109</v>
      </c>
      <c r="E20" s="13"/>
      <c r="F20" s="26">
        <v>6.7000000000000002E-3</v>
      </c>
      <c r="G20" s="26">
        <v>1.6899999999999998E-2</v>
      </c>
      <c r="H20" s="35"/>
      <c r="I20" s="35"/>
      <c r="J20" s="35"/>
      <c r="K20" s="35"/>
      <c r="L20" s="14"/>
      <c r="M20" s="15">
        <v>1.87</v>
      </c>
      <c r="N20" s="15">
        <v>-7.47</v>
      </c>
      <c r="O20" s="15">
        <v>-3.69</v>
      </c>
      <c r="P20" s="15">
        <v>3.71</v>
      </c>
      <c r="Q20" s="15">
        <v>6.72</v>
      </c>
      <c r="R20" s="15">
        <v>3.36</v>
      </c>
      <c r="S20" s="49"/>
      <c r="T20" s="49"/>
    </row>
    <row r="21" spans="1:20" x14ac:dyDescent="0.2">
      <c r="A21" t="s">
        <v>33</v>
      </c>
      <c r="B21" t="s">
        <v>37</v>
      </c>
      <c r="C21" s="51" t="s">
        <v>38</v>
      </c>
      <c r="D21" s="51" t="s">
        <v>39</v>
      </c>
      <c r="E21" s="51"/>
      <c r="F21" s="52">
        <v>6.4000000000000003E-3</v>
      </c>
      <c r="G21" s="52">
        <v>1.54E-2</v>
      </c>
      <c r="H21" s="36">
        <v>0</v>
      </c>
      <c r="I21" s="36">
        <v>0</v>
      </c>
      <c r="J21" s="36">
        <v>14</v>
      </c>
      <c r="K21" s="33">
        <v>18</v>
      </c>
      <c r="L21" s="53">
        <v>0.03</v>
      </c>
      <c r="M21" s="54">
        <v>4.97</v>
      </c>
      <c r="N21" s="54">
        <v>-3.85</v>
      </c>
      <c r="O21" s="54">
        <v>-2.71</v>
      </c>
      <c r="P21" s="54">
        <v>13.19</v>
      </c>
      <c r="Q21" s="54">
        <v>18.7</v>
      </c>
      <c r="R21" s="54">
        <v>9.3800000000000008</v>
      </c>
      <c r="S21" s="49"/>
      <c r="T21" s="49"/>
    </row>
    <row r="22" spans="1:20" x14ac:dyDescent="0.2">
      <c r="A22" t="s">
        <v>33</v>
      </c>
      <c r="B22" t="s">
        <v>40</v>
      </c>
      <c r="C22" s="51" t="s">
        <v>41</v>
      </c>
      <c r="D22" s="51" t="s">
        <v>42</v>
      </c>
      <c r="E22" s="51" t="s">
        <v>43</v>
      </c>
      <c r="F22" s="52">
        <v>5.8999999999999999E-3</v>
      </c>
      <c r="G22" s="52">
        <v>1.18E-2</v>
      </c>
      <c r="H22" s="33">
        <v>21</v>
      </c>
      <c r="I22" s="33">
        <v>30</v>
      </c>
      <c r="J22" s="33">
        <v>24</v>
      </c>
      <c r="K22" s="33" t="s">
        <v>185</v>
      </c>
      <c r="L22" s="53">
        <v>3.5999999999999997E-2</v>
      </c>
      <c r="M22" s="54">
        <v>-0.76</v>
      </c>
      <c r="N22" s="54">
        <v>-2.92</v>
      </c>
      <c r="O22" s="54">
        <v>-4.24</v>
      </c>
      <c r="P22" s="54">
        <v>6.88</v>
      </c>
      <c r="Q22" s="54">
        <v>14.34</v>
      </c>
      <c r="R22" s="54">
        <v>7.03</v>
      </c>
      <c r="S22" s="49"/>
      <c r="T22" s="49"/>
    </row>
    <row r="23" spans="1:20" x14ac:dyDescent="0.2">
      <c r="A23" t="s">
        <v>33</v>
      </c>
      <c r="B23" t="s">
        <v>44</v>
      </c>
      <c r="C23" s="51" t="s">
        <v>45</v>
      </c>
      <c r="D23" s="51" t="s">
        <v>46</v>
      </c>
      <c r="E23" s="51" t="s">
        <v>15</v>
      </c>
      <c r="F23" s="52">
        <v>4.3E-3</v>
      </c>
      <c r="G23" s="52">
        <v>4.4499999999999998E-2</v>
      </c>
      <c r="H23" s="33">
        <v>23</v>
      </c>
      <c r="I23" s="33">
        <v>29</v>
      </c>
      <c r="J23" s="33">
        <v>34</v>
      </c>
      <c r="K23" s="33">
        <v>21</v>
      </c>
      <c r="L23" s="53">
        <v>3.5999999999999997E-2</v>
      </c>
      <c r="M23" s="54">
        <v>-1.69</v>
      </c>
      <c r="N23" s="54">
        <v>-4.38</v>
      </c>
      <c r="O23" s="54">
        <v>-6.51</v>
      </c>
      <c r="P23" s="54">
        <v>4.29</v>
      </c>
      <c r="Q23" s="54">
        <v>13.33</v>
      </c>
      <c r="R23" s="54">
        <v>5.33</v>
      </c>
      <c r="S23" s="49"/>
      <c r="T23" s="49"/>
    </row>
    <row r="24" spans="1:20" x14ac:dyDescent="0.2">
      <c r="A24" t="s">
        <v>33</v>
      </c>
      <c r="B24" t="s">
        <v>47</v>
      </c>
      <c r="C24" s="51" t="s">
        <v>48</v>
      </c>
      <c r="D24" s="51" t="s">
        <v>49</v>
      </c>
      <c r="E24" s="51" t="s">
        <v>15</v>
      </c>
      <c r="F24" s="52">
        <v>6.8999999999999999E-3</v>
      </c>
      <c r="G24" s="97">
        <v>1.7399999999999999E-2</v>
      </c>
      <c r="H24" s="37">
        <v>0</v>
      </c>
      <c r="I24" s="37">
        <v>5</v>
      </c>
      <c r="J24" s="36">
        <v>32</v>
      </c>
      <c r="K24" s="33">
        <v>32</v>
      </c>
      <c r="L24" s="53">
        <v>3.9E-2</v>
      </c>
      <c r="M24" s="54">
        <v>-1.06</v>
      </c>
      <c r="N24" s="54">
        <v>-5.82</v>
      </c>
      <c r="O24" s="54">
        <v>-8.5299999999999994</v>
      </c>
      <c r="P24" s="54">
        <v>6.67</v>
      </c>
      <c r="Q24" s="54">
        <v>17.52</v>
      </c>
      <c r="R24" s="54">
        <v>8.8800000000000008</v>
      </c>
      <c r="S24" s="49"/>
      <c r="T24" s="49"/>
    </row>
    <row r="25" spans="1:20" ht="13.5" customHeight="1" thickBot="1" x14ac:dyDescent="0.25">
      <c r="C25" s="38" t="s">
        <v>170</v>
      </c>
      <c r="D25" s="38" t="s">
        <v>171</v>
      </c>
      <c r="E25" s="38" t="s">
        <v>84</v>
      </c>
      <c r="F25" s="39">
        <v>1.5E-3</v>
      </c>
      <c r="G25" s="39">
        <v>3.3700000000000001E-2</v>
      </c>
      <c r="H25" s="29">
        <v>49</v>
      </c>
      <c r="I25" s="29">
        <v>54</v>
      </c>
      <c r="J25" s="31">
        <v>26</v>
      </c>
      <c r="K25" s="30" t="s">
        <v>185</v>
      </c>
      <c r="L25" s="40">
        <v>0.17249999999999999</v>
      </c>
      <c r="M25" s="41">
        <v>-0.49</v>
      </c>
      <c r="N25" s="41">
        <v>-4.88</v>
      </c>
      <c r="O25" s="41">
        <v>-5.33</v>
      </c>
      <c r="P25" s="41">
        <v>4.6900000000000004</v>
      </c>
      <c r="Q25" s="41">
        <v>12.71</v>
      </c>
      <c r="R25" s="41">
        <v>5.98</v>
      </c>
      <c r="S25" s="49"/>
      <c r="T25" s="49"/>
    </row>
    <row r="26" spans="1:20" ht="13.5" customHeight="1" thickBot="1" x14ac:dyDescent="0.25">
      <c r="A26" s="2"/>
      <c r="B26" s="2"/>
      <c r="C26" s="73"/>
      <c r="D26" s="73" t="s">
        <v>110</v>
      </c>
      <c r="E26" s="73"/>
      <c r="F26" s="74">
        <f>((F21*(L21/SUM(L21:L24)))+(F22*(L22/SUM(L21:L24)))+(F23*(L23/SUM(L21:L24)))+(F24*(L24/SUM(L21:L24))))</f>
        <v>5.8744680851063828E-3</v>
      </c>
      <c r="G26" s="74">
        <f>((G21*(L21/SUM(L21:L24)))+(G22*(L22/SUM(L21:L24)))+(G23*(L23/SUM(L21:L24)))+(G24*(L24/SUM(L21:L24))))</f>
        <v>2.246382978723404E-2</v>
      </c>
      <c r="H26" s="75"/>
      <c r="I26" s="75"/>
      <c r="J26" s="75"/>
      <c r="K26" s="75"/>
      <c r="L26" s="76"/>
      <c r="M26" s="88">
        <f>((M21*(L21/SUM(L21:L24)))+(M22*(L22/SUM(L21:L24)))+(M23*(L23/SUM(L21:L24)))+(M24*(L24/SUM(L21:L24))))</f>
        <v>0.13872340425531909</v>
      </c>
      <c r="N26" s="88">
        <f>((N21*(L21/SUM(L21:L24)))+(N22*(L22/SUM(L21:L24)))+(N23*(L23/SUM(L21:L24)))+(N24*(L24/SUM(L21:L24))))</f>
        <v>-4.2927659574468082</v>
      </c>
      <c r="O26" s="88">
        <f>((O21*(L21/SUM(L21:L24)))+(O22*(L22/SUM(L21:L24)))+(O23*(L23/SUM(L21:L24)))+(O24*(L24/SUM(L21:L24))))</f>
        <v>-5.6806382978723393</v>
      </c>
      <c r="P26" s="88">
        <f>((P21*(L21/SUM(L21:L24)))+(P22*(L22/SUM(L21:L24)))+(P23*(L23/SUM(L21:L24)))+(P24*(L24/SUM(L21:L24))))</f>
        <v>7.5031914893617007</v>
      </c>
      <c r="Q26" s="88">
        <f>((Q21*(L21/SUM(L21:L24)))+(Q22*(L22/SUM(L21:L24)))+(Q23*(L23/SUM(L21:L24)))+(Q24*(L24/SUM(L21:L24))))</f>
        <v>15.889361702127658</v>
      </c>
      <c r="R26" s="88">
        <f>((R21*(L21/SUM(L21:L24)))+(R22*(L22/SUM(L21:L24)))+(R23*(L23/SUM(L21:L24)))+(R24*(L24/SUM(L21:L24))))</f>
        <v>7.6076595744680855</v>
      </c>
      <c r="S26" s="49"/>
      <c r="T26" s="49"/>
    </row>
    <row r="27" spans="1:20" ht="13.5" customHeight="1" thickBot="1" x14ac:dyDescent="0.25">
      <c r="A27" s="10"/>
      <c r="B27" s="10" t="s">
        <v>111</v>
      </c>
      <c r="C27" s="10" t="s">
        <v>112</v>
      </c>
      <c r="D27" s="10" t="s">
        <v>113</v>
      </c>
      <c r="E27" s="10"/>
      <c r="F27" s="24">
        <v>3.3999999999999998E-3</v>
      </c>
      <c r="G27" s="24">
        <v>3.4700000000000002E-2</v>
      </c>
      <c r="H27" s="18"/>
      <c r="I27" s="18"/>
      <c r="J27" s="18"/>
      <c r="K27" s="18"/>
      <c r="L27" s="11"/>
      <c r="M27" s="12">
        <v>-1.38</v>
      </c>
      <c r="N27" s="12">
        <v>-3.84</v>
      </c>
      <c r="O27" s="12">
        <v>-5.88</v>
      </c>
      <c r="P27" s="12">
        <v>4.25</v>
      </c>
      <c r="Q27" s="12">
        <v>13.33</v>
      </c>
      <c r="R27" s="12">
        <v>5.33</v>
      </c>
      <c r="S27" s="49"/>
      <c r="T27" s="49"/>
    </row>
    <row r="28" spans="1:20" x14ac:dyDescent="0.2">
      <c r="A28" t="s">
        <v>33</v>
      </c>
      <c r="B28" t="s">
        <v>50</v>
      </c>
      <c r="C28" s="51" t="s">
        <v>114</v>
      </c>
      <c r="D28" s="51" t="s">
        <v>115</v>
      </c>
      <c r="E28" s="51" t="s">
        <v>116</v>
      </c>
      <c r="F28" s="52">
        <v>0.01</v>
      </c>
      <c r="G28" s="52">
        <v>4.4999999999999997E-3</v>
      </c>
      <c r="H28" s="33">
        <v>46</v>
      </c>
      <c r="I28" s="36">
        <v>50</v>
      </c>
      <c r="J28" s="33">
        <v>41</v>
      </c>
      <c r="K28" s="36">
        <v>33</v>
      </c>
      <c r="L28" s="53">
        <v>3.5999999999999997E-2</v>
      </c>
      <c r="M28" s="54">
        <v>4.63</v>
      </c>
      <c r="N28" s="54">
        <v>-1.32</v>
      </c>
      <c r="O28" s="54">
        <v>-0.75</v>
      </c>
      <c r="P28" s="54">
        <v>12.02</v>
      </c>
      <c r="Q28" s="54">
        <v>19.75</v>
      </c>
      <c r="R28" s="54">
        <v>14.87</v>
      </c>
      <c r="S28" s="49"/>
      <c r="T28" s="49"/>
    </row>
    <row r="29" spans="1:20" x14ac:dyDescent="0.2">
      <c r="A29" t="s">
        <v>33</v>
      </c>
      <c r="B29" t="s">
        <v>53</v>
      </c>
      <c r="C29" s="51" t="s">
        <v>54</v>
      </c>
      <c r="D29" s="51" t="s">
        <v>55</v>
      </c>
      <c r="E29" s="51" t="s">
        <v>56</v>
      </c>
      <c r="F29" s="52">
        <v>6.1000000000000004E-3</v>
      </c>
      <c r="G29" s="52">
        <v>9.4999999999999998E-3</v>
      </c>
      <c r="H29" s="37">
        <v>79</v>
      </c>
      <c r="I29" s="28">
        <v>69</v>
      </c>
      <c r="J29" s="36">
        <v>77</v>
      </c>
      <c r="K29" s="36">
        <v>58</v>
      </c>
      <c r="L29" s="53">
        <v>3.5999999999999997E-2</v>
      </c>
      <c r="M29" s="54">
        <v>2.98</v>
      </c>
      <c r="N29" s="54">
        <v>-2.89</v>
      </c>
      <c r="O29" s="54">
        <v>-2.23</v>
      </c>
      <c r="P29" s="54">
        <v>13.61</v>
      </c>
      <c r="Q29" s="54">
        <v>20.05</v>
      </c>
      <c r="R29" s="54">
        <v>12.42</v>
      </c>
      <c r="S29" s="49"/>
      <c r="T29" s="49"/>
    </row>
    <row r="30" spans="1:20" ht="13.5" customHeight="1" thickBot="1" x14ac:dyDescent="0.25">
      <c r="A30" s="2" t="s">
        <v>33</v>
      </c>
      <c r="B30" s="2" t="s">
        <v>57</v>
      </c>
      <c r="C30" s="51" t="s">
        <v>58</v>
      </c>
      <c r="D30" s="51" t="s">
        <v>59</v>
      </c>
      <c r="E30" s="51" t="s">
        <v>15</v>
      </c>
      <c r="F30" s="52">
        <v>8.9999999999999998E-4</v>
      </c>
      <c r="G30" s="52">
        <v>1.8599999999999998E-2</v>
      </c>
      <c r="H30" s="33">
        <v>0</v>
      </c>
      <c r="I30" s="33">
        <v>3</v>
      </c>
      <c r="J30" s="33">
        <v>1</v>
      </c>
      <c r="K30" s="33">
        <v>3</v>
      </c>
      <c r="L30" s="53">
        <v>0.03</v>
      </c>
      <c r="M30" s="54">
        <v>8.25</v>
      </c>
      <c r="N30" s="54">
        <v>-1.42</v>
      </c>
      <c r="O30" s="54">
        <v>1.1299999999999999</v>
      </c>
      <c r="P30" s="54">
        <v>19.64</v>
      </c>
      <c r="Q30" s="54">
        <v>22.89</v>
      </c>
      <c r="R30" s="54">
        <v>15.6</v>
      </c>
      <c r="S30" s="49"/>
      <c r="T30" s="49"/>
    </row>
    <row r="31" spans="1:20" ht="13.5" customHeight="1" thickBot="1" x14ac:dyDescent="0.25">
      <c r="A31" s="2"/>
      <c r="B31" s="2"/>
      <c r="C31" s="38" t="s">
        <v>172</v>
      </c>
      <c r="D31" s="38" t="s">
        <v>173</v>
      </c>
      <c r="E31" s="38" t="s">
        <v>84</v>
      </c>
      <c r="F31" s="39">
        <v>4.0000000000000002E-4</v>
      </c>
      <c r="G31" s="39">
        <v>1.78E-2</v>
      </c>
      <c r="H31" s="30">
        <v>0</v>
      </c>
      <c r="I31" s="30">
        <v>0</v>
      </c>
      <c r="J31" s="30"/>
      <c r="K31" s="30"/>
      <c r="L31" s="40">
        <v>0.40350000000000003</v>
      </c>
      <c r="M31" s="41">
        <v>7.09</v>
      </c>
      <c r="N31" s="41">
        <v>-2.0299999999999998</v>
      </c>
      <c r="O31" s="41">
        <v>0.08</v>
      </c>
      <c r="P31" s="41">
        <v>17.84</v>
      </c>
      <c r="Q31" s="41">
        <v>22.99</v>
      </c>
      <c r="R31" s="41"/>
      <c r="S31" s="49"/>
      <c r="T31" s="49"/>
    </row>
    <row r="32" spans="1:20" ht="13.5" customHeight="1" thickBot="1" x14ac:dyDescent="0.25">
      <c r="A32" s="2"/>
      <c r="B32" s="2"/>
      <c r="C32" s="73"/>
      <c r="D32" s="73" t="s">
        <v>117</v>
      </c>
      <c r="E32" s="73"/>
      <c r="F32" s="74">
        <f>((F28*(L28/SUM(L28:L30)))+(F29*(L29/SUM(L28:L30)))+(F30*(L30/SUM(L28:L30))))</f>
        <v>5.9470588235294121E-3</v>
      </c>
      <c r="G32" s="74">
        <f>((G28*(L28/SUM(L28:L30)))+(G29*(L29/SUM(L28:L30)))+(G30*(L30/SUM(L28:L30))))</f>
        <v>1.0411764705882353E-2</v>
      </c>
      <c r="H32" s="75"/>
      <c r="I32" s="75"/>
      <c r="J32" s="75"/>
      <c r="K32" s="75"/>
      <c r="L32" s="76"/>
      <c r="M32" s="88">
        <f>((M28*(L28/SUM(L28:L30)))+(M29*(L29/SUM(L28:L30)))+(M30*(L30/SUM(L28:L30))))</f>
        <v>5.1123529411764714</v>
      </c>
      <c r="N32" s="88">
        <f>((N28*(L28/SUM(L28:L30)))+(N29*(L29/SUM(L28:L30)))+(N30*(L30/SUM(L28:L30))))</f>
        <v>-1.9035294117647059</v>
      </c>
      <c r="O32" s="88">
        <f>((O28*(L28/SUM(L28:L30)))+(O29*(L29/SUM(L28:L30)))+(O30*(L30/SUM(L28:L30))))</f>
        <v>-0.71941176470588242</v>
      </c>
      <c r="P32" s="88">
        <f>((P28*(L28/SUM(L28:L30)))+(P29*(L29/SUM(L28:L30)))+(P30*(L30/SUM(L28:L30))))</f>
        <v>14.822352941176472</v>
      </c>
      <c r="Q32" s="88">
        <f>((Q28*(L28/SUM(L28:L30)))+(Q29*(L29/SUM(L28:L30)))+(Q30*(L30/SUM(L28:L30))))</f>
        <v>20.779411764705884</v>
      </c>
      <c r="R32" s="88">
        <f>((R28*(L28/SUM(L28:L30)))+(R29*(L29/SUM(L28:L30)))+(R30*(L30/SUM(L28:L30))))</f>
        <v>14.22</v>
      </c>
      <c r="S32" s="49"/>
      <c r="T32" s="49"/>
    </row>
    <row r="33" spans="1:20" ht="13.5" customHeight="1" thickBot="1" x14ac:dyDescent="0.25">
      <c r="A33" s="10"/>
      <c r="B33" s="10" t="s">
        <v>118</v>
      </c>
      <c r="C33" s="10" t="s">
        <v>119</v>
      </c>
      <c r="D33" s="10" t="s">
        <v>120</v>
      </c>
      <c r="E33" s="10"/>
      <c r="F33" s="24">
        <v>8.9999999999999998E-4</v>
      </c>
      <c r="G33" s="24">
        <v>1.8700000000000001E-2</v>
      </c>
      <c r="H33" s="18"/>
      <c r="I33" s="18"/>
      <c r="J33" s="18"/>
      <c r="K33" s="18"/>
      <c r="L33" s="11"/>
      <c r="M33" s="12">
        <v>8.34</v>
      </c>
      <c r="N33" s="12">
        <v>-1.4</v>
      </c>
      <c r="O33" s="12">
        <v>1.1299999999999999</v>
      </c>
      <c r="P33" s="12">
        <v>19.73</v>
      </c>
      <c r="Q33" s="12">
        <v>22.99</v>
      </c>
      <c r="R33" s="12">
        <v>15.7</v>
      </c>
      <c r="S33" s="49"/>
      <c r="T33" s="49"/>
    </row>
    <row r="34" spans="1:20" x14ac:dyDescent="0.2">
      <c r="A34" t="s">
        <v>33</v>
      </c>
      <c r="B34" t="s">
        <v>60</v>
      </c>
      <c r="C34" s="51" t="s">
        <v>61</v>
      </c>
      <c r="D34" s="51" t="s">
        <v>62</v>
      </c>
      <c r="E34" s="51" t="s">
        <v>15</v>
      </c>
      <c r="F34" s="52">
        <v>8.3000000000000001E-3</v>
      </c>
      <c r="G34" s="52">
        <v>1E-4</v>
      </c>
      <c r="H34" s="33">
        <v>29</v>
      </c>
      <c r="I34" s="33">
        <v>27</v>
      </c>
      <c r="J34" s="33">
        <v>13</v>
      </c>
      <c r="K34" s="36">
        <v>13</v>
      </c>
      <c r="L34" s="53">
        <v>2.1000000000000001E-2</v>
      </c>
      <c r="M34" s="54">
        <v>2.06</v>
      </c>
      <c r="N34" s="54">
        <v>-2.79</v>
      </c>
      <c r="O34" s="54">
        <v>0.04</v>
      </c>
      <c r="P34" s="54">
        <v>11.22</v>
      </c>
      <c r="Q34" s="54">
        <v>18.27</v>
      </c>
      <c r="R34" s="54">
        <v>15.05</v>
      </c>
      <c r="S34" s="49"/>
      <c r="T34" s="49"/>
    </row>
    <row r="35" spans="1:20" x14ac:dyDescent="0.2">
      <c r="A35" t="s">
        <v>33</v>
      </c>
      <c r="B35" t="s">
        <v>63</v>
      </c>
      <c r="C35" s="51" t="s">
        <v>121</v>
      </c>
      <c r="D35" s="51" t="s">
        <v>122</v>
      </c>
      <c r="E35" s="51" t="s">
        <v>15</v>
      </c>
      <c r="F35" s="52">
        <v>6.4999999999999997E-3</v>
      </c>
      <c r="G35" s="52">
        <v>7.0000000000000007E-2</v>
      </c>
      <c r="H35" s="33">
        <v>0</v>
      </c>
      <c r="I35" s="33">
        <v>2</v>
      </c>
      <c r="J35" s="33">
        <v>10</v>
      </c>
      <c r="K35" s="33">
        <v>10</v>
      </c>
      <c r="L35" s="53">
        <v>2.1000000000000001E-2</v>
      </c>
      <c r="M35" s="54">
        <v>6.46</v>
      </c>
      <c r="N35" s="54">
        <v>-1.66</v>
      </c>
      <c r="O35" s="54">
        <v>1.91</v>
      </c>
      <c r="P35" s="54">
        <v>19.170000000000002</v>
      </c>
      <c r="Q35" s="54">
        <v>22</v>
      </c>
      <c r="R35" s="54">
        <v>15.7</v>
      </c>
      <c r="S35" s="49"/>
      <c r="T35" s="49"/>
    </row>
    <row r="36" spans="1:20" ht="13.5" customHeight="1" thickBot="1" x14ac:dyDescent="0.25">
      <c r="A36" s="2" t="s">
        <v>33</v>
      </c>
      <c r="B36" s="2" t="s">
        <v>66</v>
      </c>
      <c r="C36" s="58" t="s">
        <v>67</v>
      </c>
      <c r="D36" s="58" t="s">
        <v>68</v>
      </c>
      <c r="E36" s="58" t="s">
        <v>43</v>
      </c>
      <c r="F36" s="59">
        <v>4.4000000000000003E-3</v>
      </c>
      <c r="G36" s="59">
        <v>5.0000000000000001E-3</v>
      </c>
      <c r="H36" s="32">
        <v>47</v>
      </c>
      <c r="I36" s="29">
        <v>45</v>
      </c>
      <c r="J36" s="29">
        <v>59</v>
      </c>
      <c r="K36" s="31"/>
      <c r="L36" s="60">
        <v>3.5999999999999997E-2</v>
      </c>
      <c r="M36" s="61">
        <v>6.57</v>
      </c>
      <c r="N36" s="61">
        <v>-2.0099999999999998</v>
      </c>
      <c r="O36" s="61">
        <v>0.48</v>
      </c>
      <c r="P36" s="61">
        <v>16.64</v>
      </c>
      <c r="Q36" s="61">
        <v>23.35</v>
      </c>
      <c r="R36" s="61">
        <v>14.45</v>
      </c>
      <c r="S36" s="49"/>
      <c r="T36" s="49"/>
    </row>
    <row r="37" spans="1:20" ht="13.5" customHeight="1" thickBot="1" x14ac:dyDescent="0.25">
      <c r="A37" s="2"/>
      <c r="B37" s="2"/>
      <c r="C37" s="73"/>
      <c r="D37" s="73" t="s">
        <v>123</v>
      </c>
      <c r="E37" s="73"/>
      <c r="F37" s="74">
        <f>((F34*(L34/SUM(L34:L36)))+(F35*(L35/SUM(L34:L36)))+(F36*(L36/SUM(L34:L36))))</f>
        <v>6.015384615384616E-3</v>
      </c>
      <c r="G37" s="74">
        <f>((G34*(L34/SUM(L34:L36)))+(G35*(L35/SUM(L34:L36)))+(G36*(L36/SUM(L34:L36))))</f>
        <v>2.1180769230769232E-2</v>
      </c>
      <c r="H37" s="75"/>
      <c r="I37" s="75"/>
      <c r="J37" s="75"/>
      <c r="K37" s="75"/>
      <c r="L37" s="76"/>
      <c r="M37" s="88">
        <f>((M34*(L34/SUM(L34:L36)))+(M35*(L35/SUM(L34:L36)))+(M36*(L36/SUM(L34:L36))))</f>
        <v>5.3261538461538471</v>
      </c>
      <c r="N37" s="88">
        <f>((N34*(L34/SUM(L34:L36)))+(N35*(L35/SUM(L34:L36)))+(N36*(L36/SUM(L34:L36))))</f>
        <v>-2.1257692307692309</v>
      </c>
      <c r="O37" s="88">
        <f>((O34*(L34/SUM(L34:L36)))+(O35*(L35/SUM(L34:L36)))+(O36*(L36/SUM(L34:L36))))</f>
        <v>0.7465384615384616</v>
      </c>
      <c r="P37" s="88">
        <f>((P34*(L34/SUM(L34:L36)))+(P35*(L35/SUM(L34:L36)))+(P36*(L36/SUM(L34:L36))))</f>
        <v>15.861923076923079</v>
      </c>
      <c r="Q37" s="88">
        <f>((Q34*(L34/SUM(L34:L36)))+(Q35*(L35/SUM(L34:L36)))+(Q36*(L36/SUM(L34:L36))))</f>
        <v>21.618846153846157</v>
      </c>
      <c r="R37" s="88">
        <f>((R34*(L34/SUM(L34:L36)))+(R35*(L35/SUM(L34:L36)))+(R36*(L36/SUM(L34:L36))))</f>
        <v>14.948076923076924</v>
      </c>
      <c r="S37" s="49"/>
      <c r="T37" s="49"/>
    </row>
    <row r="38" spans="1:20" ht="13.5" customHeight="1" thickBot="1" x14ac:dyDescent="0.25">
      <c r="A38" s="10"/>
      <c r="B38" s="10" t="s">
        <v>124</v>
      </c>
      <c r="C38" s="10" t="s">
        <v>125</v>
      </c>
      <c r="D38" s="10" t="s">
        <v>126</v>
      </c>
      <c r="E38" s="10"/>
      <c r="F38" s="24">
        <v>2E-3</v>
      </c>
      <c r="G38" s="24">
        <v>1.34E-2</v>
      </c>
      <c r="H38" s="18"/>
      <c r="I38" s="18"/>
      <c r="J38" s="18"/>
      <c r="K38" s="18"/>
      <c r="L38" s="11"/>
      <c r="M38" s="12">
        <v>7.74</v>
      </c>
      <c r="N38" s="12">
        <v>-1.46</v>
      </c>
      <c r="O38" s="12">
        <v>1.44</v>
      </c>
      <c r="P38" s="12">
        <v>18.899999999999999</v>
      </c>
      <c r="Q38" s="12">
        <v>22.2</v>
      </c>
      <c r="R38" s="12">
        <v>16.28</v>
      </c>
      <c r="S38" s="49"/>
      <c r="T38" s="49"/>
    </row>
    <row r="39" spans="1:20" x14ac:dyDescent="0.2">
      <c r="A39" t="s">
        <v>33</v>
      </c>
      <c r="B39" t="s">
        <v>69</v>
      </c>
      <c r="C39" s="51" t="s">
        <v>70</v>
      </c>
      <c r="D39" s="51" t="s">
        <v>71</v>
      </c>
      <c r="E39" s="51"/>
      <c r="F39" s="52">
        <v>1.18E-2</v>
      </c>
      <c r="G39" s="52">
        <v>0</v>
      </c>
      <c r="H39" s="37">
        <v>62</v>
      </c>
      <c r="I39" s="37">
        <v>52</v>
      </c>
      <c r="J39" s="37">
        <v>53</v>
      </c>
      <c r="K39" s="37">
        <v>59</v>
      </c>
      <c r="L39" s="53">
        <v>2.1000000000000001E-2</v>
      </c>
      <c r="M39" s="54">
        <v>5.31</v>
      </c>
      <c r="N39" s="54">
        <v>-1</v>
      </c>
      <c r="O39" s="54">
        <v>-0.09</v>
      </c>
      <c r="P39" s="54">
        <v>14.56</v>
      </c>
      <c r="Q39" s="54">
        <v>20.51</v>
      </c>
      <c r="R39" s="54">
        <v>15.59</v>
      </c>
      <c r="S39" s="49"/>
      <c r="T39" s="49"/>
    </row>
    <row r="40" spans="1:20" x14ac:dyDescent="0.2">
      <c r="A40" t="s">
        <v>33</v>
      </c>
      <c r="B40" t="s">
        <v>72</v>
      </c>
      <c r="C40" s="51" t="s">
        <v>73</v>
      </c>
      <c r="D40" s="51" t="s">
        <v>74</v>
      </c>
      <c r="E40" s="51"/>
      <c r="F40" s="52">
        <v>9.1999999999999998E-3</v>
      </c>
      <c r="G40" s="52">
        <v>2.2000000000000001E-3</v>
      </c>
      <c r="H40" s="37">
        <v>82</v>
      </c>
      <c r="I40" s="36">
        <v>73</v>
      </c>
      <c r="J40" s="37">
        <v>61</v>
      </c>
      <c r="K40" s="37">
        <v>56</v>
      </c>
      <c r="L40" s="53">
        <v>2.1000000000000001E-2</v>
      </c>
      <c r="M40" s="54">
        <v>3.41</v>
      </c>
      <c r="N40" s="54">
        <v>-2.2999999999999998</v>
      </c>
      <c r="O40" s="54">
        <v>-3.43</v>
      </c>
      <c r="P40" s="54">
        <v>13.49</v>
      </c>
      <c r="Q40" s="54">
        <v>20.73</v>
      </c>
      <c r="R40" s="54">
        <v>13.83</v>
      </c>
      <c r="S40" s="49"/>
      <c r="T40" s="49"/>
    </row>
    <row r="41" spans="1:20" ht="13.5" customHeight="1" thickBot="1" x14ac:dyDescent="0.25">
      <c r="A41" s="2" t="s">
        <v>33</v>
      </c>
      <c r="B41" s="2" t="s">
        <v>75</v>
      </c>
      <c r="C41" s="58" t="s">
        <v>76</v>
      </c>
      <c r="D41" s="58" t="s">
        <v>77</v>
      </c>
      <c r="E41" s="58" t="s">
        <v>15</v>
      </c>
      <c r="F41" s="59">
        <v>2.7000000000000001E-3</v>
      </c>
      <c r="G41" s="59">
        <v>1.6299999999999999E-2</v>
      </c>
      <c r="H41" s="31">
        <v>18</v>
      </c>
      <c r="I41" s="30">
        <v>15</v>
      </c>
      <c r="J41" s="30">
        <v>19</v>
      </c>
      <c r="K41" s="31">
        <v>19</v>
      </c>
      <c r="L41" s="60">
        <v>4.2000000000000003E-2</v>
      </c>
      <c r="M41" s="61">
        <v>7.18</v>
      </c>
      <c r="N41" s="61">
        <v>-2.4900000000000002</v>
      </c>
      <c r="O41" s="61">
        <v>-0.15</v>
      </c>
      <c r="P41" s="61">
        <v>20.39</v>
      </c>
      <c r="Q41" s="61">
        <v>27.81</v>
      </c>
      <c r="R41" s="61">
        <v>17.27</v>
      </c>
      <c r="S41" s="49"/>
      <c r="T41" s="49"/>
    </row>
    <row r="42" spans="1:20" ht="13.5" customHeight="1" thickBot="1" x14ac:dyDescent="0.25">
      <c r="A42" s="2"/>
      <c r="B42" s="2"/>
      <c r="C42" s="73"/>
      <c r="D42" s="73" t="s">
        <v>127</v>
      </c>
      <c r="E42" s="73"/>
      <c r="F42" s="74">
        <f>((F39*(L39/SUM(L39:L41)))+(F40*(L40/SUM(L39:L41)))+(F41*(L41/SUM(L39:L41))))</f>
        <v>6.6E-3</v>
      </c>
      <c r="G42" s="74">
        <f>((G39*(L39/SUM(L39:L41)))+(G40*(L40/SUM(L39:L41)))+(G41*(L41/SUM(L39:L41))))</f>
        <v>8.6999999999999994E-3</v>
      </c>
      <c r="H42" s="75"/>
      <c r="I42" s="75"/>
      <c r="J42" s="75"/>
      <c r="K42" s="75"/>
      <c r="L42" s="76"/>
      <c r="M42" s="88">
        <f>((M39*(L39/SUM(L39:L41)))+(M40*(L40/SUM(L39:L41)))+(M41*(L41/SUM(L39:L41))))</f>
        <v>5.77</v>
      </c>
      <c r="N42" s="88">
        <f>((N39*(L39/SUM(L39:L41)))+(N40*(L40/SUM(L39:L41)))+(N41*(L41/SUM(L39:L41))))</f>
        <v>-2.0700000000000003</v>
      </c>
      <c r="O42" s="88">
        <f>((O39*(L39/SUM(L39:L41)))+(O40*(L40/SUM(L39:L41)))+(O41*(L41/SUM(L39:L41))))</f>
        <v>-0.95499999999999996</v>
      </c>
      <c r="P42" s="88">
        <f>((P39*(L39/SUM(L39:L41)))+(P40*(L40/SUM(L39:L41)))+(P41*(L41/SUM(L39:L41))))</f>
        <v>17.2075</v>
      </c>
      <c r="Q42" s="88">
        <f>((Q39*(L39/SUM(L39:L41)))+(Q40*(L40/SUM(L39:L41)))+(Q41*(L41/SUM(L39:L41))))</f>
        <v>24.215</v>
      </c>
      <c r="R42" s="88">
        <f>((R39*(L39/SUM(L39:L41)))+(R40*(L40/SUM(L39:L41)))+(R41*(L41/SUM(L39:L41))))</f>
        <v>15.99</v>
      </c>
      <c r="S42" s="49"/>
      <c r="T42" s="49"/>
    </row>
    <row r="43" spans="1:20" ht="13.5" customHeight="1" thickBot="1" x14ac:dyDescent="0.25">
      <c r="A43" s="10"/>
      <c r="B43" s="10" t="s">
        <v>128</v>
      </c>
      <c r="C43" s="10" t="s">
        <v>129</v>
      </c>
      <c r="D43" s="10" t="s">
        <v>130</v>
      </c>
      <c r="E43" s="10"/>
      <c r="F43" s="24">
        <v>2.0999999999999999E-3</v>
      </c>
      <c r="G43" s="24">
        <v>2.0199999999999999E-2</v>
      </c>
      <c r="H43" s="18"/>
      <c r="I43" s="18"/>
      <c r="J43" s="18"/>
      <c r="K43" s="18"/>
      <c r="L43" s="11"/>
      <c r="M43" s="12">
        <v>7.9</v>
      </c>
      <c r="N43" s="12">
        <v>-2.08</v>
      </c>
      <c r="O43" s="12">
        <v>-0.24</v>
      </c>
      <c r="P43" s="12">
        <v>18.600000000000001</v>
      </c>
      <c r="Q43" s="12">
        <v>23.65</v>
      </c>
      <c r="R43" s="12">
        <v>15.02</v>
      </c>
      <c r="S43" s="49"/>
      <c r="T43" s="49"/>
    </row>
    <row r="44" spans="1:20" x14ac:dyDescent="0.2">
      <c r="A44" t="s">
        <v>33</v>
      </c>
      <c r="B44" t="s">
        <v>78</v>
      </c>
      <c r="C44" s="84" t="s">
        <v>188</v>
      </c>
      <c r="D44" s="84" t="s">
        <v>189</v>
      </c>
      <c r="E44" s="84"/>
      <c r="F44" s="85">
        <v>1.5E-3</v>
      </c>
      <c r="G44" s="85">
        <v>1.29E-2</v>
      </c>
      <c r="H44" s="28">
        <v>0</v>
      </c>
      <c r="I44" s="28">
        <v>5</v>
      </c>
      <c r="J44" s="28">
        <v>3</v>
      </c>
      <c r="K44" s="37">
        <v>5</v>
      </c>
      <c r="L44" s="86">
        <v>5.0999999999999997E-2</v>
      </c>
      <c r="M44" s="87">
        <v>3.13</v>
      </c>
      <c r="N44" s="87">
        <v>-4.51</v>
      </c>
      <c r="O44" s="87">
        <v>-4.12</v>
      </c>
      <c r="P44" s="87">
        <v>11.57</v>
      </c>
      <c r="Q44" s="87">
        <v>22.29</v>
      </c>
      <c r="R44" s="87">
        <v>16.22</v>
      </c>
      <c r="S44" s="49"/>
      <c r="T44" s="49"/>
    </row>
    <row r="45" spans="1:20" x14ac:dyDescent="0.2">
      <c r="A45" t="s">
        <v>33</v>
      </c>
      <c r="B45" t="s">
        <v>81</v>
      </c>
      <c r="H45" s="33"/>
      <c r="I45" s="33"/>
      <c r="L45" s="67"/>
      <c r="M45" s="65"/>
      <c r="N45" s="65"/>
      <c r="O45" s="65"/>
      <c r="P45" s="65"/>
      <c r="Q45" s="65"/>
      <c r="R45" s="1"/>
      <c r="S45" s="49"/>
      <c r="T45" s="49"/>
    </row>
    <row r="46" spans="1:20" ht="13.5" customHeight="1" thickBot="1" x14ac:dyDescent="0.25">
      <c r="A46" s="2" t="s">
        <v>33</v>
      </c>
      <c r="B46" s="2" t="s">
        <v>86</v>
      </c>
      <c r="C46" s="2" t="s">
        <v>87</v>
      </c>
      <c r="D46" s="2" t="s">
        <v>131</v>
      </c>
      <c r="E46" s="2" t="s">
        <v>15</v>
      </c>
      <c r="F46" s="70">
        <v>5.1999999999999998E-3</v>
      </c>
      <c r="G46" s="70">
        <v>6.0000000000000001E-3</v>
      </c>
      <c r="H46" s="29">
        <v>12</v>
      </c>
      <c r="I46" s="31">
        <v>6</v>
      </c>
      <c r="J46" s="31">
        <v>22</v>
      </c>
      <c r="K46" s="31">
        <v>29</v>
      </c>
      <c r="L46" s="99">
        <v>6.9000000000000006E-2</v>
      </c>
      <c r="M46" s="3">
        <v>-3.03</v>
      </c>
      <c r="N46" s="3">
        <v>-6.98</v>
      </c>
      <c r="O46" s="3">
        <v>-7.23</v>
      </c>
      <c r="P46" s="3">
        <v>8.34</v>
      </c>
      <c r="Q46" s="3">
        <v>24.99</v>
      </c>
      <c r="R46" s="3">
        <v>15.92</v>
      </c>
      <c r="S46" s="49"/>
      <c r="T46" s="49"/>
    </row>
    <row r="47" spans="1:20" ht="13.5" customHeight="1" thickBot="1" x14ac:dyDescent="0.25">
      <c r="A47" s="2"/>
      <c r="B47" s="2"/>
      <c r="C47" s="73"/>
      <c r="D47" s="73" t="s">
        <v>132</v>
      </c>
      <c r="E47" s="73"/>
      <c r="F47" s="74">
        <f>((F44*(L44/SUM(L44:L46)))+(F45*(L45/SUM(L44:L46)))+(F46*(L46/SUM(L44:L46))))</f>
        <v>3.6275000000000001E-3</v>
      </c>
      <c r="G47" s="74">
        <f>((G44*(L44/SUM(L44:L46)))+(G45*(L45/SUM(L44:L46)))+(G46*(L46/SUM(L44:L46))))</f>
        <v>8.9324999999999995E-3</v>
      </c>
      <c r="H47" s="75"/>
      <c r="I47" s="75"/>
      <c r="J47" s="75"/>
      <c r="K47" s="75"/>
      <c r="L47" s="76"/>
      <c r="M47" s="88">
        <f>((M44*(L44/SUM(L44:L46)))+(M45*(L45/SUM(L44:L46)))+(M46*(L46/SUM(L44:L46))))</f>
        <v>-0.41200000000000014</v>
      </c>
      <c r="N47" s="88">
        <f>((N44*(L44/SUM(L44:L46)))+(N45*(L45/SUM(L44:L46)))+(N46*(L46/SUM(L44:L46))))</f>
        <v>-5.9302500000000009</v>
      </c>
      <c r="O47" s="88">
        <f>((O44*(L44/SUM(L44:L46)))+(O45*(L45/SUM(L44:L46)))+(O46*(L46/SUM(L44:L46))))</f>
        <v>-5.9082500000000007</v>
      </c>
      <c r="P47" s="88">
        <f>((P44*(L44/SUM(L44:L46)))+(P45*(L45/SUM(L44:L46)))+(P46*(L46/SUM(L44:L46))))</f>
        <v>9.7127499999999998</v>
      </c>
      <c r="Q47" s="88">
        <f>((Q44*(L44/SUM(L44:L46)))+(Q45*(L45/SUM(L44:L46)))+(Q46*(L46/SUM(L44:L46))))</f>
        <v>23.842500000000001</v>
      </c>
      <c r="R47" s="88">
        <f>((R44*(L44/SUM(L44:L46)))+(R45*(L45/SUM(L44:L46)))+(R46*(L46/SUM(L44:L46))))</f>
        <v>16.047499999999999</v>
      </c>
      <c r="S47" s="49"/>
      <c r="T47" s="49"/>
    </row>
    <row r="48" spans="1:20" ht="13.5" customHeight="1" thickBot="1" x14ac:dyDescent="0.25">
      <c r="A48" s="13"/>
      <c r="B48" s="13" t="s">
        <v>133</v>
      </c>
      <c r="C48" s="13" t="s">
        <v>134</v>
      </c>
      <c r="D48" s="13" t="s">
        <v>135</v>
      </c>
      <c r="E48" s="13"/>
      <c r="F48" s="26">
        <v>2.3999999999999998E-3</v>
      </c>
      <c r="G48" s="26">
        <v>1.37E-2</v>
      </c>
      <c r="H48" s="20"/>
      <c r="I48" s="20"/>
      <c r="J48" s="20"/>
      <c r="K48" s="20"/>
      <c r="L48" s="14"/>
      <c r="M48" s="15">
        <v>-4.38</v>
      </c>
      <c r="N48" s="15">
        <v>-6.03</v>
      </c>
      <c r="O48" s="15">
        <v>-7.33</v>
      </c>
      <c r="P48" s="15">
        <v>3.96</v>
      </c>
      <c r="Q48" s="15">
        <v>21.28</v>
      </c>
      <c r="R48" s="15">
        <v>14.28</v>
      </c>
      <c r="S48" s="49"/>
      <c r="T48" s="49"/>
    </row>
    <row r="49" spans="1:20" ht="13.5" customHeight="1" thickBot="1" x14ac:dyDescent="0.25">
      <c r="A49" s="4" t="s">
        <v>89</v>
      </c>
      <c r="B49" s="4" t="s">
        <v>90</v>
      </c>
      <c r="C49" s="55" t="s">
        <v>91</v>
      </c>
      <c r="D49" s="55" t="s">
        <v>92</v>
      </c>
      <c r="E49" s="55" t="s">
        <v>15</v>
      </c>
      <c r="F49" s="56">
        <v>3.2000000000000002E-3</v>
      </c>
      <c r="G49" s="56">
        <v>3.2599999999999997E-2</v>
      </c>
      <c r="H49" s="34">
        <v>0</v>
      </c>
      <c r="I49" s="34">
        <v>9</v>
      </c>
      <c r="J49" s="19">
        <v>7</v>
      </c>
      <c r="K49" s="19"/>
      <c r="L49" s="62">
        <v>0.03</v>
      </c>
      <c r="M49" s="57">
        <v>11.54</v>
      </c>
      <c r="N49" s="57">
        <v>-6.27</v>
      </c>
      <c r="O49" s="57">
        <v>-3.99</v>
      </c>
      <c r="P49" s="57">
        <v>10.57</v>
      </c>
      <c r="Q49" s="57">
        <v>15.33</v>
      </c>
      <c r="R49" s="63">
        <v>13.12</v>
      </c>
      <c r="S49" s="49"/>
      <c r="T49" s="49"/>
    </row>
    <row r="50" spans="1:20" ht="13.5" customHeight="1" thickBot="1" x14ac:dyDescent="0.25">
      <c r="A50" s="10"/>
      <c r="B50" s="10" t="s">
        <v>136</v>
      </c>
      <c r="C50" s="10" t="s">
        <v>137</v>
      </c>
      <c r="D50" s="10" t="s">
        <v>138</v>
      </c>
      <c r="E50" s="10"/>
      <c r="F50" s="24">
        <v>5.0000000000000001E-3</v>
      </c>
      <c r="G50" s="24">
        <v>3.2899999999999999E-2</v>
      </c>
      <c r="H50" s="18"/>
      <c r="I50" s="18"/>
      <c r="J50" s="18"/>
      <c r="K50" s="18"/>
      <c r="L50" s="11">
        <v>0.03</v>
      </c>
      <c r="M50" s="12">
        <v>9.44</v>
      </c>
      <c r="N50" s="12">
        <v>-6.18</v>
      </c>
      <c r="O50" s="12">
        <v>-4.1399999999999997</v>
      </c>
      <c r="P50" s="12">
        <v>8.4600000000000009</v>
      </c>
      <c r="Q50" s="12">
        <v>14.88</v>
      </c>
      <c r="R50" s="16">
        <v>12.06</v>
      </c>
      <c r="S50" s="49"/>
      <c r="T50" s="49"/>
    </row>
    <row r="51" spans="1:20" ht="13.5" customHeight="1" thickBot="1" x14ac:dyDescent="0.25">
      <c r="A51" s="4"/>
      <c r="B51" s="4"/>
      <c r="C51" s="77"/>
      <c r="D51" s="77" t="s">
        <v>139</v>
      </c>
      <c r="E51" s="77"/>
      <c r="F51" s="78">
        <f>(F19*(L19/0.6))+((F21*(L21/0.6))+(F22*(L22/0.6))+(F23*(L23/0.6))+(F24*(L24/0.6))+(F28*(L28/0.6))+(F29*(L29/0.6))+(F30*(L30/0.6))+(F34*(L34/0.6))+(F35*(L35/0.6))+(F36*(L36/0.6))+(F39*(L39/0.6))+(F40*(L40/0.6))+(F41*(L41/0.6))+(F44*(L44/0.6))+(F45*(L45/0.6))+(F46*(L46/0.6))+(F49*(L49/0.6)))</f>
        <v>5.4555000000000003E-3</v>
      </c>
      <c r="G51" s="78">
        <f>(G19*(L19/0.6))+((G21*(L21/0.6))+(G22*(L22/0.6))+(G23*(L23/0.6))+(G24*(L24/0.6))+(G28*(L28/0.6))+(G29*(L29/0.6))+(G30*(L30/0.6))+(G34*(L34/0.6))+(G35*(L35/0.6))+(G36*(L36/0.6))+(G39*(L39/0.6))+(G40*(L40/0.6))+(G41*(L41/0.6))+(G44*(L44/0.6))+(G45*(L45/0.6))+(G46*(L46/0.6))+(G49*(L49/0.6)))</f>
        <v>1.5921999999999999E-2</v>
      </c>
      <c r="H51" s="79"/>
      <c r="I51" s="79"/>
      <c r="J51" s="79"/>
      <c r="K51" s="79"/>
      <c r="L51" s="80">
        <f>SUM(L19:L49)-L25-L31</f>
        <v>0.59999999999999987</v>
      </c>
      <c r="M51" s="81">
        <f>(M19*(L19/0.6))+((M21*(L21/0.6))+(M22*(L22/0.6))+(M23*(L23/0.6))+(M24*(L24/0.6))+(M28*(L28/0.6))+(M29*(L29/0.6))+(M30*(L30/0.6))+(M34*(L34/0.6))+(M35*(L35/0.6))+(M36*(L36/0.6))+(M39*(L39/0.6))+(M40*(L40/0.6))+(M41*(L41/0.6))+(M44*(L44/0.6))+(M45*(L45/0.6))+(M46*(L46/0.6))+(M49*(L49/0.6)))</f>
        <v>3.1927500000000002</v>
      </c>
      <c r="N51" s="81">
        <f>(N19*(L19/0.6))+((N21*(L21/0.6))+(N22*(L22/0.6))+(N23*(L23/0.6))+(N24*(L24/0.6))+(N28*(L28/0.6))+(N29*(L29/0.6))+(N30*(L30/0.6))+(N34*(L34/0.6))+(N35*(L35/0.6))+(N36*(L36/0.6))+(N39*(L39/0.6))+(N40*(L40/0.6))+(N41*(L41/0.6))+(N44*(L44/0.6))+(N45*(L45/0.6))+(N46*(L46/0.6))+(N49*(L49/0.06)))</f>
        <v>-6.7416</v>
      </c>
      <c r="O51" s="81">
        <f>(O19*(L19/0.6))+((O21*(L21/0.6))+(O22*(L22/0.6))+(O23*(L23/0.6))+(O24*(L24/0.6))+(O28*(L28/0.6))+(O29*(L29/0.6))+(O30*(L30/0.6))+(O34*(L34/0.6))+(O35*(L35/0.6))+(O36*(L36/0.6))+(O39*(L39/0.6))+(O40*(L40/0.6))+(O41*(L41/0.6))+(O44*(L44/0.6))+(O45*(L45/0.6))+(O46*(L46/0.6))+(O49*(L49/0.6)))</f>
        <v>-3.1157999999999997</v>
      </c>
      <c r="P51" s="81">
        <f>(P19*(L19/0.6))+((P21*(L21/0.6))+(P22*(L22/0.6))+(P23*(L23/0.6))+(P24*(L24/0.6))+(P28*(L28/0.6))+(P29*(L29/0.6))+(P30*(L30/0.6))+(P34*(L34/0.6))+(P35*(L35/0.6))+(P36*(L36/0.6))+(P39*(L39/0.6))+(P40*(L40/0.6))+(P41*(L41/0.6))+(P44*(L44/0.6))+(P45*(L45/0.6))+(P46*(L46/0.6))+(P49*(L49/0.6)))</f>
        <v>11.652699999999999</v>
      </c>
      <c r="Q51" s="81">
        <f>(Q19*(L19/0.6))+((Q21*(L21/0.6))+(Q22*(L22/0.6))+(Q23*(L23/0.6))+(Q24*(L24/0.6))+(Q28*(L28/0.6))+(Q29*(L29/0.6))+(Q30*(L30/0.6))+(Q34*(L34/0.6))+(Q35*(L35/0.6))+(Q36*(L36/0.6))+(Q39*(L39/0.6))+(Q40*(L40/0.6))+(Q41*(L41/0.6))+(Q44*(L44/0.6))+(Q45*(L45/0.6))+(Q46*(L46/0.6))+(Q49*(L49/0.6)))</f>
        <v>19.6328</v>
      </c>
      <c r="R51" s="81">
        <f>(R19*(L19/0.6))+((R21*(L21/0.6))+(R22*(L22/0.6))+(R23*(L23/0.6))+(R24*(L24/0.6))+(R28*(L28/0.6))+(R29*(L29/0.6))+(R30*(L30/0.6))+(R34*(L34/0.6))+(R35*(L35/0.6))+(R36*(L36/0.6))+(R39*(L39/0.6))+(R40*(L40/0.6))+(R41*(L41/0.6))+(R44*(L44/0.6))+(R45*(L45/0.6))+(R46*(L46/0.6))+(R49*(L49/0.6)))</f>
        <v>12.660550000000001</v>
      </c>
      <c r="S51" s="49"/>
      <c r="T51" s="49"/>
    </row>
    <row r="52" spans="1:20" ht="13.5" customHeight="1" thickBot="1" x14ac:dyDescent="0.25">
      <c r="A52" s="4"/>
      <c r="B52" s="4"/>
      <c r="C52" s="77"/>
      <c r="D52" s="77" t="s">
        <v>140</v>
      </c>
      <c r="E52" s="77"/>
      <c r="F52" s="74">
        <f>(F20*(L19/0.6))+(F27*(SUM(L21:L24)/0.6)+(F33*(SUM(L28:L30)/0.6)+(F38*(SUM(L34:L36)/0.6)+(F43*(SUM(L39:L41)/0.6)+(F48*(SUM(L44:L46)/0.6)+(F50*(L49/0.6)))))))</f>
        <v>2.7385E-3</v>
      </c>
      <c r="G52" s="74">
        <f>(G20*(L19/0.6))+(G27*(SUM(L21:L24)/0.6)+(G33*(SUM(L28:L30)/0.6)+(G38*(SUM(L34:L36)/0.6)+(G43*(SUM(L39:L41)/0.6)+(G48*(SUM(L44:L46)/0.6)+(G50*(L49/0.6)))))))</f>
        <v>2.1556000000000002E-2</v>
      </c>
      <c r="H52" s="79"/>
      <c r="I52" s="79"/>
      <c r="J52" s="79"/>
      <c r="K52" s="79"/>
      <c r="L52" s="80"/>
      <c r="M52" s="88">
        <f>(M20*(L19/0.6))+(M27*(SUM(L21:L24)/0.6)+(M33*(SUM(L28:L30)/0.6)+(M38*(SUM(L34:L36)/0.6)+(M43*(SUM(L39:L41)/0.6)+(M48*(SUM(L44:L46)/0.6)+(M50*(L49/0.6)))))))</f>
        <v>2.9419500000000003</v>
      </c>
      <c r="N52" s="88">
        <f>(N20*(L19/0.6))+(N27*(SUM(L21:L24)/0.6)+(N33*(SUM(L28:L30)/0.6)+(N38*(SUM(L34:L36)/0.6)+(N43*(SUM(L39:L41)/0.6)+(N48*(SUM(L44:L46)/0.6)+(N50*(L49/0.6)))))))</f>
        <v>-3.69665</v>
      </c>
      <c r="O52" s="88">
        <f>(O20*(L19/0.6))+(O27*(SUM(L21:L24)/0.6)+(O33*(SUM(L28:L30)/0.6)+(O38*(SUM(L34:L36)/0.6)+(O43*(SUM(L39:L41)/0.6)+(O48*(SUM(L44:L46)/0.6)+(O50*(L49/0.6)))))))</f>
        <v>-2.9858500000000001</v>
      </c>
      <c r="P52" s="88">
        <f>(P20*(L19/0.6))+(P27*(SUM(L21:L24)/0.6)+(P33*(SUM(L28:L30)/0.6)+(P38*(SUM(L34:L36)/0.6)+(P43*(SUM(L39:L41)/0.6)+(P48*(SUM(L44:L46)/0.6)+(P50*(L49/0.6)))))))</f>
        <v>10.9071</v>
      </c>
      <c r="Q52" s="88">
        <f>(Q20*(L19/0.6))+(Q27*(SUM(L21:L24)/0.6)+(Q33*(SUM(L28:L30)/0.6)+(Q38*(SUM(L34:L36)/0.6)+(Q43*(SUM(L39:L41)/0.6)+(Q48*(SUM(L44:L46)/0.6)+(Q50*(L49/0.6)))))))</f>
        <v>18.741849999999999</v>
      </c>
      <c r="R52" s="88">
        <f>(R20*(L19/0.6))+(R27*(SUM(L21:L24)/0.6)+(R33*(SUM(L28:L30)/0.6)+(R38*(SUM(L34:L36)/0.6)+(R43*(SUM(L39:L41)/0.6)+(R48*(SUM(L44:L46)/0.6)+(R50*(L49/0.6)))))))</f>
        <v>11.851750000000001</v>
      </c>
    </row>
    <row r="53" spans="1:20" ht="13.5" customHeight="1" thickBot="1" x14ac:dyDescent="0.25">
      <c r="A53" s="4"/>
      <c r="B53" s="4"/>
      <c r="C53" s="77"/>
      <c r="D53" s="82" t="s">
        <v>174</v>
      </c>
      <c r="E53" s="77"/>
      <c r="F53" s="74">
        <f>(F25*(L25/0.6))+(F31*(L31/0.6))+(F50*(L50/0.6))</f>
        <v>9.5025000000000003E-4</v>
      </c>
      <c r="G53" s="74">
        <f>(G25*(L25/0.6))+(G31*(L31/0.6))+(G50*(L50/0.6))</f>
        <v>2.3304250000000002E-2</v>
      </c>
      <c r="H53" s="79"/>
      <c r="I53" s="79"/>
      <c r="J53" s="79"/>
      <c r="K53" s="79"/>
      <c r="L53" s="80"/>
      <c r="M53" s="88">
        <f>(M25*(L25/0.6))+(M31*(L31/0.6))+(M50*(L50/0.6))</f>
        <v>5.0991499999999998</v>
      </c>
      <c r="N53" s="88">
        <f>(N25*(L25/0.6))+(N31*(L31/0.6))+(N50*(L50/0.6))</f>
        <v>-3.077175</v>
      </c>
      <c r="O53" s="88">
        <f>(O25*(L25/0.6))+(O31*(L31/0.6))+(O50*(L50/0.6))</f>
        <v>-1.6855749999999998</v>
      </c>
      <c r="P53" s="88">
        <f>(P25*(L25/0.6))+(P31*(L31/0.6))+(P50*(L50/0.6))</f>
        <v>13.768775000000003</v>
      </c>
      <c r="Q53" s="88">
        <f>(Q25*(L25/0.6))+(Q31*(L31/0.6))+(Q50*(L50/0.6))</f>
        <v>19.858900000000002</v>
      </c>
      <c r="R53" s="88">
        <f>(R25*(L25/0.6))+(R31*(L31/0.6))+(R50*(L50/0.6))</f>
        <v>2.3222499999999999</v>
      </c>
    </row>
    <row r="54" spans="1:20" ht="13.5" customHeight="1" thickBot="1" x14ac:dyDescent="0.25">
      <c r="A54" s="10"/>
      <c r="B54" s="10"/>
      <c r="C54" s="77"/>
      <c r="D54" s="77" t="s">
        <v>141</v>
      </c>
      <c r="E54" s="77"/>
      <c r="F54" s="78">
        <f>(F51*0.6)+(F16*0.4)</f>
        <v>6.7700999999999994E-3</v>
      </c>
      <c r="G54" s="78">
        <f>(G51*0.6)+(G16*0.4)</f>
        <v>2.1496399999999999E-2</v>
      </c>
      <c r="H54" s="79"/>
      <c r="I54" s="79"/>
      <c r="J54" s="79"/>
      <c r="K54" s="79"/>
      <c r="L54" s="80">
        <f>SUM(L2:L49)-L16-SUM(L10:L15)-L25-L31</f>
        <v>0.99999999999999978</v>
      </c>
      <c r="M54" s="81">
        <f t="shared" ref="M54:R54" si="0">(M51*0.6)+(M16*0.4)</f>
        <v>3.2997300000000003</v>
      </c>
      <c r="N54" s="81">
        <f t="shared" si="0"/>
        <v>-4.4127199999999993</v>
      </c>
      <c r="O54" s="81">
        <f t="shared" si="0"/>
        <v>-2.085</v>
      </c>
      <c r="P54" s="81">
        <f t="shared" si="0"/>
        <v>9.0112199999999998</v>
      </c>
      <c r="Q54" s="81">
        <f t="shared" si="0"/>
        <v>14.720067096774192</v>
      </c>
      <c r="R54" s="81">
        <f t="shared" si="0"/>
        <v>10.620200967741935</v>
      </c>
    </row>
    <row r="55" spans="1:20" ht="13.5" customHeight="1" thickBot="1" x14ac:dyDescent="0.25">
      <c r="A55" s="4"/>
      <c r="B55" s="4"/>
      <c r="C55" s="77"/>
      <c r="D55" s="77" t="s">
        <v>142</v>
      </c>
      <c r="E55" s="77"/>
      <c r="F55" s="78">
        <f>F52*0.6+F18*0.4</f>
        <v>1.9631000000000002E-3</v>
      </c>
      <c r="G55" s="78">
        <f>G52*0.6+G18*0.4</f>
        <v>2.16936E-2</v>
      </c>
      <c r="H55" s="79"/>
      <c r="I55" s="79"/>
      <c r="J55" s="79"/>
      <c r="K55" s="79"/>
      <c r="L55" s="80"/>
      <c r="M55" s="81">
        <f t="shared" ref="M55:R55" si="1">M52*0.6+M18*0.4</f>
        <v>3.42117</v>
      </c>
      <c r="N55" s="81">
        <f t="shared" si="1"/>
        <v>-2.4939899999999997</v>
      </c>
      <c r="O55" s="81">
        <f t="shared" si="1"/>
        <v>-1.7235099999999999</v>
      </c>
      <c r="P55" s="81">
        <f t="shared" si="1"/>
        <v>8.1242599999999996</v>
      </c>
      <c r="Q55" s="81">
        <f t="shared" si="1"/>
        <v>12.181109999999999</v>
      </c>
      <c r="R55" s="81">
        <f t="shared" si="1"/>
        <v>8.6950500000000002</v>
      </c>
    </row>
    <row r="56" spans="1:20" ht="13.5" customHeight="1" thickBot="1" x14ac:dyDescent="0.25">
      <c r="C56" s="77"/>
      <c r="D56" s="77" t="s">
        <v>175</v>
      </c>
      <c r="E56" s="77"/>
      <c r="F56" s="78">
        <f>(F53*0.6)+(F17*0.4)</f>
        <v>2.2005499999999999E-3</v>
      </c>
      <c r="G56" s="78">
        <f>(G53*0.6)+(G17*0.4)</f>
        <v>2.5975750000000002E-2</v>
      </c>
      <c r="H56" s="79"/>
      <c r="I56" s="79"/>
      <c r="J56" s="79"/>
      <c r="K56" s="79"/>
      <c r="L56" s="80"/>
      <c r="M56" s="81">
        <f t="shared" ref="M56:R56" si="2">(M53*0.6)+(M17*0.4)</f>
        <v>4.7731300000000001</v>
      </c>
      <c r="N56" s="81">
        <f t="shared" si="2"/>
        <v>-2.1841049999999997</v>
      </c>
      <c r="O56" s="81">
        <f t="shared" si="2"/>
        <v>-1.130385</v>
      </c>
      <c r="P56" s="81">
        <f t="shared" si="2"/>
        <v>10.192985000000002</v>
      </c>
      <c r="Q56" s="81">
        <f t="shared" si="2"/>
        <v>13.507820000000001</v>
      </c>
      <c r="R56" s="81">
        <f t="shared" si="2"/>
        <v>2.5244299999999997</v>
      </c>
    </row>
    <row r="57" spans="1:20" ht="72" customHeight="1" x14ac:dyDescent="0.2">
      <c r="B57" s="288" t="s">
        <v>143</v>
      </c>
      <c r="C57" s="289"/>
      <c r="D57" s="289"/>
      <c r="E57" s="289"/>
      <c r="F57" s="290"/>
      <c r="G57" s="290"/>
      <c r="H57" s="291"/>
      <c r="I57" s="291"/>
      <c r="J57" s="291"/>
      <c r="K57" s="291"/>
      <c r="L57" s="289"/>
      <c r="M57" s="289"/>
      <c r="N57" s="289"/>
      <c r="O57" s="289"/>
      <c r="P57" s="289"/>
      <c r="Q57" s="289"/>
      <c r="R57" s="289"/>
    </row>
    <row r="58" spans="1:20" x14ac:dyDescent="0.2">
      <c r="C58" t="s">
        <v>193</v>
      </c>
    </row>
    <row r="59" spans="1:20" x14ac:dyDescent="0.2">
      <c r="C59" t="s">
        <v>156</v>
      </c>
    </row>
    <row r="60" spans="1:20" x14ac:dyDescent="0.2">
      <c r="C60" t="s">
        <v>157</v>
      </c>
      <c r="H60" s="50" t="s">
        <v>194</v>
      </c>
      <c r="M60" t="s">
        <v>195</v>
      </c>
    </row>
    <row r="61" spans="1:20" x14ac:dyDescent="0.2">
      <c r="C61" t="s">
        <v>176</v>
      </c>
    </row>
    <row r="64" spans="1:20" x14ac:dyDescent="0.2">
      <c r="C64" t="s">
        <v>150</v>
      </c>
    </row>
  </sheetData>
  <mergeCells count="1">
    <mergeCell ref="B57:R57"/>
  </mergeCells>
  <conditionalFormatting sqref="H2:K15">
    <cfRule type="cellIs" dxfId="213" priority="6" operator="between">
      <formula>74</formula>
      <formula>99</formula>
    </cfRule>
    <cfRule type="cellIs" dxfId="212" priority="7" operator="between">
      <formula>50</formula>
      <formula>74</formula>
    </cfRule>
    <cfRule type="cellIs" dxfId="211" priority="8" operator="between">
      <formula>25</formula>
      <formula>49</formula>
    </cfRule>
    <cfRule type="cellIs" dxfId="210" priority="9" operator="between">
      <formula>0</formula>
      <formula>24</formula>
    </cfRule>
  </conditionalFormatting>
  <conditionalFormatting sqref="H19:K19 H21:K25">
    <cfRule type="cellIs" dxfId="209" priority="5" operator="between">
      <formula>0</formula>
      <formula>24</formula>
    </cfRule>
  </conditionalFormatting>
  <conditionalFormatting sqref="H19:K19 H21:K25 H28:K31 H34:K36 H39:K41 H44:K46 H49:K49">
    <cfRule type="cellIs" dxfId="208" priority="1" operator="between">
      <formula>74</formula>
      <formula>99</formula>
    </cfRule>
    <cfRule type="cellIs" dxfId="207" priority="2" operator="between">
      <formula>50</formula>
      <formula>74</formula>
    </cfRule>
    <cfRule type="cellIs" dxfId="206" priority="3" operator="between">
      <formula>25</formula>
      <formula>49</formula>
    </cfRule>
    <cfRule type="cellIs" dxfId="205" priority="4" operator="between">
      <formula>0</formula>
      <formula>24</formula>
    </cfRule>
  </conditionalFormatting>
  <printOptions horizontalCentered="1" verticalCentered="1" gridLines="1"/>
  <pageMargins left="0.5" right="0.5" top="0.5" bottom="0.5" header="0.5" footer="0.25"/>
  <pageSetup scale="89" orientation="landscape"/>
  <headerFooter alignWithMargins="0">
    <oddFooter>&amp;LData as of 12/31/2011&amp;R&amp;D</oddFooter>
  </headerFooter>
  <rowBreaks count="1" manualBreakCount="1">
    <brk id="32" max="16383" man="1"/>
  </rowBreaks>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T66"/>
  <sheetViews>
    <sheetView topLeftCell="C1" workbookViewId="0">
      <pane ySplit="1" topLeftCell="A22" activePane="bottomLeft" state="frozen"/>
      <selection activeCell="C1" sqref="C1"/>
      <selection pane="bottomLeft" activeCell="M53" sqref="M53"/>
    </sheetView>
  </sheetViews>
  <sheetFormatPr defaultRowHeight="12.75" x14ac:dyDescent="0.2"/>
  <cols>
    <col min="1" max="1" width="0" style="64" hidden="1" customWidth="1"/>
    <col min="2" max="2" width="18.85546875" style="64" hidden="1" customWidth="1"/>
    <col min="3" max="3" width="8.7109375" style="64" customWidth="1"/>
    <col min="4" max="4" width="24.5703125" style="64" customWidth="1"/>
    <col min="5" max="5" width="6.42578125" style="64" bestFit="1" customWidth="1"/>
    <col min="6" max="6" width="8.5703125" style="66" bestFit="1" customWidth="1"/>
    <col min="7" max="7" width="6.28515625" style="66" customWidth="1"/>
    <col min="8" max="8" width="7" style="22" bestFit="1" customWidth="1"/>
    <col min="9" max="9" width="7" style="22" customWidth="1"/>
    <col min="10" max="11" width="6.7109375" style="22" bestFit="1" customWidth="1"/>
    <col min="12" max="12" width="9.28515625" style="64" bestFit="1" customWidth="1"/>
    <col min="19" max="19" width="11.28515625" style="64" bestFit="1" customWidth="1"/>
  </cols>
  <sheetData>
    <row r="1" spans="1:20" ht="13.5" customHeight="1" thickBot="1" x14ac:dyDescent="0.25">
      <c r="A1" s="8" t="s">
        <v>0</v>
      </c>
      <c r="B1" s="8" t="s">
        <v>1</v>
      </c>
      <c r="C1" s="8" t="s">
        <v>2</v>
      </c>
      <c r="D1" s="8" t="s">
        <v>3</v>
      </c>
      <c r="E1" s="8" t="s">
        <v>4</v>
      </c>
      <c r="F1" s="23" t="s">
        <v>93</v>
      </c>
      <c r="G1" s="23" t="s">
        <v>94</v>
      </c>
      <c r="H1" s="27" t="s">
        <v>95</v>
      </c>
      <c r="I1" s="27" t="s">
        <v>144</v>
      </c>
      <c r="J1" s="27" t="s">
        <v>97</v>
      </c>
      <c r="K1" s="27" t="s">
        <v>98</v>
      </c>
      <c r="L1" s="9" t="s">
        <v>99</v>
      </c>
      <c r="M1" s="8" t="s">
        <v>7</v>
      </c>
      <c r="N1" s="8" t="s">
        <v>6</v>
      </c>
      <c r="O1" s="8" t="s">
        <v>100</v>
      </c>
      <c r="P1" s="8" t="s">
        <v>8</v>
      </c>
      <c r="Q1" s="8" t="s">
        <v>9</v>
      </c>
      <c r="R1" s="8" t="s">
        <v>10</v>
      </c>
    </row>
    <row r="2" spans="1:20" x14ac:dyDescent="0.2">
      <c r="A2" t="s">
        <v>11</v>
      </c>
      <c r="B2" t="s">
        <v>12</v>
      </c>
      <c r="C2" t="s">
        <v>13</v>
      </c>
      <c r="D2" t="s">
        <v>14</v>
      </c>
      <c r="E2" t="s">
        <v>15</v>
      </c>
      <c r="F2" s="66">
        <v>6.3E-3</v>
      </c>
      <c r="G2" s="66">
        <v>4.2999999999999997E-2</v>
      </c>
      <c r="H2" s="22">
        <v>0</v>
      </c>
      <c r="I2" s="22">
        <v>0</v>
      </c>
      <c r="J2" s="22">
        <v>11</v>
      </c>
      <c r="K2" s="22">
        <v>19</v>
      </c>
      <c r="L2" s="67">
        <v>5.6000000000000001E-2</v>
      </c>
      <c r="M2" s="65">
        <v>4.76</v>
      </c>
      <c r="N2" s="65">
        <v>-1.23</v>
      </c>
      <c r="O2" s="65">
        <v>-0.32</v>
      </c>
      <c r="P2" s="65">
        <v>4.76</v>
      </c>
      <c r="Q2" s="65">
        <v>8.49</v>
      </c>
      <c r="R2" s="65">
        <v>8.52</v>
      </c>
      <c r="S2" s="68"/>
      <c r="T2" s="69"/>
    </row>
    <row r="3" spans="1:20" x14ac:dyDescent="0.2">
      <c r="A3" t="s">
        <v>11</v>
      </c>
      <c r="B3" t="s">
        <v>16</v>
      </c>
      <c r="C3" t="s">
        <v>17</v>
      </c>
      <c r="D3" t="s">
        <v>18</v>
      </c>
      <c r="F3" s="66">
        <v>1.26E-2</v>
      </c>
      <c r="G3" s="66">
        <v>1.9E-2</v>
      </c>
      <c r="H3" s="22">
        <v>0</v>
      </c>
      <c r="I3" s="22">
        <v>0</v>
      </c>
      <c r="J3" s="22">
        <v>4</v>
      </c>
      <c r="K3" s="22">
        <v>3</v>
      </c>
      <c r="L3" s="67">
        <v>0.04</v>
      </c>
      <c r="M3" s="65">
        <v>1.43</v>
      </c>
      <c r="N3" s="65">
        <v>0.24</v>
      </c>
      <c r="O3" s="65">
        <v>-0.56000000000000005</v>
      </c>
      <c r="P3" s="65">
        <v>1.43</v>
      </c>
      <c r="Q3" s="65">
        <v>2.88</v>
      </c>
      <c r="R3" s="65">
        <v>2.74</v>
      </c>
      <c r="S3" s="68"/>
      <c r="T3" s="69"/>
    </row>
    <row r="4" spans="1:20" x14ac:dyDescent="0.2">
      <c r="A4" t="s">
        <v>11</v>
      </c>
      <c r="B4" t="s">
        <v>19</v>
      </c>
      <c r="C4" t="s">
        <v>20</v>
      </c>
      <c r="D4" t="s">
        <v>21</v>
      </c>
      <c r="E4" t="s">
        <v>15</v>
      </c>
      <c r="F4" s="66">
        <v>4.5999999999999999E-3</v>
      </c>
      <c r="G4" s="66">
        <v>2.1100000000000001E-2</v>
      </c>
      <c r="H4" s="22">
        <v>63</v>
      </c>
      <c r="I4" s="22">
        <v>47</v>
      </c>
      <c r="J4" s="22">
        <v>45</v>
      </c>
      <c r="K4" s="22">
        <v>29</v>
      </c>
      <c r="L4" s="67">
        <v>0.04</v>
      </c>
      <c r="M4" s="65">
        <v>4.6900000000000004</v>
      </c>
      <c r="N4" s="65">
        <v>-0.48</v>
      </c>
      <c r="O4" s="65">
        <v>1.32</v>
      </c>
      <c r="P4" s="65">
        <v>4.6900000000000004</v>
      </c>
      <c r="Q4" s="65">
        <v>4.26</v>
      </c>
      <c r="R4" s="65">
        <v>5.14</v>
      </c>
      <c r="S4" s="68"/>
      <c r="T4" s="69"/>
    </row>
    <row r="5" spans="1:20" x14ac:dyDescent="0.2">
      <c r="A5" t="s">
        <v>11</v>
      </c>
      <c r="B5" t="s">
        <v>22</v>
      </c>
      <c r="C5" t="s">
        <v>101</v>
      </c>
      <c r="D5" t="s">
        <v>102</v>
      </c>
      <c r="E5" t="s">
        <v>15</v>
      </c>
      <c r="F5" s="66">
        <v>5.4999999999999997E-3</v>
      </c>
      <c r="G5" s="66">
        <v>5.8999999999999997E-2</v>
      </c>
      <c r="H5" s="22">
        <v>60</v>
      </c>
      <c r="I5" s="22">
        <v>62</v>
      </c>
      <c r="J5" s="22">
        <v>55</v>
      </c>
      <c r="K5" s="22">
        <v>52</v>
      </c>
      <c r="L5" s="67">
        <v>0</v>
      </c>
      <c r="M5" s="65">
        <v>3.31</v>
      </c>
      <c r="N5" s="65">
        <v>-1.03</v>
      </c>
      <c r="O5" s="65">
        <v>0.42</v>
      </c>
      <c r="P5" s="65">
        <v>3.31</v>
      </c>
      <c r="Q5" s="65">
        <v>7.77</v>
      </c>
      <c r="R5" s="65">
        <v>8.26</v>
      </c>
      <c r="S5" s="68"/>
      <c r="T5" s="69"/>
    </row>
    <row r="6" spans="1:20" x14ac:dyDescent="0.2">
      <c r="A6" t="s">
        <v>11</v>
      </c>
      <c r="B6" t="s">
        <v>25</v>
      </c>
      <c r="C6" t="s">
        <v>191</v>
      </c>
      <c r="D6" t="s">
        <v>27</v>
      </c>
      <c r="E6" t="s">
        <v>15</v>
      </c>
      <c r="F6" s="66">
        <v>7.4000000000000003E-3</v>
      </c>
      <c r="G6" s="66">
        <v>3.7999999999999999E-2</v>
      </c>
      <c r="H6" s="22">
        <v>48</v>
      </c>
      <c r="I6" s="22">
        <v>40</v>
      </c>
      <c r="J6" s="22">
        <v>24</v>
      </c>
      <c r="K6" s="22">
        <v>17</v>
      </c>
      <c r="L6" s="67">
        <v>7.1999999999999995E-2</v>
      </c>
      <c r="M6" s="65">
        <v>0.63</v>
      </c>
      <c r="N6" s="65">
        <v>-0.77</v>
      </c>
      <c r="O6" s="65">
        <v>-0.23</v>
      </c>
      <c r="P6" s="65">
        <v>0.63</v>
      </c>
      <c r="Q6" s="65">
        <v>4.53</v>
      </c>
      <c r="R6" s="65">
        <v>5.09</v>
      </c>
      <c r="S6" s="68"/>
      <c r="T6" s="69"/>
    </row>
    <row r="7" spans="1:20" ht="13.5" customHeight="1" thickBot="1" x14ac:dyDescent="0.25">
      <c r="A7" s="2" t="s">
        <v>11</v>
      </c>
      <c r="B7" s="2" t="s">
        <v>29</v>
      </c>
      <c r="C7" t="s">
        <v>192</v>
      </c>
      <c r="D7" t="s">
        <v>31</v>
      </c>
      <c r="E7" t="s">
        <v>15</v>
      </c>
      <c r="F7" s="66">
        <v>1.2200000000000001E-2</v>
      </c>
      <c r="G7" s="66">
        <v>5.6800000000000003E-2</v>
      </c>
      <c r="H7" s="22">
        <v>0</v>
      </c>
      <c r="I7" s="22">
        <v>7</v>
      </c>
      <c r="J7" s="22">
        <v>20</v>
      </c>
      <c r="K7" s="22">
        <v>16</v>
      </c>
      <c r="L7" s="67">
        <v>0.04</v>
      </c>
      <c r="M7" s="65">
        <v>17.16</v>
      </c>
      <c r="N7" s="65">
        <v>1.22</v>
      </c>
      <c r="O7" s="65">
        <v>4.87</v>
      </c>
      <c r="P7" s="65">
        <v>17.16</v>
      </c>
      <c r="Q7" s="65">
        <v>13.65</v>
      </c>
      <c r="R7" s="65">
        <v>13.96</v>
      </c>
      <c r="S7" s="68"/>
      <c r="T7" s="69"/>
    </row>
    <row r="8" spans="1:20" ht="13.5" customHeight="1" thickBot="1" x14ac:dyDescent="0.25">
      <c r="A8" s="2"/>
      <c r="B8" s="2"/>
      <c r="C8" t="s">
        <v>177</v>
      </c>
      <c r="D8" t="s">
        <v>178</v>
      </c>
      <c r="E8" t="s">
        <v>15</v>
      </c>
      <c r="F8" s="66">
        <v>8.6E-3</v>
      </c>
      <c r="G8" s="66">
        <v>2.2100000000000002E-2</v>
      </c>
      <c r="H8" s="36">
        <v>22</v>
      </c>
      <c r="I8" s="33"/>
      <c r="J8" s="36"/>
      <c r="K8" s="36"/>
      <c r="L8" s="67">
        <v>0.112</v>
      </c>
      <c r="M8" s="65">
        <v>2.52</v>
      </c>
      <c r="N8" s="65">
        <v>-0.33</v>
      </c>
      <c r="O8" s="65">
        <v>-0.14000000000000001</v>
      </c>
      <c r="P8" s="65">
        <v>2.52</v>
      </c>
      <c r="Q8" s="65">
        <v>5.31</v>
      </c>
      <c r="R8" s="65"/>
      <c r="S8" s="68"/>
      <c r="T8" s="69"/>
    </row>
    <row r="9" spans="1:20" ht="13.5" customHeight="1" thickBot="1" x14ac:dyDescent="0.25">
      <c r="A9" s="2"/>
      <c r="B9" s="2"/>
      <c r="C9" t="s">
        <v>196</v>
      </c>
      <c r="D9" t="s">
        <v>197</v>
      </c>
      <c r="E9" t="s">
        <v>198</v>
      </c>
      <c r="F9" s="66">
        <v>1.1999999999999999E-3</v>
      </c>
      <c r="G9" s="66">
        <v>3.1199999999999999E-2</v>
      </c>
      <c r="H9" s="36"/>
      <c r="I9" s="33"/>
      <c r="J9" s="36"/>
      <c r="K9" s="36"/>
      <c r="L9" s="67" t="s">
        <v>199</v>
      </c>
      <c r="M9" s="65">
        <v>7.33</v>
      </c>
      <c r="N9" s="65">
        <v>0.54</v>
      </c>
      <c r="O9" s="65">
        <v>1.1200000000000001</v>
      </c>
      <c r="P9" s="65">
        <v>7.33</v>
      </c>
      <c r="Q9" s="65">
        <v>3.81</v>
      </c>
      <c r="R9" s="65">
        <v>4.6399999999999997</v>
      </c>
      <c r="S9" s="68"/>
      <c r="T9" s="69"/>
    </row>
    <row r="10" spans="1:20" ht="13.5" customHeight="1" thickBot="1" x14ac:dyDescent="0.25">
      <c r="A10" s="2"/>
      <c r="B10" s="2"/>
      <c r="C10" t="s">
        <v>200</v>
      </c>
      <c r="D10" t="s">
        <v>201</v>
      </c>
      <c r="E10" t="s">
        <v>198</v>
      </c>
      <c r="F10" s="66">
        <v>1.1999999999999999E-3</v>
      </c>
      <c r="G10" s="66">
        <v>3.8300000000000001E-2</v>
      </c>
      <c r="H10" s="36"/>
      <c r="I10" s="33"/>
      <c r="J10" s="36"/>
      <c r="K10" s="36"/>
      <c r="L10" s="67" t="s">
        <v>199</v>
      </c>
      <c r="M10" s="65">
        <v>11.71</v>
      </c>
      <c r="N10" s="65">
        <v>0.76</v>
      </c>
      <c r="O10" s="65">
        <v>1.84</v>
      </c>
      <c r="P10" s="65">
        <v>11.71</v>
      </c>
      <c r="Q10" s="65">
        <v>5.8</v>
      </c>
      <c r="R10" s="65">
        <v>6.18</v>
      </c>
      <c r="S10" s="68"/>
      <c r="T10" s="69"/>
    </row>
    <row r="11" spans="1:20" ht="13.5" customHeight="1" thickBot="1" x14ac:dyDescent="0.25">
      <c r="A11" s="2"/>
      <c r="B11" s="2"/>
      <c r="C11" t="s">
        <v>181</v>
      </c>
      <c r="D11" t="s">
        <v>182</v>
      </c>
      <c r="E11" t="s">
        <v>15</v>
      </c>
      <c r="F11" s="66">
        <v>1.18E-2</v>
      </c>
      <c r="G11" s="66">
        <v>1.12E-2</v>
      </c>
      <c r="H11" s="36"/>
      <c r="I11" s="33"/>
      <c r="J11" s="36"/>
      <c r="K11" s="36"/>
      <c r="L11" s="67">
        <v>0.04</v>
      </c>
      <c r="M11" s="65">
        <v>0.92</v>
      </c>
      <c r="N11" s="65">
        <v>-0.5</v>
      </c>
      <c r="O11" s="65">
        <v>-0.5</v>
      </c>
      <c r="P11" s="65">
        <v>0.92</v>
      </c>
      <c r="Q11" s="65">
        <v>3.88</v>
      </c>
      <c r="R11" s="65"/>
      <c r="S11" s="68"/>
      <c r="T11" s="69"/>
    </row>
    <row r="12" spans="1:20" ht="13.5" customHeight="1" thickBot="1" x14ac:dyDescent="0.25">
      <c r="A12" s="2"/>
      <c r="B12" s="2"/>
      <c r="C12" s="84" t="s">
        <v>158</v>
      </c>
      <c r="D12" s="84" t="s">
        <v>159</v>
      </c>
      <c r="E12" s="84" t="s">
        <v>84</v>
      </c>
      <c r="F12" s="85">
        <v>8.0000000000000004E-4</v>
      </c>
      <c r="G12" s="85">
        <v>2.58E-2</v>
      </c>
      <c r="H12" s="36">
        <v>63</v>
      </c>
      <c r="I12" s="33">
        <v>53</v>
      </c>
      <c r="J12" s="36">
        <v>48</v>
      </c>
      <c r="K12" s="36">
        <v>41</v>
      </c>
      <c r="L12" s="86">
        <v>0.14799999999999999</v>
      </c>
      <c r="M12" s="87">
        <v>5.82</v>
      </c>
      <c r="N12" s="87">
        <v>0.06</v>
      </c>
      <c r="O12" s="87">
        <v>1.62</v>
      </c>
      <c r="P12" s="87">
        <v>5.82</v>
      </c>
      <c r="Q12" s="87">
        <v>2.48</v>
      </c>
      <c r="R12" s="87">
        <v>4.29</v>
      </c>
      <c r="T12" s="65"/>
    </row>
    <row r="13" spans="1:20" ht="13.5" customHeight="1" thickBot="1" x14ac:dyDescent="0.25">
      <c r="A13" s="2"/>
      <c r="B13" s="2"/>
      <c r="C13" s="84" t="s">
        <v>160</v>
      </c>
      <c r="D13" s="84" t="s">
        <v>161</v>
      </c>
      <c r="E13" s="84" t="s">
        <v>84</v>
      </c>
      <c r="F13" s="85">
        <v>7.7000000000000002E-3</v>
      </c>
      <c r="G13" s="85">
        <v>9.5999999999999992E-3</v>
      </c>
      <c r="H13" s="36">
        <v>32</v>
      </c>
      <c r="I13" s="33">
        <v>33</v>
      </c>
      <c r="J13" s="36"/>
      <c r="K13" s="36"/>
      <c r="L13" s="86">
        <v>0.04</v>
      </c>
      <c r="M13" s="87">
        <v>5.16</v>
      </c>
      <c r="N13" s="87">
        <v>-0.32</v>
      </c>
      <c r="O13" s="87">
        <v>1.72</v>
      </c>
      <c r="P13" s="87">
        <v>5.16</v>
      </c>
      <c r="Q13" s="87">
        <v>4.74</v>
      </c>
      <c r="R13" s="87">
        <v>2.34</v>
      </c>
      <c r="T13" s="65"/>
    </row>
    <row r="14" spans="1:20" ht="13.5" customHeight="1" thickBot="1" x14ac:dyDescent="0.25">
      <c r="A14" s="2"/>
      <c r="B14" s="2"/>
      <c r="C14" s="84" t="s">
        <v>162</v>
      </c>
      <c r="D14" s="84" t="s">
        <v>21</v>
      </c>
      <c r="E14" s="84" t="s">
        <v>84</v>
      </c>
      <c r="F14" s="85">
        <v>5.4999999999999997E-3</v>
      </c>
      <c r="G14" s="85">
        <v>1.5900000000000001E-2</v>
      </c>
      <c r="H14" s="36"/>
      <c r="I14" s="33"/>
      <c r="J14" s="36"/>
      <c r="K14" s="36"/>
      <c r="L14" s="86">
        <v>7.1999999999999995E-2</v>
      </c>
      <c r="M14" s="87">
        <v>6.62</v>
      </c>
      <c r="N14" s="87">
        <v>-0.02</v>
      </c>
      <c r="O14" s="87">
        <v>1.71</v>
      </c>
      <c r="P14" s="87">
        <v>6.62</v>
      </c>
      <c r="Q14" s="87"/>
      <c r="R14" s="87"/>
      <c r="T14" s="65"/>
    </row>
    <row r="15" spans="1:20" ht="13.5" customHeight="1" thickBot="1" x14ac:dyDescent="0.25">
      <c r="A15" s="2"/>
      <c r="B15" s="2"/>
      <c r="C15" s="84" t="s">
        <v>163</v>
      </c>
      <c r="D15" s="84" t="s">
        <v>164</v>
      </c>
      <c r="E15" s="84" t="s">
        <v>84</v>
      </c>
      <c r="F15" s="85">
        <v>5.0000000000000001E-3</v>
      </c>
      <c r="G15" s="85">
        <v>4.4900000000000002E-2</v>
      </c>
      <c r="H15" s="36">
        <v>89</v>
      </c>
      <c r="I15" s="33">
        <v>90</v>
      </c>
      <c r="J15" s="36">
        <v>87</v>
      </c>
      <c r="K15" s="36"/>
      <c r="L15" s="86">
        <v>2.8000000000000001E-2</v>
      </c>
      <c r="M15" s="87">
        <v>2.33</v>
      </c>
      <c r="N15" s="87">
        <v>-0.32</v>
      </c>
      <c r="O15" s="87">
        <v>-0.24</v>
      </c>
      <c r="P15" s="87">
        <v>2.33</v>
      </c>
      <c r="Q15" s="87">
        <v>5.46</v>
      </c>
      <c r="R15" s="87">
        <v>6.63</v>
      </c>
      <c r="T15" s="65"/>
    </row>
    <row r="16" spans="1:20" ht="13.5" customHeight="1" thickBot="1" x14ac:dyDescent="0.25">
      <c r="A16" s="2"/>
      <c r="B16" s="2"/>
      <c r="C16" s="84" t="s">
        <v>165</v>
      </c>
      <c r="D16" s="84" t="s">
        <v>166</v>
      </c>
      <c r="E16" s="84" t="s">
        <v>84</v>
      </c>
      <c r="F16" s="85">
        <v>6.4999999999999997E-3</v>
      </c>
      <c r="G16" s="85">
        <v>4.0899999999999999E-2</v>
      </c>
      <c r="H16" s="36">
        <v>66</v>
      </c>
      <c r="I16" s="33"/>
      <c r="J16" s="36"/>
      <c r="K16" s="36"/>
      <c r="L16" s="86">
        <v>7.1999999999999995E-2</v>
      </c>
      <c r="M16" s="87">
        <v>0.54</v>
      </c>
      <c r="N16" s="87">
        <v>-1</v>
      </c>
      <c r="O16" s="87">
        <v>-0.02</v>
      </c>
      <c r="P16" s="87">
        <v>0.54</v>
      </c>
      <c r="Q16" s="87">
        <v>4.8499999999999996</v>
      </c>
      <c r="R16" s="87"/>
      <c r="T16" s="65"/>
    </row>
    <row r="17" spans="1:20" ht="13.5" customHeight="1" thickBot="1" x14ac:dyDescent="0.25">
      <c r="A17" s="2"/>
      <c r="B17" s="2"/>
      <c r="C17" s="38" t="s">
        <v>167</v>
      </c>
      <c r="D17" s="38" t="s">
        <v>168</v>
      </c>
      <c r="E17" s="38" t="s">
        <v>84</v>
      </c>
      <c r="F17" s="39">
        <v>5.0000000000000001E-3</v>
      </c>
      <c r="G17" s="39">
        <v>6.1100000000000002E-2</v>
      </c>
      <c r="H17" s="31">
        <v>71</v>
      </c>
      <c r="I17" s="30">
        <v>76</v>
      </c>
      <c r="J17" s="31">
        <v>56</v>
      </c>
      <c r="K17" s="31"/>
      <c r="L17" s="40">
        <v>0.04</v>
      </c>
      <c r="M17" s="41">
        <v>16.28</v>
      </c>
      <c r="N17" s="41">
        <v>0.44</v>
      </c>
      <c r="O17" s="41">
        <v>3.2</v>
      </c>
      <c r="P17" s="41">
        <v>16.28</v>
      </c>
      <c r="Q17" s="41">
        <v>9.1199999999999992</v>
      </c>
      <c r="R17" s="41">
        <v>8.4600000000000009</v>
      </c>
      <c r="T17" s="65"/>
    </row>
    <row r="18" spans="1:20" ht="13.5" customHeight="1" thickBot="1" x14ac:dyDescent="0.25">
      <c r="A18" s="2"/>
      <c r="B18" s="2"/>
      <c r="C18" s="73"/>
      <c r="D18" s="73" t="s">
        <v>103</v>
      </c>
      <c r="E18" s="73"/>
      <c r="F18" s="74">
        <f>SUMPRODUCT(F2:F11,$L$2:$L$11)/SUM($L$2:$L$11)</f>
        <v>8.741999999999998E-3</v>
      </c>
      <c r="G18" s="74">
        <f>SUMPRODUCT(G2:G11,$L$2:$L$11)/SUM($L$2:$L$11)</f>
        <v>2.9858000000000003E-2</v>
      </c>
      <c r="H18" s="75"/>
      <c r="I18" s="75"/>
      <c r="J18" s="75"/>
      <c r="K18" s="75"/>
      <c r="L18" s="76">
        <f>SUM(L2:L11)</f>
        <v>0.4</v>
      </c>
      <c r="M18" s="83">
        <f>SUMPRODUCT(M2:M11,$L$2:$L$11)/SUM($L$2:$L$11)</f>
        <v>3.9053999999999998</v>
      </c>
      <c r="N18" s="88">
        <f>SUMPRODUCT(N2:N11,$L$2:$L$11)/SUM($L$2:$L$11)</f>
        <v>-0.35519999999999985</v>
      </c>
      <c r="O18" s="88">
        <f>SUMPRODUCT(O2:O11,$L$2:$L$11)/SUM($L$2:$L$11)</f>
        <v>0.3876</v>
      </c>
      <c r="P18" s="83">
        <f>SUMPRODUCT(P2:P11,$L$2:$L$11)/SUM($L$2:$L$11)</f>
        <v>3.9053999999999998</v>
      </c>
      <c r="Q18" s="83">
        <f>SUMPRODUCT(Q2:Q7,$L$2:$L$7)/SUM($L$2:$L$7)</f>
        <v>6.5854838709677423</v>
      </c>
      <c r="R18" s="83">
        <f>SUMPRODUCT(R2:R7,$L$2:$L$7)/SUM($L$2:$L$7)</f>
        <v>6.9241935483870964</v>
      </c>
    </row>
    <row r="19" spans="1:20" ht="13.5" customHeight="1" thickBot="1" x14ac:dyDescent="0.25">
      <c r="A19" s="2"/>
      <c r="B19" s="2"/>
      <c r="C19" s="73"/>
      <c r="D19" s="73" t="s">
        <v>169</v>
      </c>
      <c r="E19" s="73"/>
      <c r="F19" s="74">
        <f>((F12*(L12/0.4))+(F13*(L13/0.4))+(F14*(L14/0.4))+(F15*(L15/0.4))+(F16*(L16/0.4))+(F17*(L17/0.4)))</f>
        <v>4.0759999999999998E-3</v>
      </c>
      <c r="G19" s="74">
        <f>((G12*(L12/0.4))+(G13*(L13/0.4))+(G14*(L14/0.4))+(G15*(L15/0.4))+(G16*(L16/0.4))+(G17*(L17/0.4)))</f>
        <v>2.9982999999999999E-2</v>
      </c>
      <c r="H19" s="75"/>
      <c r="I19" s="75"/>
      <c r="J19" s="75"/>
      <c r="K19" s="75"/>
      <c r="L19" s="76"/>
      <c r="M19" s="88">
        <f>((M12*(L12/0.4))+(M13*(L13/0.4))+(M14*(L14/0.4))+(M15*(L15/0.4))+(M16*(L16/0.4))+(M17*(L17/0.4)))</f>
        <v>5.749299999999999</v>
      </c>
      <c r="N19" s="88">
        <f>((N12*(L12/0.4))+(N13*(L13/0.4))+(N14*(L14/0.4))+(N15*(L15/0.4))+(N16*(L16/0.4))+(N17*(L17/0.4)))</f>
        <v>-0.17179999999999995</v>
      </c>
      <c r="O19" s="88">
        <f>((O12*(L12/0.4))+(O13*(L13/0.4))+(O14*(L14/0.4))+(O15*(L15/0.4))+(O16*(L16/0.4))+(O17*(L17/0.4)))</f>
        <v>1.3787999999999998</v>
      </c>
      <c r="P19" s="88">
        <f>((P12*(L12/0.4))+(P13*(L13/0.4))+(P14*(L14/0.4))+(P15*(L15/0.4))+(P16*(L16/0.4))+(P17*(L17/0.4)))</f>
        <v>5.749299999999999</v>
      </c>
      <c r="Q19" s="88">
        <f>((Q12*(L12/0.4))+(Q13*(L13/0.4))+(Q14*(L14/0.4))+(Q15*(L15/0.4))+(Q16*(L16/0.4))+(Q17*(L17/0.4)))</f>
        <v>3.5587999999999997</v>
      </c>
      <c r="R19" s="88">
        <f>((R12*(L12/0.4))+(R13*(L13/0.4))+(R14*(L14/0.4))+(R15*(L15/0.4))+(R16*(L16/0.4))+(R17*(L17/0.4)))</f>
        <v>3.1313999999999997</v>
      </c>
    </row>
    <row r="20" spans="1:20" ht="13.5" customHeight="1" thickBot="1" x14ac:dyDescent="0.25">
      <c r="A20" s="10" t="s">
        <v>11</v>
      </c>
      <c r="B20" s="10" t="s">
        <v>104</v>
      </c>
      <c r="C20" s="10" t="s">
        <v>105</v>
      </c>
      <c r="D20" s="10" t="s">
        <v>106</v>
      </c>
      <c r="E20" s="10"/>
      <c r="F20" s="24">
        <v>8.0000000000000004E-4</v>
      </c>
      <c r="G20" s="24">
        <v>2.1899999999999999E-2</v>
      </c>
      <c r="H20" s="18"/>
      <c r="I20" s="18"/>
      <c r="J20" s="18"/>
      <c r="K20" s="18"/>
      <c r="L20" s="11"/>
      <c r="M20" s="12">
        <v>5.97</v>
      </c>
      <c r="N20" s="12">
        <v>0.09</v>
      </c>
      <c r="O20" s="12">
        <v>1.79</v>
      </c>
      <c r="P20" s="12">
        <v>5.97</v>
      </c>
      <c r="Q20" s="12">
        <v>2.66</v>
      </c>
      <c r="R20" s="12">
        <v>4.45</v>
      </c>
      <c r="S20" s="72"/>
      <c r="T20" s="72"/>
    </row>
    <row r="21" spans="1:20" ht="13.5" customHeight="1" thickBot="1" x14ac:dyDescent="0.25">
      <c r="A21" s="10"/>
      <c r="B21" s="10"/>
      <c r="C21" s="55" t="s">
        <v>154</v>
      </c>
      <c r="D21" s="55" t="s">
        <v>155</v>
      </c>
      <c r="E21" s="55" t="s">
        <v>15</v>
      </c>
      <c r="F21" s="56">
        <v>6.3E-3</v>
      </c>
      <c r="G21" s="56">
        <v>1.9800000000000002E-2</v>
      </c>
      <c r="H21" s="34">
        <v>13</v>
      </c>
      <c r="I21" s="34">
        <v>17</v>
      </c>
      <c r="J21" s="34">
        <v>12</v>
      </c>
      <c r="K21" s="34">
        <v>8</v>
      </c>
      <c r="L21" s="56">
        <v>4.4999999999999998E-2</v>
      </c>
      <c r="M21" s="57">
        <v>-0.91</v>
      </c>
      <c r="N21" s="57">
        <v>-4.2</v>
      </c>
      <c r="O21" s="57">
        <v>-4.68</v>
      </c>
      <c r="P21" s="57">
        <v>-0.91</v>
      </c>
      <c r="Q21" s="57">
        <v>5.14</v>
      </c>
      <c r="R21" s="57">
        <v>2.66</v>
      </c>
      <c r="S21" s="49"/>
      <c r="T21" s="49"/>
    </row>
    <row r="22" spans="1:20" ht="13.5" customHeight="1" thickBot="1" x14ac:dyDescent="0.25">
      <c r="A22" s="13"/>
      <c r="B22" s="13" t="s">
        <v>107</v>
      </c>
      <c r="C22" s="13" t="s">
        <v>108</v>
      </c>
      <c r="D22" s="13" t="s">
        <v>109</v>
      </c>
      <c r="E22" s="13"/>
      <c r="F22" s="26">
        <v>6.7000000000000002E-3</v>
      </c>
      <c r="G22" s="26">
        <v>1.6899999999999998E-2</v>
      </c>
      <c r="H22" s="35"/>
      <c r="I22" s="35"/>
      <c r="J22" s="35"/>
      <c r="K22" s="35"/>
      <c r="L22" s="14"/>
      <c r="M22" s="15">
        <v>-2.82</v>
      </c>
      <c r="N22" s="15">
        <v>-4.6500000000000004</v>
      </c>
      <c r="O22" s="15">
        <v>-8.1300000000000008</v>
      </c>
      <c r="P22" s="15">
        <v>-2.82</v>
      </c>
      <c r="Q22" s="15">
        <v>3.36</v>
      </c>
      <c r="R22" s="15">
        <v>0.76</v>
      </c>
      <c r="S22" s="49"/>
      <c r="T22" s="49"/>
    </row>
    <row r="23" spans="1:20" x14ac:dyDescent="0.2">
      <c r="A23" t="s">
        <v>33</v>
      </c>
      <c r="B23" t="s">
        <v>37</v>
      </c>
      <c r="C23" s="51" t="s">
        <v>38</v>
      </c>
      <c r="D23" s="51" t="s">
        <v>39</v>
      </c>
      <c r="E23" s="51"/>
      <c r="F23" s="52">
        <v>6.4000000000000003E-3</v>
      </c>
      <c r="G23" s="52">
        <v>1.54E-2</v>
      </c>
      <c r="H23" s="36">
        <v>0</v>
      </c>
      <c r="I23" s="36">
        <v>0</v>
      </c>
      <c r="J23" s="36">
        <v>14</v>
      </c>
      <c r="K23" s="33">
        <v>18</v>
      </c>
      <c r="L23" s="53">
        <v>0.03</v>
      </c>
      <c r="M23" s="54">
        <v>0.08</v>
      </c>
      <c r="N23" s="54">
        <v>-4.7300000000000004</v>
      </c>
      <c r="O23" s="54">
        <v>-4.66</v>
      </c>
      <c r="P23" s="54">
        <v>0.08</v>
      </c>
      <c r="Q23" s="54">
        <v>15.23</v>
      </c>
      <c r="R23" s="54">
        <v>7.89</v>
      </c>
      <c r="S23" s="49"/>
      <c r="T23" s="49"/>
    </row>
    <row r="24" spans="1:20" x14ac:dyDescent="0.2">
      <c r="A24" t="s">
        <v>33</v>
      </c>
      <c r="B24" t="s">
        <v>40</v>
      </c>
      <c r="C24" s="51" t="s">
        <v>41</v>
      </c>
      <c r="D24" s="51" t="s">
        <v>42</v>
      </c>
      <c r="E24" s="51" t="s">
        <v>43</v>
      </c>
      <c r="F24" s="52">
        <v>5.8999999999999999E-3</v>
      </c>
      <c r="G24" s="52">
        <v>1.18E-2</v>
      </c>
      <c r="H24" s="33">
        <v>21</v>
      </c>
      <c r="I24" s="33">
        <v>30</v>
      </c>
      <c r="J24" s="33">
        <v>24</v>
      </c>
      <c r="K24" s="33" t="s">
        <v>185</v>
      </c>
      <c r="L24" s="53">
        <v>3.5999999999999997E-2</v>
      </c>
      <c r="M24" s="54">
        <v>-2.41</v>
      </c>
      <c r="N24" s="54">
        <v>-3.98</v>
      </c>
      <c r="O24" s="54">
        <v>-1.66</v>
      </c>
      <c r="P24" s="54">
        <v>-2.41</v>
      </c>
      <c r="Q24" s="54">
        <v>12.01</v>
      </c>
      <c r="R24" s="54">
        <v>5.95</v>
      </c>
      <c r="S24" s="49"/>
      <c r="T24" s="49"/>
    </row>
    <row r="25" spans="1:20" x14ac:dyDescent="0.2">
      <c r="A25" t="s">
        <v>33</v>
      </c>
      <c r="B25" t="s">
        <v>44</v>
      </c>
      <c r="C25" s="51" t="s">
        <v>45</v>
      </c>
      <c r="D25" s="51" t="s">
        <v>46</v>
      </c>
      <c r="E25" s="51" t="s">
        <v>15</v>
      </c>
      <c r="F25" s="52">
        <v>4.3E-3</v>
      </c>
      <c r="G25" s="52">
        <v>4.4499999999999998E-2</v>
      </c>
      <c r="H25" s="33">
        <v>23</v>
      </c>
      <c r="I25" s="33">
        <v>29</v>
      </c>
      <c r="J25" s="33">
        <v>34</v>
      </c>
      <c r="K25" s="33">
        <v>21</v>
      </c>
      <c r="L25" s="53">
        <v>3.5999999999999997E-2</v>
      </c>
      <c r="M25" s="54">
        <v>-6.99</v>
      </c>
      <c r="N25" s="54">
        <v>-3.75</v>
      </c>
      <c r="O25" s="54">
        <v>-5.39</v>
      </c>
      <c r="P25" s="54">
        <v>-6.99</v>
      </c>
      <c r="Q25" s="54">
        <v>10.119999999999999</v>
      </c>
      <c r="R25" s="54">
        <v>4.1900000000000004</v>
      </c>
      <c r="S25" s="49"/>
      <c r="T25" s="49"/>
    </row>
    <row r="26" spans="1:20" x14ac:dyDescent="0.2">
      <c r="A26" t="s">
        <v>33</v>
      </c>
      <c r="B26" t="s">
        <v>47</v>
      </c>
      <c r="C26" s="51" t="s">
        <v>48</v>
      </c>
      <c r="D26" s="51" t="s">
        <v>49</v>
      </c>
      <c r="E26" s="51" t="s">
        <v>15</v>
      </c>
      <c r="F26" s="52">
        <v>6.8999999999999999E-3</v>
      </c>
      <c r="G26" s="97">
        <v>1.7399999999999999E-2</v>
      </c>
      <c r="H26" s="37">
        <v>0</v>
      </c>
      <c r="I26" s="37">
        <v>5</v>
      </c>
      <c r="J26" s="36">
        <v>32</v>
      </c>
      <c r="K26" s="33">
        <v>32</v>
      </c>
      <c r="L26" s="53">
        <v>3.9E-2</v>
      </c>
      <c r="M26" s="54">
        <v>-4.99</v>
      </c>
      <c r="N26" s="54">
        <v>-1.1000000000000001</v>
      </c>
      <c r="O26" s="54">
        <v>-3.97</v>
      </c>
      <c r="P26" s="54">
        <v>-4.99</v>
      </c>
      <c r="Q26" s="54">
        <v>15.42</v>
      </c>
      <c r="R26" s="54">
        <v>8.43</v>
      </c>
      <c r="S26" s="49"/>
      <c r="T26" s="49"/>
    </row>
    <row r="27" spans="1:20" ht="13.5" customHeight="1" thickBot="1" x14ac:dyDescent="0.25">
      <c r="C27" s="38" t="s">
        <v>170</v>
      </c>
      <c r="D27" s="38" t="s">
        <v>171</v>
      </c>
      <c r="E27" s="38" t="s">
        <v>84</v>
      </c>
      <c r="F27" s="39">
        <v>1.5E-3</v>
      </c>
      <c r="G27" s="39">
        <v>3.3700000000000001E-2</v>
      </c>
      <c r="H27" s="29">
        <v>49</v>
      </c>
      <c r="I27" s="29">
        <v>54</v>
      </c>
      <c r="J27" s="31">
        <v>26</v>
      </c>
      <c r="K27" s="30" t="s">
        <v>185</v>
      </c>
      <c r="L27" s="40">
        <v>0.17249999999999999</v>
      </c>
      <c r="M27" s="41">
        <v>-4.54</v>
      </c>
      <c r="N27" s="41">
        <v>-3.96</v>
      </c>
      <c r="O27" s="41">
        <v>-4.07</v>
      </c>
      <c r="P27" s="41">
        <v>-4.54</v>
      </c>
      <c r="Q27" s="41">
        <v>9.0299999999999994</v>
      </c>
      <c r="R27" s="41">
        <v>4.49</v>
      </c>
      <c r="S27" s="49"/>
      <c r="T27" s="49"/>
    </row>
    <row r="28" spans="1:20" ht="13.5" customHeight="1" thickBot="1" x14ac:dyDescent="0.25">
      <c r="A28" s="2"/>
      <c r="B28" s="2"/>
      <c r="C28" s="73"/>
      <c r="D28" s="73" t="s">
        <v>110</v>
      </c>
      <c r="E28" s="73"/>
      <c r="F28" s="74">
        <f>((F23*(L23/SUM(L23:L26)))+(F24*(L24/SUM(L23:L26)))+(F25*(L25/SUM(L23:L26)))+(F26*(L26/SUM(L23:L26))))</f>
        <v>5.8744680851063828E-3</v>
      </c>
      <c r="G28" s="74">
        <f>((G23*(L23/SUM(L23:L26)))+(G24*(L24/SUM(L23:L26)))+(G25*(L25/SUM(L23:L26)))+(G26*(L26/SUM(L23:L26))))</f>
        <v>2.246382978723404E-2</v>
      </c>
      <c r="H28" s="75"/>
      <c r="I28" s="75"/>
      <c r="J28" s="75"/>
      <c r="K28" s="75"/>
      <c r="L28" s="76"/>
      <c r="M28" s="88">
        <f>((M23*(L23/SUM(L23:L26)))+(M24*(L24/SUM(L23:L26)))+(M25*(L25/SUM(L23:L26)))+(M26*(L26/SUM(L23:L26))))</f>
        <v>-3.7631914893617018</v>
      </c>
      <c r="N28" s="88">
        <f>((N23*(L23/SUM(L23:L26)))+(N24*(L24/SUM(L23:L26)))+(N25*(L25/SUM(L23:L26)))+(N26*(L26/SUM(L23:L26))))</f>
        <v>-3.2842553191489356</v>
      </c>
      <c r="O28" s="88">
        <f>((O23*(L23/SUM(L23:L26)))+(O24*(L24/SUM(L23:L26)))+(O25*(L25/SUM(L23:L26)))+(O26*(L26/SUM(L23:L26))))</f>
        <v>-3.8895744680851059</v>
      </c>
      <c r="P28" s="88">
        <f>((P23*(L23/SUM(L23:L26)))+(P24*(L24/SUM(L23:L26)))+(P25*(L25/SUM(L23:L26)))+(P26*(L26/SUM(L23:L26))))</f>
        <v>-3.7631914893617018</v>
      </c>
      <c r="Q28" s="88">
        <f>((Q23*(L23/SUM(L23:L26)))+(Q24*(L24/SUM(L23:L26)))+(Q25*(L25/SUM(L23:L26)))+(Q26*(L26/SUM(L23:L26))))</f>
        <v>13.155744680851061</v>
      </c>
      <c r="R28" s="88">
        <f>((R23*(L23/SUM(L23:L26)))+(R24*(L24/SUM(L23:L26)))+(R25*(L25/SUM(L23:L26)))+(R26*(L26/SUM(L23:L26))))</f>
        <v>6.5993617021276592</v>
      </c>
      <c r="S28" s="49"/>
      <c r="T28" s="49"/>
    </row>
    <row r="29" spans="1:20" ht="13.5" customHeight="1" thickBot="1" x14ac:dyDescent="0.25">
      <c r="A29" s="10"/>
      <c r="B29" s="10" t="s">
        <v>111</v>
      </c>
      <c r="C29" s="10" t="s">
        <v>112</v>
      </c>
      <c r="D29" s="10" t="s">
        <v>113</v>
      </c>
      <c r="E29" s="10"/>
      <c r="F29" s="24">
        <v>3.3999999999999998E-3</v>
      </c>
      <c r="G29" s="24">
        <v>3.4700000000000002E-2</v>
      </c>
      <c r="H29" s="18"/>
      <c r="I29" s="18"/>
      <c r="J29" s="18"/>
      <c r="K29" s="18"/>
      <c r="L29" s="11"/>
      <c r="M29" s="12">
        <v>-4.9000000000000004</v>
      </c>
      <c r="N29" s="12">
        <v>-3.46</v>
      </c>
      <c r="O29" s="12">
        <v>-3.57</v>
      </c>
      <c r="P29" s="12">
        <v>-4.9000000000000004</v>
      </c>
      <c r="Q29" s="12">
        <v>11.06</v>
      </c>
      <c r="R29" s="12">
        <v>5.33</v>
      </c>
      <c r="S29" s="49"/>
      <c r="T29" s="49"/>
    </row>
    <row r="30" spans="1:20" x14ac:dyDescent="0.2">
      <c r="A30" t="s">
        <v>33</v>
      </c>
      <c r="B30" t="s">
        <v>50</v>
      </c>
      <c r="C30" s="51" t="s">
        <v>114</v>
      </c>
      <c r="D30" s="51" t="s">
        <v>115</v>
      </c>
      <c r="E30" s="51" t="s">
        <v>116</v>
      </c>
      <c r="F30" s="52">
        <v>0.01</v>
      </c>
      <c r="G30" s="52">
        <v>4.4999999999999997E-3</v>
      </c>
      <c r="H30" s="33">
        <v>46</v>
      </c>
      <c r="I30" s="36">
        <v>50</v>
      </c>
      <c r="J30" s="33">
        <v>41</v>
      </c>
      <c r="K30" s="36">
        <v>33</v>
      </c>
      <c r="L30" s="53">
        <v>3.5999999999999997E-2</v>
      </c>
      <c r="M30" s="54">
        <v>8.41</v>
      </c>
      <c r="N30" s="54">
        <v>-0.09</v>
      </c>
      <c r="O30" s="54">
        <v>3.62</v>
      </c>
      <c r="P30" s="54">
        <v>8.41</v>
      </c>
      <c r="Q30" s="54">
        <v>17.649999999999999</v>
      </c>
      <c r="R30" s="54">
        <v>14.57</v>
      </c>
      <c r="S30" s="49"/>
      <c r="T30" s="49"/>
    </row>
    <row r="31" spans="1:20" x14ac:dyDescent="0.2">
      <c r="A31" t="s">
        <v>33</v>
      </c>
      <c r="B31" t="s">
        <v>53</v>
      </c>
      <c r="C31" s="51" t="s">
        <v>54</v>
      </c>
      <c r="D31" s="51" t="s">
        <v>55</v>
      </c>
      <c r="E31" s="51" t="s">
        <v>56</v>
      </c>
      <c r="F31" s="52">
        <v>6.1000000000000004E-3</v>
      </c>
      <c r="G31" s="52">
        <v>9.4999999999999998E-3</v>
      </c>
      <c r="H31" s="37">
        <v>79</v>
      </c>
      <c r="I31" s="28">
        <v>69</v>
      </c>
      <c r="J31" s="36">
        <v>77</v>
      </c>
      <c r="K31" s="36">
        <v>58</v>
      </c>
      <c r="L31" s="53">
        <v>3.5999999999999997E-2</v>
      </c>
      <c r="M31" s="54">
        <v>5.96</v>
      </c>
      <c r="N31" s="54">
        <v>-1.34</v>
      </c>
      <c r="O31" s="54">
        <v>2.89</v>
      </c>
      <c r="P31" s="54">
        <v>5.96</v>
      </c>
      <c r="Q31" s="54">
        <v>17.02</v>
      </c>
      <c r="R31" s="54">
        <v>11.67</v>
      </c>
      <c r="S31" s="49"/>
      <c r="T31" s="49"/>
    </row>
    <row r="32" spans="1:20" ht="13.5" customHeight="1" thickBot="1" x14ac:dyDescent="0.25">
      <c r="A32" s="2" t="s">
        <v>33</v>
      </c>
      <c r="B32" s="2" t="s">
        <v>57</v>
      </c>
      <c r="C32" s="51" t="s">
        <v>58</v>
      </c>
      <c r="D32" s="51" t="s">
        <v>59</v>
      </c>
      <c r="E32" s="51" t="s">
        <v>15</v>
      </c>
      <c r="F32" s="52">
        <v>8.9999999999999998E-4</v>
      </c>
      <c r="G32" s="52">
        <v>1.8599999999999998E-2</v>
      </c>
      <c r="H32" s="33">
        <v>0</v>
      </c>
      <c r="I32" s="33">
        <v>3</v>
      </c>
      <c r="J32" s="33">
        <v>1</v>
      </c>
      <c r="K32" s="33">
        <v>3</v>
      </c>
      <c r="L32" s="53">
        <v>0.03</v>
      </c>
      <c r="M32" s="54">
        <v>13.53</v>
      </c>
      <c r="N32" s="54">
        <v>-0.31</v>
      </c>
      <c r="O32" s="54">
        <v>4.88</v>
      </c>
      <c r="P32" s="54">
        <v>13.53</v>
      </c>
      <c r="Q32" s="54">
        <v>20.28</v>
      </c>
      <c r="R32" s="54">
        <v>15.36</v>
      </c>
      <c r="S32" s="49"/>
      <c r="T32" s="49"/>
    </row>
    <row r="33" spans="1:20" ht="13.5" customHeight="1" thickBot="1" x14ac:dyDescent="0.25">
      <c r="A33" s="2"/>
      <c r="B33" s="2"/>
      <c r="C33" s="38" t="s">
        <v>172</v>
      </c>
      <c r="D33" s="38" t="s">
        <v>173</v>
      </c>
      <c r="E33" s="38" t="s">
        <v>84</v>
      </c>
      <c r="F33" s="39">
        <v>4.0000000000000002E-4</v>
      </c>
      <c r="G33" s="39">
        <v>1.78E-2</v>
      </c>
      <c r="H33" s="30">
        <v>0</v>
      </c>
      <c r="I33" s="30">
        <v>0</v>
      </c>
      <c r="J33" s="30"/>
      <c r="K33" s="30"/>
      <c r="L33" s="40">
        <v>0.40350000000000003</v>
      </c>
      <c r="M33" s="41">
        <v>12.69</v>
      </c>
      <c r="N33" s="41">
        <v>-0.03</v>
      </c>
      <c r="O33" s="41">
        <v>5.23</v>
      </c>
      <c r="P33" s="41">
        <v>12.69</v>
      </c>
      <c r="Q33" s="41">
        <v>20.420000000000002</v>
      </c>
      <c r="R33" s="41">
        <v>15.69</v>
      </c>
      <c r="S33" s="49"/>
      <c r="T33" s="49"/>
    </row>
    <row r="34" spans="1:20" ht="13.5" customHeight="1" thickBot="1" x14ac:dyDescent="0.25">
      <c r="A34" s="2"/>
      <c r="B34" s="2"/>
      <c r="C34" s="73"/>
      <c r="D34" s="73" t="s">
        <v>117</v>
      </c>
      <c r="E34" s="73"/>
      <c r="F34" s="74">
        <f>((F30*(L30/SUM(L30:L32)))+(F31*(L31/SUM(L30:L32)))+(F32*(L32/SUM(L30:L32))))</f>
        <v>5.9470588235294121E-3</v>
      </c>
      <c r="G34" s="74">
        <f>((G30*(L30/SUM(L30:L32)))+(G31*(L31/SUM(L30:L32)))+(G32*(L32/SUM(L30:L32))))</f>
        <v>1.0411764705882353E-2</v>
      </c>
      <c r="H34" s="75"/>
      <c r="I34" s="75"/>
      <c r="J34" s="75"/>
      <c r="K34" s="75"/>
      <c r="L34" s="76"/>
      <c r="M34" s="88">
        <f>((M30*(L30/SUM(L30:L32)))+(M31*(L31/SUM(L30:L32)))+(M32*(L32/SUM(L30:L32))))</f>
        <v>9.0511764705882349</v>
      </c>
      <c r="N34" s="88">
        <f>((N30*(L30/SUM(L30:L32)))+(N31*(L31/SUM(L30:L32)))+(N32*(L32/SUM(L30:L32))))</f>
        <v>-0.59588235294117653</v>
      </c>
      <c r="O34" s="88">
        <f>((O30*(L30/SUM(L30:L32)))+(O31*(L31/SUM(L30:L32)))+(O32*(L32/SUM(L30:L32))))</f>
        <v>3.7329411764705887</v>
      </c>
      <c r="P34" s="88">
        <f>((P30*(L30/SUM(L30:L32)))+(P31*(L31/SUM(L30:L32)))+(P32*(L32/SUM(L30:L32))))</f>
        <v>9.0511764705882349</v>
      </c>
      <c r="Q34" s="88">
        <f>((Q30*(L30/SUM(L30:L32)))+(Q31*(L31/SUM(L30:L32)))+(Q32*(L32/SUM(L30:L32))))</f>
        <v>18.201176470588237</v>
      </c>
      <c r="R34" s="88">
        <f>((R30*(L30/SUM(L30:L32)))+(R31*(L31/SUM(L30:L32)))+(R32*(L32/SUM(L30:L32))))</f>
        <v>13.778823529411765</v>
      </c>
      <c r="S34" s="49"/>
      <c r="T34" s="49"/>
    </row>
    <row r="35" spans="1:20" ht="13.5" customHeight="1" thickBot="1" x14ac:dyDescent="0.25">
      <c r="A35" s="10"/>
      <c r="B35" s="10" t="s">
        <v>118</v>
      </c>
      <c r="C35" s="10" t="s">
        <v>119</v>
      </c>
      <c r="D35" s="10" t="s">
        <v>120</v>
      </c>
      <c r="E35" s="10"/>
      <c r="F35" s="24">
        <v>8.9999999999999998E-4</v>
      </c>
      <c r="G35" s="24">
        <v>1.8700000000000001E-2</v>
      </c>
      <c r="H35" s="18"/>
      <c r="I35" s="18"/>
      <c r="J35" s="18"/>
      <c r="K35" s="18"/>
      <c r="L35" s="11"/>
      <c r="M35" s="12">
        <v>13.69</v>
      </c>
      <c r="N35" s="12">
        <v>-0.26</v>
      </c>
      <c r="O35" s="12">
        <v>4.93</v>
      </c>
      <c r="P35" s="12">
        <v>13.69</v>
      </c>
      <c r="Q35" s="12">
        <v>20.41</v>
      </c>
      <c r="R35" s="12">
        <v>15.45</v>
      </c>
      <c r="S35" s="49"/>
      <c r="T35" s="49"/>
    </row>
    <row r="36" spans="1:20" x14ac:dyDescent="0.2">
      <c r="A36" t="s">
        <v>33</v>
      </c>
      <c r="B36" t="s">
        <v>60</v>
      </c>
      <c r="C36" s="51" t="s">
        <v>61</v>
      </c>
      <c r="D36" s="51" t="s">
        <v>62</v>
      </c>
      <c r="E36" s="51" t="s">
        <v>15</v>
      </c>
      <c r="F36" s="52">
        <v>8.3000000000000001E-3</v>
      </c>
      <c r="G36" s="52">
        <v>1E-4</v>
      </c>
      <c r="H36" s="33">
        <v>29</v>
      </c>
      <c r="I36" s="33">
        <v>27</v>
      </c>
      <c r="J36" s="33">
        <v>13</v>
      </c>
      <c r="K36" s="36">
        <v>13</v>
      </c>
      <c r="L36" s="53">
        <v>2.1000000000000001E-2</v>
      </c>
      <c r="M36" s="54">
        <v>7.55</v>
      </c>
      <c r="N36" s="54">
        <v>0.03</v>
      </c>
      <c r="O36" s="54">
        <v>5.38</v>
      </c>
      <c r="P36" s="54">
        <v>7.55</v>
      </c>
      <c r="Q36" s="54">
        <v>17.13</v>
      </c>
      <c r="R36" s="54">
        <v>14.31</v>
      </c>
      <c r="S36" s="49"/>
      <c r="T36" s="49"/>
    </row>
    <row r="37" spans="1:20" x14ac:dyDescent="0.2">
      <c r="A37" t="s">
        <v>33</v>
      </c>
      <c r="B37" t="s">
        <v>63</v>
      </c>
      <c r="C37" s="51" t="s">
        <v>121</v>
      </c>
      <c r="D37" s="51" t="s">
        <v>122</v>
      </c>
      <c r="E37" s="51" t="s">
        <v>15</v>
      </c>
      <c r="F37" s="52">
        <v>6.4999999999999997E-3</v>
      </c>
      <c r="G37" s="52">
        <v>7.0000000000000007E-2</v>
      </c>
      <c r="H37" s="33">
        <v>0</v>
      </c>
      <c r="I37" s="33">
        <v>2</v>
      </c>
      <c r="J37" s="33">
        <v>10</v>
      </c>
      <c r="K37" s="33">
        <v>10</v>
      </c>
      <c r="L37" s="53">
        <v>2.1000000000000001E-2</v>
      </c>
      <c r="M37" s="54">
        <v>9.93</v>
      </c>
      <c r="N37" s="54">
        <v>-1.55</v>
      </c>
      <c r="O37" s="54">
        <v>3.26</v>
      </c>
      <c r="P37" s="54">
        <v>9.93</v>
      </c>
      <c r="Q37" s="54">
        <v>20.52</v>
      </c>
      <c r="R37" s="54">
        <v>14.48</v>
      </c>
      <c r="S37" s="49"/>
      <c r="T37" s="49"/>
    </row>
    <row r="38" spans="1:20" ht="13.5" customHeight="1" thickBot="1" x14ac:dyDescent="0.25">
      <c r="A38" s="2" t="s">
        <v>33</v>
      </c>
      <c r="B38" s="2" t="s">
        <v>66</v>
      </c>
      <c r="C38" s="58" t="s">
        <v>67</v>
      </c>
      <c r="D38" s="58" t="s">
        <v>68</v>
      </c>
      <c r="E38" s="58" t="s">
        <v>43</v>
      </c>
      <c r="F38" s="59">
        <v>4.4000000000000003E-3</v>
      </c>
      <c r="G38" s="59">
        <v>5.0000000000000001E-3</v>
      </c>
      <c r="H38" s="32">
        <v>47</v>
      </c>
      <c r="I38" s="29">
        <v>45</v>
      </c>
      <c r="J38" s="29">
        <v>59</v>
      </c>
      <c r="K38" s="31"/>
      <c r="L38" s="60">
        <v>3.5999999999999997E-2</v>
      </c>
      <c r="M38" s="61">
        <v>9.5399999999999991</v>
      </c>
      <c r="N38" s="61">
        <v>-0.85</v>
      </c>
      <c r="O38" s="61">
        <v>2.79</v>
      </c>
      <c r="P38" s="61">
        <v>9.5399999999999991</v>
      </c>
      <c r="Q38" s="61">
        <v>21.1</v>
      </c>
      <c r="R38" s="61">
        <v>13.78</v>
      </c>
      <c r="S38" s="49"/>
      <c r="T38" s="49"/>
    </row>
    <row r="39" spans="1:20" ht="13.5" customHeight="1" thickBot="1" x14ac:dyDescent="0.25">
      <c r="A39" s="2"/>
      <c r="B39" s="2"/>
      <c r="C39" s="73"/>
      <c r="D39" s="73" t="s">
        <v>123</v>
      </c>
      <c r="E39" s="73"/>
      <c r="F39" s="74">
        <f>((F36*(L36/SUM(L36:L38)))+(F37*(L37/SUM(L36:L38)))+(F38*(L38/SUM(L36:L38))))</f>
        <v>6.015384615384616E-3</v>
      </c>
      <c r="G39" s="74">
        <f>((G36*(L36/SUM(L36:L38)))+(G37*(L37/SUM(L36:L38)))+(G38*(L38/SUM(L36:L38))))</f>
        <v>2.1180769230769232E-2</v>
      </c>
      <c r="H39" s="75"/>
      <c r="I39" s="75"/>
      <c r="J39" s="75"/>
      <c r="K39" s="75"/>
      <c r="L39" s="76"/>
      <c r="M39" s="88">
        <f>((M36*(L36/SUM(L36:L38)))+(M37*(L37/SUM(L36:L38)))+(M38*(L38/SUM(L36:L38))))</f>
        <v>9.1092307692307699</v>
      </c>
      <c r="N39" s="88">
        <f>((N36*(L36/SUM(L36:L38)))+(N37*(L37/SUM(L36:L38)))+(N38*(L38/SUM(L36:L38))))</f>
        <v>-0.80153846153846153</v>
      </c>
      <c r="O39" s="88">
        <f>((O36*(L36/SUM(L36:L38)))+(O37*(L37/SUM(L36:L38)))+(O38*(L38/SUM(L36:L38))))</f>
        <v>3.6138461538461542</v>
      </c>
      <c r="P39" s="88">
        <f>((P36*(L36/SUM(L36:L38)))+(P37*(L37/SUM(L36:L38)))+(P38*(L38/SUM(L36:L38))))</f>
        <v>9.1092307692307699</v>
      </c>
      <c r="Q39" s="88">
        <f>((Q36*(L36/SUM(L36:L38)))+(Q37*(L37/SUM(L36:L38)))+(Q38*(L38/SUM(L36:L38))))</f>
        <v>19.875</v>
      </c>
      <c r="R39" s="88">
        <f>((R36*(L36/SUM(L36:L38)))+(R37*(L37/SUM(L36:L38)))+(R38*(L38/SUM(L36:L38))))</f>
        <v>14.111153846153847</v>
      </c>
      <c r="S39" s="49"/>
      <c r="T39" s="49"/>
    </row>
    <row r="40" spans="1:20" ht="13.5" customHeight="1" thickBot="1" x14ac:dyDescent="0.25">
      <c r="A40" s="10"/>
      <c r="B40" s="10" t="s">
        <v>124</v>
      </c>
      <c r="C40" s="10" t="s">
        <v>125</v>
      </c>
      <c r="D40" s="10" t="s">
        <v>126</v>
      </c>
      <c r="E40" s="10"/>
      <c r="F40" s="24">
        <v>2E-3</v>
      </c>
      <c r="G40" s="24">
        <v>1.34E-2</v>
      </c>
      <c r="H40" s="18"/>
      <c r="I40" s="18"/>
      <c r="J40" s="18"/>
      <c r="K40" s="18"/>
      <c r="L40" s="11"/>
      <c r="M40" s="12">
        <v>12.84</v>
      </c>
      <c r="N40" s="12">
        <v>-1.05</v>
      </c>
      <c r="O40" s="12">
        <v>4.74</v>
      </c>
      <c r="P40" s="12">
        <v>12.84</v>
      </c>
      <c r="Q40" s="12">
        <v>20.02</v>
      </c>
      <c r="R40" s="12">
        <v>15.59</v>
      </c>
      <c r="S40" s="49"/>
      <c r="T40" s="49"/>
    </row>
    <row r="41" spans="1:20" x14ac:dyDescent="0.2">
      <c r="A41" t="s">
        <v>33</v>
      </c>
      <c r="B41" t="s">
        <v>69</v>
      </c>
      <c r="C41" s="51" t="s">
        <v>70</v>
      </c>
      <c r="D41" s="51" t="s">
        <v>71</v>
      </c>
      <c r="E41" s="51"/>
      <c r="F41" s="52">
        <v>1.18E-2</v>
      </c>
      <c r="G41" s="52">
        <v>0</v>
      </c>
      <c r="H41" s="37">
        <v>62</v>
      </c>
      <c r="I41" s="37">
        <v>52</v>
      </c>
      <c r="J41" s="37">
        <v>53</v>
      </c>
      <c r="K41" s="37">
        <v>59</v>
      </c>
      <c r="L41" s="53">
        <v>2.1000000000000001E-2</v>
      </c>
      <c r="M41" s="54">
        <v>9.5399999999999991</v>
      </c>
      <c r="N41" s="54">
        <v>-0.77</v>
      </c>
      <c r="O41" s="54">
        <v>4.01</v>
      </c>
      <c r="P41" s="54">
        <v>9.5399999999999991</v>
      </c>
      <c r="Q41" s="54">
        <v>17.760000000000002</v>
      </c>
      <c r="R41" s="54">
        <v>15.76</v>
      </c>
      <c r="S41" s="49"/>
      <c r="T41" s="49"/>
    </row>
    <row r="42" spans="1:20" x14ac:dyDescent="0.2">
      <c r="A42" t="s">
        <v>33</v>
      </c>
      <c r="B42" t="s">
        <v>72</v>
      </c>
      <c r="C42" s="51" t="s">
        <v>73</v>
      </c>
      <c r="D42" s="51" t="s">
        <v>74</v>
      </c>
      <c r="E42" s="51"/>
      <c r="F42" s="52">
        <v>9.1999999999999998E-3</v>
      </c>
      <c r="G42" s="52">
        <v>2.2000000000000001E-3</v>
      </c>
      <c r="H42" s="37">
        <v>82</v>
      </c>
      <c r="I42" s="36">
        <v>73</v>
      </c>
      <c r="J42" s="37">
        <v>61</v>
      </c>
      <c r="K42" s="37">
        <v>56</v>
      </c>
      <c r="L42" s="53">
        <v>2.1000000000000001E-2</v>
      </c>
      <c r="M42" s="54">
        <v>4.92</v>
      </c>
      <c r="N42" s="54">
        <v>-2.23</v>
      </c>
      <c r="O42" s="54">
        <v>1.46</v>
      </c>
      <c r="P42" s="54">
        <v>4.92</v>
      </c>
      <c r="Q42" s="54">
        <v>17.329999999999998</v>
      </c>
      <c r="R42" s="54">
        <v>13.09</v>
      </c>
      <c r="S42" s="49"/>
      <c r="T42" s="49"/>
    </row>
    <row r="43" spans="1:20" ht="13.5" customHeight="1" thickBot="1" x14ac:dyDescent="0.25">
      <c r="A43" s="2" t="s">
        <v>33</v>
      </c>
      <c r="B43" s="2" t="s">
        <v>75</v>
      </c>
      <c r="C43" s="58" t="s">
        <v>76</v>
      </c>
      <c r="D43" s="58" t="s">
        <v>77</v>
      </c>
      <c r="E43" s="58" t="s">
        <v>15</v>
      </c>
      <c r="F43" s="59">
        <v>2.7000000000000001E-3</v>
      </c>
      <c r="G43" s="59">
        <v>1.6299999999999999E-2</v>
      </c>
      <c r="H43" s="31">
        <v>18</v>
      </c>
      <c r="I43" s="30">
        <v>15</v>
      </c>
      <c r="J43" s="30">
        <v>19</v>
      </c>
      <c r="K43" s="31">
        <v>19</v>
      </c>
      <c r="L43" s="60">
        <v>4.2000000000000003E-2</v>
      </c>
      <c r="M43" s="61">
        <v>10.07</v>
      </c>
      <c r="N43" s="61">
        <v>0.74</v>
      </c>
      <c r="O43" s="61">
        <v>2.7</v>
      </c>
      <c r="P43" s="61">
        <v>10.07</v>
      </c>
      <c r="Q43" s="61">
        <v>23.53</v>
      </c>
      <c r="R43" s="61">
        <v>17.02</v>
      </c>
      <c r="S43" s="49"/>
      <c r="T43" s="49"/>
    </row>
    <row r="44" spans="1:20" ht="13.5" customHeight="1" thickBot="1" x14ac:dyDescent="0.25">
      <c r="A44" s="2"/>
      <c r="B44" s="2"/>
      <c r="C44" s="73"/>
      <c r="D44" s="73" t="s">
        <v>127</v>
      </c>
      <c r="E44" s="73"/>
      <c r="F44" s="74">
        <f>((F41*(L41/SUM(L41:L43)))+(F42*(L42/SUM(L41:L43)))+(F43*(L43/SUM(L41:L43))))</f>
        <v>6.6E-3</v>
      </c>
      <c r="G44" s="74">
        <f>((G41*(L41/SUM(L41:L43)))+(G42*(L42/SUM(L41:L43)))+(G43*(L43/SUM(L41:L43))))</f>
        <v>8.6999999999999994E-3</v>
      </c>
      <c r="H44" s="75"/>
      <c r="I44" s="75"/>
      <c r="J44" s="75"/>
      <c r="K44" s="75"/>
      <c r="L44" s="76"/>
      <c r="M44" s="88">
        <f>((M41*(L41/SUM(L41:L43)))+(M42*(L42/SUM(L41:L43)))+(M43*(L43/SUM(L41:L43))))</f>
        <v>8.65</v>
      </c>
      <c r="N44" s="88">
        <f>((N41*(L41/SUM(L41:L43)))+(N42*(L42/SUM(L41:L43)))+(N43*(L43/SUM(L41:L43))))</f>
        <v>-0.38</v>
      </c>
      <c r="O44" s="88">
        <f>((O41*(L41/SUM(L41:L43)))+(O42*(L42/SUM(L41:L43)))+(O43*(L43/SUM(L41:L43))))</f>
        <v>2.7175000000000002</v>
      </c>
      <c r="P44" s="88">
        <f>((P41*(L41/SUM(L41:L43)))+(P42*(L42/SUM(L41:L43)))+(P43*(L43/SUM(L41:L43))))</f>
        <v>8.65</v>
      </c>
      <c r="Q44" s="88">
        <f>((Q41*(L41/SUM(L41:L43)))+(Q42*(L42/SUM(L41:L43)))+(Q43*(L43/SUM(L41:L43))))</f>
        <v>20.537500000000001</v>
      </c>
      <c r="R44" s="88">
        <f>((R41*(L41/SUM(L41:L43)))+(R42*(L42/SUM(L41:L43)))+(R43*(L43/SUM(L41:L43))))</f>
        <v>15.7225</v>
      </c>
      <c r="S44" s="49"/>
      <c r="T44" s="49"/>
    </row>
    <row r="45" spans="1:20" ht="13.5" customHeight="1" thickBot="1" x14ac:dyDescent="0.25">
      <c r="A45" s="10"/>
      <c r="B45" s="10" t="s">
        <v>128</v>
      </c>
      <c r="C45" s="10" t="s">
        <v>129</v>
      </c>
      <c r="D45" s="10" t="s">
        <v>130</v>
      </c>
      <c r="E45" s="10"/>
      <c r="F45" s="24">
        <v>2.0999999999999999E-3</v>
      </c>
      <c r="G45" s="24">
        <v>2.0199999999999999E-2</v>
      </c>
      <c r="H45" s="18"/>
      <c r="I45" s="18"/>
      <c r="J45" s="18"/>
      <c r="K45" s="18"/>
      <c r="L45" s="11"/>
      <c r="M45" s="12">
        <v>13.21</v>
      </c>
      <c r="N45" s="12">
        <v>0.6</v>
      </c>
      <c r="O45" s="12">
        <v>4.92</v>
      </c>
      <c r="P45" s="12">
        <v>13.21</v>
      </c>
      <c r="Q45" s="12">
        <v>20.62</v>
      </c>
      <c r="R45" s="12">
        <v>15.19</v>
      </c>
      <c r="S45" s="49"/>
      <c r="T45" s="49"/>
    </row>
    <row r="46" spans="1:20" x14ac:dyDescent="0.2">
      <c r="A46" t="s">
        <v>33</v>
      </c>
      <c r="B46" t="s">
        <v>78</v>
      </c>
      <c r="C46" s="84" t="s">
        <v>188</v>
      </c>
      <c r="D46" s="84" t="s">
        <v>189</v>
      </c>
      <c r="E46" s="84"/>
      <c r="F46" s="85">
        <v>1.5E-3</v>
      </c>
      <c r="G46" s="85">
        <v>1.29E-2</v>
      </c>
      <c r="H46" s="28">
        <v>0</v>
      </c>
      <c r="I46" s="28">
        <v>5</v>
      </c>
      <c r="J46" s="28">
        <v>3</v>
      </c>
      <c r="K46" s="37">
        <v>5</v>
      </c>
      <c r="L46" s="86">
        <v>5.0999999999999997E-2</v>
      </c>
      <c r="M46" s="87">
        <v>9.7100000000000009</v>
      </c>
      <c r="N46" s="87">
        <v>0.83</v>
      </c>
      <c r="O46" s="87">
        <v>6.38</v>
      </c>
      <c r="P46" s="87">
        <v>9.7100000000000009</v>
      </c>
      <c r="Q46" s="87">
        <v>19.920000000000002</v>
      </c>
      <c r="R46" s="87">
        <v>16.41</v>
      </c>
      <c r="S46" s="49"/>
      <c r="T46" s="49"/>
    </row>
    <row r="47" spans="1:20" x14ac:dyDescent="0.2">
      <c r="A47" t="s">
        <v>33</v>
      </c>
      <c r="B47" t="s">
        <v>81</v>
      </c>
      <c r="H47" s="33"/>
      <c r="I47" s="33"/>
      <c r="L47" s="67"/>
      <c r="M47" s="65"/>
      <c r="N47" s="65"/>
      <c r="O47" s="65"/>
      <c r="P47" s="65"/>
      <c r="Q47" s="65"/>
      <c r="R47" s="1"/>
      <c r="S47" s="49"/>
      <c r="T47" s="49"/>
    </row>
    <row r="48" spans="1:20" ht="13.5" customHeight="1" thickBot="1" x14ac:dyDescent="0.25">
      <c r="A48" s="2" t="s">
        <v>33</v>
      </c>
      <c r="B48" s="2" t="s">
        <v>86</v>
      </c>
      <c r="C48" s="2" t="s">
        <v>87</v>
      </c>
      <c r="D48" s="2" t="s">
        <v>131</v>
      </c>
      <c r="E48" s="2" t="s">
        <v>15</v>
      </c>
      <c r="F48" s="70">
        <v>5.1999999999999998E-3</v>
      </c>
      <c r="G48" s="70">
        <v>6.0000000000000001E-3</v>
      </c>
      <c r="H48" s="29">
        <v>12</v>
      </c>
      <c r="I48" s="31">
        <v>6</v>
      </c>
      <c r="J48" s="31">
        <v>22</v>
      </c>
      <c r="K48" s="31">
        <v>29</v>
      </c>
      <c r="L48" s="99">
        <v>6.9000000000000006E-2</v>
      </c>
      <c r="M48" s="3">
        <v>3.48</v>
      </c>
      <c r="N48" s="3">
        <v>2.29</v>
      </c>
      <c r="O48" s="3">
        <v>6.71</v>
      </c>
      <c r="P48" s="3">
        <v>3.48</v>
      </c>
      <c r="Q48" s="3">
        <v>21.5</v>
      </c>
      <c r="R48" s="3">
        <v>16.77</v>
      </c>
      <c r="S48" s="49"/>
      <c r="T48" s="49"/>
    </row>
    <row r="49" spans="1:20" ht="13.5" customHeight="1" thickBot="1" x14ac:dyDescent="0.25">
      <c r="A49" s="2"/>
      <c r="B49" s="2"/>
      <c r="C49" s="73"/>
      <c r="D49" s="73" t="s">
        <v>132</v>
      </c>
      <c r="E49" s="73"/>
      <c r="F49" s="74">
        <f>((F46*(L46/SUM(L46:L48)))+(F47*(L47/SUM(L46:L48)))+(F48*(L48/SUM(L46:L48))))</f>
        <v>3.6275000000000001E-3</v>
      </c>
      <c r="G49" s="74">
        <f>((G46*(L46/SUM(L46:L48)))+(G47*(L47/SUM(L46:L48)))+(G48*(L48/SUM(L46:L48))))</f>
        <v>8.9324999999999995E-3</v>
      </c>
      <c r="H49" s="75"/>
      <c r="I49" s="75"/>
      <c r="J49" s="75"/>
      <c r="K49" s="75"/>
      <c r="L49" s="76"/>
      <c r="M49" s="88">
        <f>((M46*(L46/SUM(L46:L48)))+(M47*(L47/SUM(L46:L48)))+(M48*(L48/SUM(L46:L48))))</f>
        <v>6.1277500000000007</v>
      </c>
      <c r="N49" s="88">
        <f>((N46*(L46/SUM(L46:L48)))+(N47*(L47/SUM(L46:L48)))+(N48*(L48/SUM(L46:L48))))</f>
        <v>1.6695</v>
      </c>
      <c r="O49" s="88">
        <f>((O46*(L46/SUM(L46:L48)))+(O47*(L47/SUM(L46:L48)))+(O48*(L48/SUM(L46:L48))))</f>
        <v>6.5697500000000009</v>
      </c>
      <c r="P49" s="88">
        <f>((P46*(L46/SUM(L46:L48)))+(P47*(L47/SUM(L46:L48)))+(P48*(L48/SUM(L46:L48))))</f>
        <v>6.1277500000000007</v>
      </c>
      <c r="Q49" s="88">
        <f>((Q46*(L46/SUM(L46:L48)))+(Q47*(L47/SUM(L46:L48)))+(Q48*(L48/SUM(L46:L48))))</f>
        <v>20.828500000000002</v>
      </c>
      <c r="R49" s="88">
        <f>((R46*(L46/SUM(L46:L48)))+(R47*(L47/SUM(L46:L48)))+(R48*(L48/SUM(L46:L48))))</f>
        <v>16.617000000000001</v>
      </c>
      <c r="S49" s="49"/>
      <c r="T49" s="49"/>
    </row>
    <row r="50" spans="1:20" ht="13.5" customHeight="1" thickBot="1" x14ac:dyDescent="0.25">
      <c r="A50" s="13"/>
      <c r="B50" s="13" t="s">
        <v>133</v>
      </c>
      <c r="C50" s="13" t="s">
        <v>134</v>
      </c>
      <c r="D50" s="13" t="s">
        <v>135</v>
      </c>
      <c r="E50" s="13"/>
      <c r="F50" s="26">
        <v>2.3999999999999998E-3</v>
      </c>
      <c r="G50" s="26">
        <v>1.37E-2</v>
      </c>
      <c r="H50" s="20"/>
      <c r="I50" s="20"/>
      <c r="J50" s="20"/>
      <c r="K50" s="20"/>
      <c r="L50" s="14"/>
      <c r="M50" s="15">
        <v>4.9400000000000004</v>
      </c>
      <c r="N50" s="15">
        <v>2.87</v>
      </c>
      <c r="O50" s="15">
        <v>9.75</v>
      </c>
      <c r="P50" s="15">
        <v>4.9400000000000004</v>
      </c>
      <c r="Q50" s="15">
        <v>19.25</v>
      </c>
      <c r="R50" s="15">
        <v>15.55</v>
      </c>
      <c r="S50" s="49"/>
      <c r="T50" s="49"/>
    </row>
    <row r="51" spans="1:20" ht="13.5" customHeight="1" thickBot="1" x14ac:dyDescent="0.25">
      <c r="A51" s="4" t="s">
        <v>89</v>
      </c>
      <c r="B51" s="4" t="s">
        <v>90</v>
      </c>
      <c r="C51" s="55" t="s">
        <v>91</v>
      </c>
      <c r="D51" s="55" t="s">
        <v>92</v>
      </c>
      <c r="E51" s="55" t="s">
        <v>15</v>
      </c>
      <c r="F51" s="56">
        <v>3.2000000000000002E-3</v>
      </c>
      <c r="G51" s="56">
        <v>3.2599999999999997E-2</v>
      </c>
      <c r="H51" s="34">
        <v>0</v>
      </c>
      <c r="I51" s="34">
        <v>9</v>
      </c>
      <c r="J51" s="19">
        <v>7</v>
      </c>
      <c r="K51" s="19"/>
      <c r="L51" s="62">
        <v>0.03</v>
      </c>
      <c r="M51" s="57">
        <v>22.74</v>
      </c>
      <c r="N51" s="57">
        <v>0.65</v>
      </c>
      <c r="O51" s="57">
        <v>10.039999999999999</v>
      </c>
      <c r="P51" s="57">
        <v>22.74</v>
      </c>
      <c r="Q51" s="57">
        <v>15.45</v>
      </c>
      <c r="R51" s="63">
        <v>14.16</v>
      </c>
      <c r="S51" s="49"/>
      <c r="T51" s="49"/>
    </row>
    <row r="52" spans="1:20" ht="13.5" customHeight="1" thickBot="1" x14ac:dyDescent="0.25">
      <c r="A52" s="10"/>
      <c r="B52" s="10" t="s">
        <v>136</v>
      </c>
      <c r="C52" s="10" t="s">
        <v>137</v>
      </c>
      <c r="D52" s="10" t="s">
        <v>138</v>
      </c>
      <c r="E52" s="10"/>
      <c r="F52" s="24">
        <v>5.0000000000000001E-3</v>
      </c>
      <c r="G52" s="24">
        <v>3.2899999999999999E-2</v>
      </c>
      <c r="H52" s="18"/>
      <c r="I52" s="18"/>
      <c r="J52" s="18"/>
      <c r="K52" s="18"/>
      <c r="L52" s="11">
        <v>0.03</v>
      </c>
      <c r="M52" s="12">
        <v>19.14</v>
      </c>
      <c r="N52" s="12">
        <v>0.14000000000000001</v>
      </c>
      <c r="O52" s="12">
        <v>8.86</v>
      </c>
      <c r="P52" s="12">
        <v>19.14</v>
      </c>
      <c r="Q52" s="12">
        <v>15.3</v>
      </c>
      <c r="R52" s="16">
        <v>13.1</v>
      </c>
      <c r="S52" s="49"/>
      <c r="T52" s="49"/>
    </row>
    <row r="53" spans="1:20" ht="13.5" customHeight="1" thickBot="1" x14ac:dyDescent="0.25">
      <c r="A53" s="4"/>
      <c r="B53" s="4"/>
      <c r="C53" s="77"/>
      <c r="D53" s="77" t="s">
        <v>139</v>
      </c>
      <c r="E53" s="77"/>
      <c r="F53" s="78">
        <f>(F21*(L21/0.6))+((F23*(L23/0.6))+(F24*(L24/0.6))+(F25*(L25/0.6))+(F26*(L26/0.6))+(F30*(L30/0.6))+(F31*(L31/0.6))+(F32*(L32/0.6))+(F36*(L36/0.6))+(F37*(L37/0.6))+(F38*(L38/0.6))+(F41*(L41/0.6))+(F42*(L42/0.6))+(F43*(L43/0.6))+(F46*(L46/0.6))+(F47*(L47/0.6))+(F48*(L48/0.6))+(F51*(L51/0.6)))</f>
        <v>5.4555000000000003E-3</v>
      </c>
      <c r="G53" s="78">
        <f>(G21*(L21/0.6))+((G23*(L23/0.6))+(G24*(L24/0.6))+(G25*(L25/0.6))+(G26*(L26/0.6))+(G30*(L30/0.6))+(G31*(L31/0.6))+(G32*(L32/0.6))+(G36*(L36/0.6))+(G37*(L37/0.6))+(G38*(L38/0.6))+(G41*(L41/0.6))+(G42*(L42/0.6))+(G43*(L43/0.6))+(G46*(L46/0.6))+(G47*(L47/0.6))+(G48*(L48/0.6))+(G51*(L51/0.6)))</f>
        <v>1.5921999999999999E-2</v>
      </c>
      <c r="H53" s="79"/>
      <c r="I53" s="79"/>
      <c r="J53" s="79"/>
      <c r="K53" s="79"/>
      <c r="L53" s="80">
        <f>SUM(L21:L51)-L27-L33</f>
        <v>0.59999999999999987</v>
      </c>
      <c r="M53" s="81">
        <f>(M21*(L21/0.6))+((M23*(L23/0.6))+(M24*(L24/0.6))+(M25*(L25/0.6))+(M26*(L26/0.6))+(M30*(L30/0.6))+(M31*(L31/0.6))+(M32*(L32/0.6))+(M36*(L36/0.6))+(M37*(L37/0.6))+(M38*(L38/0.6))+(M41*(L41/0.6))+(M42*(L42/0.6))+(M43*(L43/0.6))+(M46*(L46/0.6))+(M47*(L47/0.6))+(M48*(L48/0.6))+(M51*(L51/0.6)))</f>
        <v>5.3438500000000007</v>
      </c>
      <c r="N53" s="81">
        <f>(N21*(L21/0.6))+((N23*(L23/0.6))+(N24*(L24/0.6))+(N25*(L25/0.6))+(N26*(L26/0.6))+(N30*(L30/0.6))+(N31*(L31/0.6))+(N32*(L32/0.6))+(N36*(L36/0.6))+(N37*(L37/0.6))+(N38*(L38/0.6))+(N41*(L41/0.6))+(N42*(L42/0.6))+(N43*(L43/0.6))+(N46*(L46/0.6))+(N47*(L47/0.6))+(N48*(L48/0.6))+(N51*(L51/0.06)))</f>
        <v>-0.68659999999999988</v>
      </c>
      <c r="O53" s="81">
        <f>(O21*(L21/0.6))+((O23*(L23/0.6))+(O24*(L24/0.6))+(O25*(L25/0.6))+(O26*(L26/0.6))+(O30*(L30/0.6))+(O31*(L31/0.6))+(O32*(L32/0.6))+(O36*(L36/0.6))+(O37*(L37/0.6))+(O38*(L38/0.6))+(O41*(L41/0.6))+(O42*(L42/0.6))+(O43*(L43/0.6))+(O46*(L46/0.6))+(O47*(L47/0.6))+(O48*(L48/0.6))+(O51*(L51/0.6)))</f>
        <v>2.0357500000000002</v>
      </c>
      <c r="P53" s="81">
        <f>(P21*(L21/0.6))+((P23*(L23/0.6))+(P24*(L24/0.6))+(P25*(L25/0.6))+(P26*(L26/0.6))+(P30*(L30/0.6))+(P31*(L31/0.6))+(P32*(L32/0.6))+(P36*(L36/0.6))+(P37*(L37/0.6))+(P38*(L38/0.6))+(P41*(L41/0.6))+(P42*(L42/0.6))+(P43*(L43/0.6))+(P46*(L46/0.6))+(P47*(L47/0.6))+(P48*(L48/0.6))+(P51*(L51/0.6)))</f>
        <v>5.3438500000000007</v>
      </c>
      <c r="Q53" s="81">
        <f>(Q21*(L21/0.6))+((Q23*(L23/0.6))+(Q24*(L24/0.6))+(Q25*(L25/0.6))+(Q26*(L26/0.6))+(Q30*(L30/0.6))+(Q31*(L31/0.6))+(Q32*(L32/0.6))+(Q36*(L36/0.6))+(Q37*(L37/0.6))+(Q38*(L38/0.6))+(Q41*(L41/0.6))+(Q42*(L42/0.6))+(Q43*(L43/0.6))+(Q46*(L46/0.6))+(Q47*(L47/0.6))+(Q48*(L48/0.6))+(Q51*(L51/0.6)))</f>
        <v>16.968500000000002</v>
      </c>
      <c r="R53" s="81">
        <f>(R21*(L21/0.6))+((R23*(L23/0.6))+(R24*(L24/0.6))+(R25*(L25/0.6))+(R26*(L26/0.6))+(R30*(L30/0.6))+(R31*(L31/0.6))+(R32*(L32/0.6))+(R36*(L36/0.6))+(R37*(L37/0.6))+(R38*(L38/0.6))+(R41*(L41/0.6))+(R42*(L42/0.6))+(R43*(L43/0.6))+(R46*(L46/0.6))+(R47*(L47/0.6))+(R48*(L48/0.6))+(R51*(L51/0.6)))</f>
        <v>12.159750000000001</v>
      </c>
      <c r="S53" s="49"/>
      <c r="T53" s="49"/>
    </row>
    <row r="54" spans="1:20" ht="13.5" customHeight="1" thickBot="1" x14ac:dyDescent="0.25">
      <c r="A54" s="4"/>
      <c r="B54" s="4"/>
      <c r="C54" s="77"/>
      <c r="D54" s="77" t="s">
        <v>140</v>
      </c>
      <c r="E54" s="77"/>
      <c r="F54" s="74">
        <f>(F22*(L21/0.6))+(F29*(SUM(L23:L26)/0.6)+(F35*(SUM(L30:L32)/0.6)+(F40*(SUM(L36:L38)/0.6)+(F45*(SUM(L41:L43)/0.6)+(F50*(SUM(L46:L48)/0.6)+(F52*(L51/0.6)))))))</f>
        <v>2.7385E-3</v>
      </c>
      <c r="G54" s="74">
        <f>(G22*(L21/0.6))+(G29*(SUM(L23:L26)/0.6)+(G35*(SUM(L30:L32)/0.6)+(G40*(SUM(L36:L38)/0.6)+(G45*(SUM(L41:L43)/0.6)+(G50*(SUM(L46:L48)/0.6)+(G52*(L51/0.6)))))))</f>
        <v>2.1556000000000002E-2</v>
      </c>
      <c r="H54" s="79"/>
      <c r="I54" s="79"/>
      <c r="J54" s="79"/>
      <c r="K54" s="79"/>
      <c r="L54" s="80"/>
      <c r="M54" s="88">
        <f>(M22*(L21/0.6))+(M29*(SUM(L23:L26)/0.6)+(M35*(SUM(L30:L32)/0.6)+(M40*(SUM(L36:L38)/0.6)+(M45*(SUM(L41:L43)/0.6)+(M50*(SUM(L46:L48)/0.6)+(M52*(L51/0.6)))))))</f>
        <v>6.4279000000000002</v>
      </c>
      <c r="N54" s="88">
        <f>(N22*(L21/0.6))+(N29*(SUM(L23:L26)/0.6)+(N35*(SUM(L30:L32)/0.6)+(N40*(SUM(L36:L38)/0.6)+(N45*(SUM(L41:L43)/0.6)+(N50*(SUM(L46:L48)/0.6)+(N52*(L51/0.6)))))))</f>
        <v>-0.67755000000000021</v>
      </c>
      <c r="O54" s="88">
        <f>(O22*(L21/0.6))+(O29*(SUM(L23:L26)/0.6)+(O35*(SUM(L30:L32)/0.6)+(O40*(SUM(L36:L38)/0.6)+(O45*(SUM(L41:L43)/0.6)+(O50*(SUM(L46:L48)/0.6)+(O52*(L51/0.6)))))))</f>
        <v>3.0874000000000001</v>
      </c>
      <c r="P54" s="88">
        <f>(P22*(L21/0.6))+(P29*(SUM(L23:L26)/0.6)+(P35*(SUM(L30:L32)/0.6)+(P40*(SUM(L36:L38)/0.6)+(P45*(SUM(L41:L43)/0.6)+(P50*(SUM(L46:L48)/0.6)+(P52*(L51/0.6)))))))</f>
        <v>6.4279000000000002</v>
      </c>
      <c r="Q54" s="88">
        <f>(Q22*(L21/0.6))+(Q29*(SUM(L23:L26)/0.6)+(Q35*(SUM(L30:L32)/0.6)+(Q40*(SUM(L36:L38)/0.6)+(Q45*(SUM(L41:L43)/0.6)+(Q50*(SUM(L46:L48)/0.6)+(Q52*(L51/0.6)))))))</f>
        <v>16.4252</v>
      </c>
      <c r="R54" s="88">
        <f>(R22*(L21/0.6))+(R29*(SUM(L23:L26)/0.6)+(R35*(SUM(L30:L32)/0.6)+(R40*(SUM(L36:L38)/0.6)+(R45*(SUM(L41:L43)/0.6)+(R50*(SUM(L46:L48)/0.6)+(R52*(L51/0.6)))))))</f>
        <v>11.854350000000002</v>
      </c>
    </row>
    <row r="55" spans="1:20" ht="13.5" customHeight="1" thickBot="1" x14ac:dyDescent="0.25">
      <c r="A55" s="4"/>
      <c r="B55" s="4"/>
      <c r="C55" s="77"/>
      <c r="D55" s="82" t="s">
        <v>174</v>
      </c>
      <c r="E55" s="77"/>
      <c r="F55" s="74">
        <f>(F27*(L27/0.6))+(F33*(L33/0.6))+(F52*(L52/0.6))</f>
        <v>9.5025000000000003E-4</v>
      </c>
      <c r="G55" s="74">
        <f>(G27*(L27/0.6))+(G33*(L33/0.6))+(G52*(L52/0.6))</f>
        <v>2.3304250000000002E-2</v>
      </c>
      <c r="H55" s="79"/>
      <c r="I55" s="79"/>
      <c r="J55" s="79"/>
      <c r="K55" s="79"/>
      <c r="L55" s="80"/>
      <c r="M55" s="88">
        <f>(M27*(L27/0.6))+(M33*(L33/0.6))+(M52*(L52/0.6))</f>
        <v>8.1857750000000014</v>
      </c>
      <c r="N55" s="88">
        <f>(N27*(L27/0.6))+(N33*(L33/0.6))+(N52*(L52/0.6))</f>
        <v>-1.151675</v>
      </c>
      <c r="O55" s="88">
        <f>(O27*(L27/0.6))+(O33*(L33/0.6))+(O52*(L52/0.6))</f>
        <v>2.7900500000000008</v>
      </c>
      <c r="P55" s="88">
        <f>(P27*(L27/0.6))+(P33*(L33/0.6))+(P52*(L52/0.6))</f>
        <v>8.1857750000000014</v>
      </c>
      <c r="Q55" s="88">
        <f>(Q27*(L27/0.6))+(Q33*(L33/0.6))+(Q52*(L52/0.6))</f>
        <v>17.093575000000005</v>
      </c>
      <c r="R55" s="88">
        <f>(R27*(L27/0.6))+(R33*(L33/0.6))+(R52*(L52/0.6))</f>
        <v>12.497400000000001</v>
      </c>
    </row>
    <row r="56" spans="1:20" ht="13.5" customHeight="1" thickBot="1" x14ac:dyDescent="0.25">
      <c r="A56" s="10"/>
      <c r="B56" s="10"/>
      <c r="C56" s="77"/>
      <c r="D56" s="77" t="s">
        <v>141</v>
      </c>
      <c r="E56" s="77"/>
      <c r="F56" s="78">
        <f>(F53*0.6)+(F18*0.4)</f>
        <v>6.7700999999999994E-3</v>
      </c>
      <c r="G56" s="78">
        <f>(G53*0.6)+(G18*0.4)</f>
        <v>2.1496399999999999E-2</v>
      </c>
      <c r="H56" s="79"/>
      <c r="I56" s="79"/>
      <c r="J56" s="79"/>
      <c r="K56" s="79"/>
      <c r="L56" s="80">
        <f>SUM(L2:L51)-L18-SUM(L12:L17)-L27-L33</f>
        <v>0.99999999999999978</v>
      </c>
      <c r="M56" s="81">
        <f t="shared" ref="M56:R56" si="0">(M53*0.6)+(M18*0.4)</f>
        <v>4.7684700000000007</v>
      </c>
      <c r="N56" s="81">
        <f t="shared" si="0"/>
        <v>-0.55403999999999987</v>
      </c>
      <c r="O56" s="81">
        <f t="shared" si="0"/>
        <v>1.3764900000000002</v>
      </c>
      <c r="P56" s="81">
        <f t="shared" si="0"/>
        <v>4.7684700000000007</v>
      </c>
      <c r="Q56" s="81">
        <f t="shared" si="0"/>
        <v>12.815293548387098</v>
      </c>
      <c r="R56" s="81">
        <f t="shared" si="0"/>
        <v>10.065527419354838</v>
      </c>
    </row>
    <row r="57" spans="1:20" ht="13.5" customHeight="1" thickBot="1" x14ac:dyDescent="0.25">
      <c r="A57" s="4"/>
      <c r="B57" s="4"/>
      <c r="C57" s="77"/>
      <c r="D57" s="77" t="s">
        <v>142</v>
      </c>
      <c r="E57" s="77"/>
      <c r="F57" s="78">
        <f>F54*0.6+F20*0.4</f>
        <v>1.9631000000000002E-3</v>
      </c>
      <c r="G57" s="78">
        <f>G54*0.6+G20*0.4</f>
        <v>2.16936E-2</v>
      </c>
      <c r="H57" s="79"/>
      <c r="I57" s="79"/>
      <c r="J57" s="79"/>
      <c r="K57" s="79"/>
      <c r="L57" s="80"/>
      <c r="M57" s="81">
        <f t="shared" ref="M57:R57" si="1">M54*0.6+M20*0.4</f>
        <v>6.2447400000000002</v>
      </c>
      <c r="N57" s="81">
        <f t="shared" si="1"/>
        <v>-0.37053000000000014</v>
      </c>
      <c r="O57" s="81">
        <f t="shared" si="1"/>
        <v>2.5684400000000003</v>
      </c>
      <c r="P57" s="81">
        <f t="shared" si="1"/>
        <v>6.2447400000000002</v>
      </c>
      <c r="Q57" s="81">
        <f t="shared" si="1"/>
        <v>10.919119999999999</v>
      </c>
      <c r="R57" s="81">
        <f t="shared" si="1"/>
        <v>8.8926100000000012</v>
      </c>
    </row>
    <row r="58" spans="1:20" ht="13.5" customHeight="1" thickBot="1" x14ac:dyDescent="0.25">
      <c r="C58" s="77"/>
      <c r="D58" s="77" t="s">
        <v>175</v>
      </c>
      <c r="E58" s="77"/>
      <c r="F58" s="78">
        <f>(F55*0.6)+(F19*0.4)</f>
        <v>2.2005499999999999E-3</v>
      </c>
      <c r="G58" s="78">
        <f>(G55*0.6)+(G19*0.4)</f>
        <v>2.5975750000000002E-2</v>
      </c>
      <c r="H58" s="79"/>
      <c r="I58" s="79"/>
      <c r="J58" s="79"/>
      <c r="K58" s="79"/>
      <c r="L58" s="80"/>
      <c r="M58" s="81">
        <f t="shared" ref="M58:R58" si="2">(M55*0.6)+(M19*0.4)</f>
        <v>7.2111850000000004</v>
      </c>
      <c r="N58" s="81">
        <f t="shared" si="2"/>
        <v>-0.75972499999999998</v>
      </c>
      <c r="O58" s="81">
        <f t="shared" si="2"/>
        <v>2.2255500000000001</v>
      </c>
      <c r="P58" s="81">
        <f t="shared" si="2"/>
        <v>7.2111850000000004</v>
      </c>
      <c r="Q58" s="81">
        <f t="shared" si="2"/>
        <v>11.679665000000002</v>
      </c>
      <c r="R58" s="81">
        <f t="shared" si="2"/>
        <v>8.7510000000000012</v>
      </c>
    </row>
    <row r="59" spans="1:20" ht="72" customHeight="1" x14ac:dyDescent="0.2">
      <c r="B59" s="288" t="s">
        <v>143</v>
      </c>
      <c r="C59" s="289"/>
      <c r="D59" s="289"/>
      <c r="E59" s="289"/>
      <c r="F59" s="290"/>
      <c r="G59" s="290"/>
      <c r="H59" s="291"/>
      <c r="I59" s="291"/>
      <c r="J59" s="291"/>
      <c r="K59" s="291"/>
      <c r="L59" s="289"/>
      <c r="M59" s="289"/>
      <c r="N59" s="289"/>
      <c r="O59" s="289"/>
      <c r="P59" s="289"/>
      <c r="Q59" s="289"/>
      <c r="R59" s="289"/>
    </row>
    <row r="60" spans="1:20" x14ac:dyDescent="0.2">
      <c r="C60" t="s">
        <v>193</v>
      </c>
    </row>
    <row r="61" spans="1:20" x14ac:dyDescent="0.2">
      <c r="C61" t="s">
        <v>156</v>
      </c>
    </row>
    <row r="62" spans="1:20" x14ac:dyDescent="0.2">
      <c r="C62" t="s">
        <v>157</v>
      </c>
      <c r="H62" s="50" t="s">
        <v>194</v>
      </c>
      <c r="M62" t="s">
        <v>195</v>
      </c>
    </row>
    <row r="63" spans="1:20" x14ac:dyDescent="0.2">
      <c r="C63" t="s">
        <v>176</v>
      </c>
    </row>
    <row r="66" spans="3:3" x14ac:dyDescent="0.2">
      <c r="C66" t="s">
        <v>150</v>
      </c>
    </row>
  </sheetData>
  <mergeCells count="1">
    <mergeCell ref="B59:R59"/>
  </mergeCells>
  <conditionalFormatting sqref="H2:K17">
    <cfRule type="cellIs" dxfId="204" priority="6" operator="between">
      <formula>74</formula>
      <formula>99</formula>
    </cfRule>
    <cfRule type="cellIs" dxfId="203" priority="7" operator="between">
      <formula>50</formula>
      <formula>74</formula>
    </cfRule>
    <cfRule type="cellIs" dxfId="202" priority="8" operator="between">
      <formula>25</formula>
      <formula>49</formula>
    </cfRule>
    <cfRule type="cellIs" dxfId="201" priority="9" operator="between">
      <formula>0</formula>
      <formula>24</formula>
    </cfRule>
  </conditionalFormatting>
  <conditionalFormatting sqref="H21:K21 H23:K27">
    <cfRule type="cellIs" dxfId="200" priority="5" operator="between">
      <formula>0</formula>
      <formula>24</formula>
    </cfRule>
  </conditionalFormatting>
  <conditionalFormatting sqref="H21:K21 H23:K27 H30:K33 H36:K38 H41:K43 H46:K48 H51:K51">
    <cfRule type="cellIs" dxfId="199" priority="1" operator="between">
      <formula>74</formula>
      <formula>99</formula>
    </cfRule>
    <cfRule type="cellIs" dxfId="198" priority="2" operator="between">
      <formula>50</formula>
      <formula>74</formula>
    </cfRule>
    <cfRule type="cellIs" dxfId="197" priority="3" operator="between">
      <formula>25</formula>
      <formula>49</formula>
    </cfRule>
    <cfRule type="cellIs" dxfId="196" priority="4" operator="between">
      <formula>0</formula>
      <formula>24</formula>
    </cfRule>
  </conditionalFormatting>
  <printOptions horizontalCentered="1" verticalCentered="1" gridLines="1"/>
  <pageMargins left="0.5" right="0.5" top="0.5" bottom="0.5" header="0.5" footer="0.25"/>
  <pageSetup scale="89" orientation="landscape"/>
  <headerFooter alignWithMargins="0">
    <oddFooter>&amp;LData as of 12/31/2011&amp;R&amp;D</oddFooter>
  </headerFooter>
  <rowBreaks count="1" manualBreakCount="1">
    <brk id="34" max="16383" man="1"/>
  </rowBreaks>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R44"/>
  <sheetViews>
    <sheetView workbookViewId="0">
      <pane ySplit="1" topLeftCell="A8" activePane="bottomLeft" state="frozen"/>
      <selection activeCell="C1" sqref="C1"/>
      <selection pane="bottomLeft" activeCell="O41" sqref="O41"/>
    </sheetView>
  </sheetViews>
  <sheetFormatPr defaultRowHeight="12.75" x14ac:dyDescent="0.2"/>
  <cols>
    <col min="1" max="1" width="0" style="64" hidden="1" customWidth="1"/>
    <col min="2" max="2" width="18.85546875" style="64" hidden="1" customWidth="1"/>
    <col min="3" max="3" width="8.7109375" style="64" customWidth="1"/>
    <col min="4" max="4" width="24.5703125" style="64" customWidth="1"/>
    <col min="5" max="5" width="6.42578125" style="64" bestFit="1" customWidth="1"/>
    <col min="6" max="6" width="8.5703125" style="66" bestFit="1" customWidth="1"/>
    <col min="7" max="7" width="6.28515625" style="66" customWidth="1"/>
    <col min="8" max="8" width="7" style="22" bestFit="1" customWidth="1"/>
    <col min="9" max="9" width="7" style="22" customWidth="1"/>
    <col min="10" max="11" width="6.7109375" style="22" bestFit="1" customWidth="1"/>
    <col min="12" max="12" width="9.28515625" style="64" bestFit="1" customWidth="1"/>
  </cols>
  <sheetData>
    <row r="1" spans="1:18" ht="13.5" customHeight="1" thickBot="1" x14ac:dyDescent="0.25">
      <c r="A1" s="8" t="s">
        <v>0</v>
      </c>
      <c r="B1" s="8" t="s">
        <v>1</v>
      </c>
      <c r="C1" s="8" t="s">
        <v>2</v>
      </c>
      <c r="D1" s="8" t="s">
        <v>3</v>
      </c>
      <c r="E1" s="8" t="s">
        <v>4</v>
      </c>
      <c r="F1" s="23" t="s">
        <v>93</v>
      </c>
      <c r="G1" s="23" t="s">
        <v>94</v>
      </c>
      <c r="H1" s="27" t="s">
        <v>95</v>
      </c>
      <c r="I1" s="27" t="s">
        <v>96</v>
      </c>
      <c r="J1" s="27" t="s">
        <v>97</v>
      </c>
      <c r="K1" s="27" t="s">
        <v>98</v>
      </c>
      <c r="L1" s="9" t="s">
        <v>99</v>
      </c>
      <c r="M1" s="8" t="s">
        <v>7</v>
      </c>
      <c r="N1" s="8" t="s">
        <v>6</v>
      </c>
      <c r="O1" s="8" t="s">
        <v>100</v>
      </c>
      <c r="P1" s="8" t="s">
        <v>8</v>
      </c>
      <c r="Q1" s="8" t="s">
        <v>9</v>
      </c>
      <c r="R1" s="8" t="s">
        <v>10</v>
      </c>
    </row>
    <row r="2" spans="1:18" x14ac:dyDescent="0.2">
      <c r="A2" t="s">
        <v>11</v>
      </c>
      <c r="B2" t="s">
        <v>12</v>
      </c>
      <c r="C2" t="s">
        <v>13</v>
      </c>
      <c r="D2" t="s">
        <v>14</v>
      </c>
      <c r="E2" t="s">
        <v>15</v>
      </c>
      <c r="F2" s="66">
        <v>6.3E-3</v>
      </c>
      <c r="L2" s="67">
        <v>0.14799999999999999</v>
      </c>
      <c r="M2" s="65"/>
      <c r="N2" s="65"/>
      <c r="O2" s="65"/>
      <c r="P2" s="65"/>
      <c r="Q2" s="65"/>
      <c r="R2" s="65"/>
    </row>
    <row r="3" spans="1:18" x14ac:dyDescent="0.2">
      <c r="A3" t="s">
        <v>11</v>
      </c>
      <c r="B3" t="s">
        <v>16</v>
      </c>
      <c r="C3" t="s">
        <v>17</v>
      </c>
      <c r="D3" t="s">
        <v>18</v>
      </c>
      <c r="F3" s="66">
        <v>1.34E-2</v>
      </c>
      <c r="L3" s="67">
        <v>0.04</v>
      </c>
      <c r="M3" s="65"/>
      <c r="N3" s="65"/>
      <c r="O3" s="65"/>
      <c r="P3" s="65"/>
      <c r="Q3" s="65"/>
      <c r="R3" s="65"/>
    </row>
    <row r="4" spans="1:18" x14ac:dyDescent="0.2">
      <c r="A4" t="s">
        <v>11</v>
      </c>
      <c r="B4" t="s">
        <v>19</v>
      </c>
      <c r="C4" t="s">
        <v>20</v>
      </c>
      <c r="D4" t="s">
        <v>21</v>
      </c>
      <c r="E4" t="s">
        <v>15</v>
      </c>
      <c r="F4" s="66">
        <v>4.5999999999999999E-3</v>
      </c>
      <c r="L4" s="67">
        <v>7.1999999999999995E-2</v>
      </c>
      <c r="M4" s="65"/>
      <c r="N4" s="65"/>
      <c r="O4" s="65"/>
      <c r="P4" s="65"/>
      <c r="Q4" s="65"/>
      <c r="R4" s="65"/>
    </row>
    <row r="5" spans="1:18" x14ac:dyDescent="0.2">
      <c r="A5" t="s">
        <v>11</v>
      </c>
      <c r="B5" t="s">
        <v>22</v>
      </c>
      <c r="C5" t="s">
        <v>101</v>
      </c>
      <c r="D5" t="s">
        <v>102</v>
      </c>
      <c r="E5" t="s">
        <v>15</v>
      </c>
      <c r="F5" s="66">
        <v>5.4999999999999997E-3</v>
      </c>
      <c r="L5" s="67">
        <v>2.8000000000000001E-2</v>
      </c>
      <c r="M5" s="65"/>
      <c r="N5" s="65"/>
      <c r="O5" s="65"/>
      <c r="P5" s="65"/>
      <c r="Q5" s="65"/>
      <c r="R5" s="65"/>
    </row>
    <row r="6" spans="1:18" x14ac:dyDescent="0.2">
      <c r="A6" t="s">
        <v>11</v>
      </c>
      <c r="B6" t="s">
        <v>25</v>
      </c>
      <c r="C6" t="s">
        <v>26</v>
      </c>
      <c r="D6" t="s">
        <v>27</v>
      </c>
      <c r="E6" t="s">
        <v>28</v>
      </c>
      <c r="F6" s="66">
        <v>1.01E-2</v>
      </c>
      <c r="L6" s="67">
        <v>7.1999999999999995E-2</v>
      </c>
      <c r="M6" s="65"/>
      <c r="N6" s="65"/>
      <c r="O6" s="65"/>
      <c r="P6" s="65"/>
      <c r="Q6" s="65"/>
      <c r="R6" s="65"/>
    </row>
    <row r="7" spans="1:18" ht="13.5" customHeight="1" thickBot="1" x14ac:dyDescent="0.25">
      <c r="A7" s="2" t="s">
        <v>11</v>
      </c>
      <c r="B7" s="2" t="s">
        <v>29</v>
      </c>
      <c r="C7" s="2" t="s">
        <v>30</v>
      </c>
      <c r="D7" s="2" t="s">
        <v>31</v>
      </c>
      <c r="E7" s="2" t="s">
        <v>32</v>
      </c>
      <c r="F7" s="70">
        <v>1.44E-2</v>
      </c>
      <c r="G7" s="70"/>
      <c r="H7" s="17"/>
      <c r="I7" s="17"/>
      <c r="J7" s="17"/>
      <c r="K7" s="17"/>
      <c r="L7" s="99">
        <v>0.04</v>
      </c>
      <c r="M7" s="3"/>
      <c r="N7" s="3"/>
      <c r="O7" s="3"/>
      <c r="P7" s="3"/>
      <c r="Q7" s="3"/>
      <c r="R7" s="3"/>
    </row>
    <row r="8" spans="1:18" ht="13.5" customHeight="1" thickBot="1" x14ac:dyDescent="0.25">
      <c r="A8" s="2"/>
      <c r="B8" s="2"/>
      <c r="C8" s="2"/>
      <c r="D8" s="2" t="s">
        <v>103</v>
      </c>
      <c r="E8" s="2"/>
      <c r="F8" s="70">
        <f>((F2*(L2/0.4))+(F3*(L3/0.4))+(F4*(L4/0.4))+(F5*(L5/0.4))+(F6*(L6/0.4))+(F7*(L7/0.4)))</f>
        <v>8.1419999999999982E-3</v>
      </c>
      <c r="G8" s="70">
        <f>((G2*(L2/0.4))+(G3*(L3/0.4))+(G4*(L4/0.4))+(G5*(L5/0.4))+(G6*(L6/0.4))+(G7*(L7/0.4)))</f>
        <v>0</v>
      </c>
      <c r="H8" s="17"/>
      <c r="I8" s="17"/>
      <c r="J8" s="17"/>
      <c r="K8" s="17"/>
      <c r="L8" s="99">
        <f>SUM(L2:L7)</f>
        <v>0.4</v>
      </c>
      <c r="M8" s="3">
        <f>((M2*(L2/0.4))+(M3*(L3/0.4))+(M4*(L4/0.4))+(M5*(L5/0.4))+(M6*(L6/0.4))+(M7*(L7/0.4)))</f>
        <v>0</v>
      </c>
      <c r="N8" s="3">
        <f>((N2*(L2/0.4))+(N3*(L3/0.4))+(N4*(L4/0.4))+(N5*(L5/0.4))+(N6*(L6/0.4))+(N7*(L7/0.4)))</f>
        <v>0</v>
      </c>
      <c r="O8" s="3">
        <f>((O2*(L2/0.4))+(O3*(L3/0.4))+(O4*(L4/0.4))+(O5*(L5/0.4))+(O6*(L6/0.4))+(O7*(L7/0.4)))</f>
        <v>0</v>
      </c>
      <c r="P8" s="3">
        <f>((P2*(L2/0.4))+(P3*(L3/0.4))+(P4*(L4/0.4))+(P5*(L5/0.4))+(P6*(L6/0.4))+(P7*(L7/0.4)))</f>
        <v>0</v>
      </c>
      <c r="Q8" s="3">
        <f>((Q2*(L2/0.4))+(Q3*(L3/0.4))+(Q4*(L4/0.4))+(Q5*(L5/0.4))+(Q6*(L6/0.4))+(Q7*(L7/0.4)))</f>
        <v>0</v>
      </c>
      <c r="R8" s="3">
        <f>((R2*(L2/0.4))+(R3*(L3/0.4))+(R4*(L4/0.4))+(R5*(L5/0.4))+(R6*(L6/0.4))+(R7*(L7/0.4)))</f>
        <v>0</v>
      </c>
    </row>
    <row r="9" spans="1:18" ht="13.5" customHeight="1" thickBot="1" x14ac:dyDescent="0.25">
      <c r="A9" s="10" t="s">
        <v>11</v>
      </c>
      <c r="B9" s="10" t="s">
        <v>104</v>
      </c>
      <c r="C9" s="10" t="s">
        <v>105</v>
      </c>
      <c r="D9" s="10" t="s">
        <v>106</v>
      </c>
      <c r="E9" s="10"/>
      <c r="F9" s="24">
        <v>2E-3</v>
      </c>
      <c r="G9" s="24"/>
      <c r="H9" s="18"/>
      <c r="I9" s="18"/>
      <c r="J9" s="18"/>
      <c r="K9" s="18"/>
      <c r="L9" s="11"/>
      <c r="M9" s="12"/>
      <c r="N9" s="12"/>
      <c r="O9" s="12"/>
      <c r="P9" s="12"/>
      <c r="Q9" s="12"/>
      <c r="R9" s="12"/>
    </row>
    <row r="10" spans="1:18" ht="13.5" customHeight="1" thickBot="1" x14ac:dyDescent="0.25">
      <c r="A10" s="4" t="s">
        <v>33</v>
      </c>
      <c r="B10" s="4" t="s">
        <v>34</v>
      </c>
      <c r="C10" s="4" t="s">
        <v>35</v>
      </c>
      <c r="D10" s="4" t="s">
        <v>36</v>
      </c>
      <c r="E10" s="4" t="s">
        <v>15</v>
      </c>
      <c r="F10" s="25">
        <v>6.0000000000000001E-3</v>
      </c>
      <c r="G10" s="25"/>
      <c r="H10" s="19"/>
      <c r="I10" s="19"/>
      <c r="J10" s="19"/>
      <c r="K10" s="19"/>
      <c r="L10" s="5">
        <v>3.7499999999999999E-2</v>
      </c>
      <c r="M10" s="6"/>
      <c r="N10" s="6"/>
      <c r="O10" s="6"/>
      <c r="P10" s="6"/>
      <c r="Q10" s="6"/>
      <c r="R10" s="6"/>
    </row>
    <row r="11" spans="1:18" ht="13.5" customHeight="1" thickBot="1" x14ac:dyDescent="0.25">
      <c r="A11" s="13"/>
      <c r="B11" s="13" t="s">
        <v>107</v>
      </c>
      <c r="C11" s="13" t="s">
        <v>108</v>
      </c>
      <c r="D11" s="13" t="s">
        <v>109</v>
      </c>
      <c r="E11" s="13"/>
      <c r="F11" s="26">
        <v>6.7000000000000002E-3</v>
      </c>
      <c r="G11" s="26"/>
      <c r="H11" s="20"/>
      <c r="I11" s="20"/>
      <c r="J11" s="20"/>
      <c r="K11" s="20"/>
      <c r="L11" s="14"/>
      <c r="M11" s="15"/>
      <c r="N11" s="15"/>
      <c r="O11" s="15"/>
      <c r="P11" s="15"/>
      <c r="Q11" s="15"/>
      <c r="R11" s="15"/>
    </row>
    <row r="12" spans="1:18" x14ac:dyDescent="0.2">
      <c r="A12" t="s">
        <v>33</v>
      </c>
      <c r="B12" t="s">
        <v>37</v>
      </c>
      <c r="C12" t="s">
        <v>38</v>
      </c>
      <c r="D12" t="s">
        <v>39</v>
      </c>
      <c r="F12" s="66">
        <v>6.4999999999999997E-3</v>
      </c>
      <c r="L12" s="67">
        <v>1.7999999999999999E-2</v>
      </c>
      <c r="M12" s="65"/>
      <c r="N12" s="65"/>
      <c r="O12" s="65"/>
      <c r="P12" s="65"/>
      <c r="Q12" s="65"/>
      <c r="R12" s="65"/>
    </row>
    <row r="13" spans="1:18" x14ac:dyDescent="0.2">
      <c r="A13" t="s">
        <v>33</v>
      </c>
      <c r="B13" t="s">
        <v>40</v>
      </c>
      <c r="C13" t="s">
        <v>41</v>
      </c>
      <c r="D13" t="s">
        <v>42</v>
      </c>
      <c r="E13" t="s">
        <v>43</v>
      </c>
      <c r="F13" s="66">
        <v>5.8999999999999999E-3</v>
      </c>
      <c r="L13" s="67">
        <v>3.9E-2</v>
      </c>
      <c r="M13" s="65"/>
      <c r="N13" s="65"/>
      <c r="O13" s="65"/>
      <c r="P13" s="65"/>
      <c r="Q13" s="65"/>
      <c r="R13" s="65"/>
    </row>
    <row r="14" spans="1:18" x14ac:dyDescent="0.2">
      <c r="A14" t="s">
        <v>33</v>
      </c>
      <c r="B14" t="s">
        <v>44</v>
      </c>
      <c r="C14" t="s">
        <v>45</v>
      </c>
      <c r="D14" t="s">
        <v>46</v>
      </c>
      <c r="E14" t="s">
        <v>15</v>
      </c>
      <c r="F14" s="66">
        <v>4.4999999999999997E-3</v>
      </c>
      <c r="L14" s="67">
        <v>4.0500000000000001E-2</v>
      </c>
      <c r="M14" s="65"/>
      <c r="N14" s="65"/>
      <c r="O14" s="65"/>
      <c r="P14" s="65"/>
      <c r="Q14" s="65"/>
      <c r="R14" s="65"/>
    </row>
    <row r="15" spans="1:18" ht="13.5" customHeight="1" thickBot="1" x14ac:dyDescent="0.25">
      <c r="A15" s="2" t="s">
        <v>33</v>
      </c>
      <c r="B15" s="2" t="s">
        <v>47</v>
      </c>
      <c r="C15" s="2" t="s">
        <v>48</v>
      </c>
      <c r="D15" s="2" t="s">
        <v>49</v>
      </c>
      <c r="E15" s="2" t="s">
        <v>15</v>
      </c>
      <c r="F15" s="70">
        <v>7.0000000000000001E-3</v>
      </c>
      <c r="G15" s="70"/>
      <c r="H15" s="17"/>
      <c r="I15" s="17"/>
      <c r="J15" s="17"/>
      <c r="K15" s="17"/>
      <c r="L15" s="99">
        <v>3.7499999999999999E-2</v>
      </c>
      <c r="M15" s="3"/>
      <c r="N15" s="3"/>
      <c r="O15" s="3"/>
      <c r="P15" s="3"/>
      <c r="Q15" s="3"/>
      <c r="R15" s="3"/>
    </row>
    <row r="16" spans="1:18" ht="13.5" customHeight="1" thickBot="1" x14ac:dyDescent="0.25">
      <c r="A16" s="2"/>
      <c r="B16" s="2"/>
      <c r="C16" s="2"/>
      <c r="D16" s="2" t="s">
        <v>110</v>
      </c>
      <c r="E16" s="2"/>
      <c r="F16" s="70">
        <f>((F12*(L12/SUM(L12:L15)))+(F13*(L13/SUM(L12:L15)))+(F14*(L14/SUM(L12:L15)))+(F15*(L15/SUM(L12:L15))))</f>
        <v>5.8655555555555544E-3</v>
      </c>
      <c r="G16" s="70">
        <f>((G12*(L12/SUM(L12:L15)))+(G13*(L13/SUM(L12:L15)))+(G14*(L14/SUM(L12:L15)))+(G15*(L15/SUM(L12:L15))))</f>
        <v>0</v>
      </c>
      <c r="H16" s="17"/>
      <c r="I16" s="17"/>
      <c r="J16" s="17"/>
      <c r="K16" s="17"/>
      <c r="L16" s="99"/>
      <c r="M16" s="3">
        <f>((M12*(L12/SUM(L12:L15)))+(M13*(L13/SUM(L12:L15)))+(M14*(L14/SUM(L12:L15)))+(M15*(L15/SUM(L12:L15))))</f>
        <v>0</v>
      </c>
      <c r="N16" s="3">
        <f>((N12*(L12/SUM(L12:L15)))+(N13*(L13/SUM(L12:L15)))+(N14*(L14/SUM(L12:L15)))+(N15*(L15/SUM(L12:L15))))</f>
        <v>0</v>
      </c>
      <c r="O16" s="3">
        <f>((O12*(L12/SUM(L12:L15)))+(O13*(L13/SUM(L12:L15)))+(O14*(L14/SUM(L12:L15)))+(O15*(L15/SUM(L12:L15))))</f>
        <v>0</v>
      </c>
      <c r="P16" s="3">
        <f>((P12*(L12/SUM(L12:L15)))+(P13*(L13/SUM(L12:L15)))+(P14*(L14/SUM(L12:L15)))+(P15*(L15/SUM(L12:L15))))</f>
        <v>0</v>
      </c>
      <c r="Q16" s="3">
        <f>((Q12*(L12/SUM(L12:L15)))+(Q13*(L13/SUM(L12:L15)))+(Q14*(L14/SUM(L12:L15)))+(Q15*(L15/SUM(L12:L15))))</f>
        <v>0</v>
      </c>
      <c r="R16" s="3">
        <f>((R12*(L12/SUM(L12:L15)))+(R13*(L13/SUM(L12:L15)))+(R14*(L14/SUM(L12:L15)))+(R15*(L15/SUM(L12:L15))))</f>
        <v>0</v>
      </c>
    </row>
    <row r="17" spans="1:18" ht="13.5" customHeight="1" thickBot="1" x14ac:dyDescent="0.25">
      <c r="A17" s="10"/>
      <c r="B17" s="10" t="s">
        <v>111</v>
      </c>
      <c r="C17" s="10" t="s">
        <v>112</v>
      </c>
      <c r="D17" s="10" t="s">
        <v>113</v>
      </c>
      <c r="E17" s="10"/>
      <c r="F17" s="24">
        <v>3.3999999999999998E-3</v>
      </c>
      <c r="G17" s="24"/>
      <c r="H17" s="18"/>
      <c r="I17" s="18"/>
      <c r="J17" s="18"/>
      <c r="K17" s="18"/>
      <c r="L17" s="11"/>
      <c r="M17" s="12"/>
      <c r="N17" s="12"/>
      <c r="O17" s="12"/>
      <c r="P17" s="12"/>
      <c r="Q17" s="12"/>
      <c r="R17" s="12"/>
    </row>
    <row r="18" spans="1:18" x14ac:dyDescent="0.2">
      <c r="A18" t="s">
        <v>33</v>
      </c>
      <c r="B18" t="s">
        <v>50</v>
      </c>
      <c r="C18" t="s">
        <v>114</v>
      </c>
      <c r="D18" t="s">
        <v>115</v>
      </c>
      <c r="E18" t="s">
        <v>116</v>
      </c>
      <c r="F18" s="66">
        <v>0.01</v>
      </c>
      <c r="L18" s="67">
        <v>3.5999999999999997E-2</v>
      </c>
      <c r="M18" s="65"/>
      <c r="N18" s="65"/>
      <c r="O18" s="65"/>
      <c r="P18" s="65"/>
      <c r="Q18" s="65"/>
      <c r="R18" s="65"/>
    </row>
    <row r="19" spans="1:18" x14ac:dyDescent="0.2">
      <c r="A19" t="s">
        <v>33</v>
      </c>
      <c r="B19" t="s">
        <v>53</v>
      </c>
      <c r="C19" t="s">
        <v>54</v>
      </c>
      <c r="D19" t="s">
        <v>55</v>
      </c>
      <c r="E19" t="s">
        <v>56</v>
      </c>
      <c r="F19" s="66">
        <v>6.0000000000000001E-3</v>
      </c>
      <c r="L19" s="67">
        <v>3.5999999999999997E-2</v>
      </c>
      <c r="M19" s="65"/>
      <c r="N19" s="65"/>
      <c r="O19" s="65"/>
      <c r="P19" s="65"/>
      <c r="Q19" s="65"/>
      <c r="R19" s="65"/>
    </row>
    <row r="20" spans="1:18" ht="13.5" customHeight="1" thickBot="1" x14ac:dyDescent="0.25">
      <c r="A20" s="2" t="s">
        <v>33</v>
      </c>
      <c r="B20" s="2" t="s">
        <v>57</v>
      </c>
      <c r="C20" s="2" t="s">
        <v>58</v>
      </c>
      <c r="D20" s="2" t="s">
        <v>59</v>
      </c>
      <c r="E20" s="2" t="s">
        <v>15</v>
      </c>
      <c r="F20" s="70">
        <v>1E-3</v>
      </c>
      <c r="G20" s="70"/>
      <c r="H20" s="17"/>
      <c r="I20" s="17"/>
      <c r="J20" s="17"/>
      <c r="K20" s="17"/>
      <c r="L20" s="99">
        <v>3.7499999999999999E-2</v>
      </c>
      <c r="M20" s="3"/>
      <c r="N20" s="3"/>
      <c r="O20" s="3"/>
      <c r="P20" s="3"/>
      <c r="Q20" s="3"/>
      <c r="R20" s="3"/>
    </row>
    <row r="21" spans="1:18" ht="13.5" customHeight="1" thickBot="1" x14ac:dyDescent="0.25">
      <c r="A21" s="2"/>
      <c r="B21" s="2"/>
      <c r="C21" s="2"/>
      <c r="D21" s="2" t="s">
        <v>117</v>
      </c>
      <c r="E21" s="2"/>
      <c r="F21" s="70">
        <f>((F18*(L18/SUM(L18:L20)))+(F19*(L19/SUM(L18:L20)))+(F20*(L20/SUM(L18:L20))))</f>
        <v>5.6027397260273986E-3</v>
      </c>
      <c r="G21" s="70">
        <f>((G18*(L18/SUM(L18:L20)))+(G19*(L19/SUM(L18:L20)))+(G20*(L20/SUM(L18:L20))))</f>
        <v>0</v>
      </c>
      <c r="H21" s="17"/>
      <c r="I21" s="17"/>
      <c r="J21" s="17"/>
      <c r="K21" s="17"/>
      <c r="L21" s="99"/>
      <c r="M21" s="3">
        <f>((M18*(L18/SUM(L18:L20)))+(M19*(L19/SUM(L18:L20)))+(M20*(L20/SUM(L18:L20))))</f>
        <v>0</v>
      </c>
      <c r="N21" s="3">
        <f>((N18*(L18/SUM(L18:L20)))+(N19*(L19/SUM(L18:L20)))+(N20*(L20/SUM(L18:L20))))</f>
        <v>0</v>
      </c>
      <c r="O21" s="3">
        <f>((O18*(L18/SUM(L18:L20)))+(O19*(L19/SUM(L18:L20)))+(O20*(L20/SUM(L18:L20))))</f>
        <v>0</v>
      </c>
      <c r="P21" s="3">
        <f>((P18*(L18/SUM(L18:L20)))+(P19*(L19/SUM(L18:L20)))+(P20*(L20/SUM(L18:L20))))</f>
        <v>0</v>
      </c>
      <c r="Q21" s="3">
        <f>((Q18*(L18/SUM(L18:L20)))+(Q19*(L19/SUM(L18:L20)))+(Q20*(L20/SUM(L18:L20))))</f>
        <v>0</v>
      </c>
      <c r="R21" s="3">
        <f>((R18*(L18/SUM(L18:L20)))+(R19*(L19/SUM(L18:L20)))+(R20*(L20/SUM(L18:L20))))</f>
        <v>0</v>
      </c>
    </row>
    <row r="22" spans="1:18" ht="13.5" customHeight="1" thickBot="1" x14ac:dyDescent="0.25">
      <c r="A22" s="10"/>
      <c r="B22" s="10" t="s">
        <v>118</v>
      </c>
      <c r="C22" s="10" t="s">
        <v>119</v>
      </c>
      <c r="D22" s="10" t="s">
        <v>120</v>
      </c>
      <c r="E22" s="10"/>
      <c r="F22" s="24">
        <v>8.9999999999999998E-4</v>
      </c>
      <c r="G22" s="24"/>
      <c r="H22" s="18"/>
      <c r="I22" s="18"/>
      <c r="J22" s="18"/>
      <c r="K22" s="18"/>
      <c r="L22" s="11"/>
      <c r="M22" s="12"/>
      <c r="N22" s="12"/>
      <c r="O22" s="12"/>
      <c r="P22" s="12"/>
      <c r="Q22" s="12"/>
      <c r="R22" s="12"/>
    </row>
    <row r="23" spans="1:18" x14ac:dyDescent="0.2">
      <c r="A23" t="s">
        <v>33</v>
      </c>
      <c r="B23" t="s">
        <v>60</v>
      </c>
      <c r="C23" t="s">
        <v>61</v>
      </c>
      <c r="D23" t="s">
        <v>62</v>
      </c>
      <c r="E23" t="s">
        <v>15</v>
      </c>
      <c r="F23" s="66">
        <v>8.9999999999999993E-3</v>
      </c>
      <c r="L23" s="67">
        <v>2.1000000000000001E-2</v>
      </c>
      <c r="M23" s="65"/>
      <c r="N23" s="65"/>
      <c r="O23" s="65"/>
      <c r="P23" s="65"/>
      <c r="Q23" s="65"/>
      <c r="R23" s="65"/>
    </row>
    <row r="24" spans="1:18" x14ac:dyDescent="0.2">
      <c r="A24" t="s">
        <v>33</v>
      </c>
      <c r="B24" t="s">
        <v>63</v>
      </c>
      <c r="C24" t="s">
        <v>121</v>
      </c>
      <c r="D24" t="s">
        <v>122</v>
      </c>
      <c r="E24" t="s">
        <v>15</v>
      </c>
      <c r="F24" s="66">
        <v>6.6E-3</v>
      </c>
      <c r="L24" s="67">
        <v>2.1000000000000001E-2</v>
      </c>
      <c r="M24" s="65"/>
      <c r="N24" s="65"/>
      <c r="O24" s="65"/>
      <c r="P24" s="65"/>
      <c r="Q24" s="65"/>
      <c r="R24" s="65"/>
    </row>
    <row r="25" spans="1:18" ht="13.5" customHeight="1" thickBot="1" x14ac:dyDescent="0.25">
      <c r="A25" s="2" t="s">
        <v>33</v>
      </c>
      <c r="B25" s="2" t="s">
        <v>66</v>
      </c>
      <c r="C25" s="2" t="s">
        <v>67</v>
      </c>
      <c r="D25" s="2" t="s">
        <v>68</v>
      </c>
      <c r="E25" s="2" t="s">
        <v>43</v>
      </c>
      <c r="F25" s="70">
        <v>4.3E-3</v>
      </c>
      <c r="G25" s="70"/>
      <c r="H25" s="17"/>
      <c r="I25" s="17"/>
      <c r="J25" s="17"/>
      <c r="K25" s="17"/>
      <c r="L25" s="99">
        <v>4.2000000000000003E-2</v>
      </c>
      <c r="M25" s="3"/>
      <c r="N25" s="3"/>
      <c r="O25" s="3"/>
      <c r="P25" s="3"/>
      <c r="Q25" s="3"/>
      <c r="R25" s="3"/>
    </row>
    <row r="26" spans="1:18" ht="13.5" customHeight="1" thickBot="1" x14ac:dyDescent="0.25">
      <c r="A26" s="2"/>
      <c r="B26" s="2"/>
      <c r="C26" s="2"/>
      <c r="D26" s="2" t="s">
        <v>123</v>
      </c>
      <c r="E26" s="2"/>
      <c r="F26" s="70">
        <f>((F23*(L23/SUM(L23:L25)))+(F24*(L24/SUM(L23:L25)))+(F25*(L25/SUM(L23:L25))))</f>
        <v>6.0499999999999998E-3</v>
      </c>
      <c r="G26" s="70">
        <f>((G23*(L23/SUM(L23:L25)))+(G24*(L24/SUM(L23:L25)))+(G25*(L25/SUM(L23:L25))))</f>
        <v>0</v>
      </c>
      <c r="H26" s="17"/>
      <c r="I26" s="17"/>
      <c r="J26" s="17"/>
      <c r="K26" s="17"/>
      <c r="L26" s="99"/>
      <c r="M26" s="3">
        <f>((M23*(L23/SUM(L23:L25)))+(M24*(L24/SUM(L23:L25)))+(M25*(L25/SUM(L23:L25))))</f>
        <v>0</v>
      </c>
      <c r="N26" s="3">
        <f>((N23*(L23/SUM(L23:L25)))+(N24*(L24/SUM(L23:L25)))+(N25*(L25/SUM(L23:L25))))</f>
        <v>0</v>
      </c>
      <c r="O26" s="3">
        <f>((O23*(L23/SUM(L23:L25)))+(O24*(L24/SUM(L23:L25)))+(O25*(L25/SUM(L23:L25))))</f>
        <v>0</v>
      </c>
      <c r="P26" s="3">
        <f>((P23*(L23/SUM(L23:L25)))+(P24*(L24/SUM(L23:L25)))+(P25*(L25/SUM(L23:L25))))</f>
        <v>0</v>
      </c>
      <c r="Q26" s="3">
        <f>((Q23*(L23/SUM(L23:L25)))+(Q24*(L24/SUM(L23:L25)))+(Q25*(L25/SUM(L23:L25))))</f>
        <v>0</v>
      </c>
      <c r="R26" s="3">
        <f>((R23*(L23/SUM(L23:L25)))+(R24*(L24/SUM(L23:L25)))+(R25*(L25/SUM(L23:L25))))</f>
        <v>0</v>
      </c>
    </row>
    <row r="27" spans="1:18" ht="13.5" customHeight="1" thickBot="1" x14ac:dyDescent="0.25">
      <c r="A27" s="10"/>
      <c r="B27" s="10" t="s">
        <v>124</v>
      </c>
      <c r="C27" s="10" t="s">
        <v>125</v>
      </c>
      <c r="D27" s="10" t="s">
        <v>126</v>
      </c>
      <c r="E27" s="10"/>
      <c r="F27" s="24">
        <v>2E-3</v>
      </c>
      <c r="G27" s="24"/>
      <c r="H27" s="18"/>
      <c r="I27" s="18"/>
      <c r="J27" s="18"/>
      <c r="K27" s="18"/>
      <c r="L27" s="11"/>
      <c r="M27" s="12"/>
      <c r="N27" s="12"/>
      <c r="O27" s="12"/>
      <c r="P27" s="12"/>
      <c r="Q27" s="12"/>
      <c r="R27" s="12"/>
    </row>
    <row r="28" spans="1:18" x14ac:dyDescent="0.2">
      <c r="A28" t="s">
        <v>33</v>
      </c>
      <c r="B28" t="s">
        <v>69</v>
      </c>
      <c r="C28" t="s">
        <v>70</v>
      </c>
      <c r="D28" t="s">
        <v>71</v>
      </c>
      <c r="F28" s="66">
        <v>1.21E-2</v>
      </c>
      <c r="L28" s="67">
        <v>2.1000000000000001E-2</v>
      </c>
      <c r="M28" s="65"/>
      <c r="N28" s="65"/>
      <c r="O28" s="65"/>
      <c r="P28" s="65"/>
      <c r="Q28" s="65"/>
      <c r="R28" s="65"/>
    </row>
    <row r="29" spans="1:18" x14ac:dyDescent="0.2">
      <c r="A29" t="s">
        <v>33</v>
      </c>
      <c r="B29" t="s">
        <v>72</v>
      </c>
      <c r="C29" t="s">
        <v>73</v>
      </c>
      <c r="D29" t="s">
        <v>74</v>
      </c>
      <c r="F29" s="66">
        <v>9.1000000000000004E-3</v>
      </c>
      <c r="L29" s="67">
        <v>2.1000000000000001E-2</v>
      </c>
      <c r="M29" s="65"/>
      <c r="N29" s="65"/>
      <c r="O29" s="65"/>
      <c r="P29" s="65"/>
      <c r="Q29" s="65"/>
      <c r="R29" s="65"/>
    </row>
    <row r="30" spans="1:18" ht="13.5" customHeight="1" thickBot="1" x14ac:dyDescent="0.25">
      <c r="A30" s="2" t="s">
        <v>33</v>
      </c>
      <c r="B30" s="2" t="s">
        <v>75</v>
      </c>
      <c r="C30" s="2" t="s">
        <v>76</v>
      </c>
      <c r="D30" s="2" t="s">
        <v>77</v>
      </c>
      <c r="E30" s="2" t="s">
        <v>15</v>
      </c>
      <c r="F30" s="70">
        <v>2.8E-3</v>
      </c>
      <c r="G30" s="70"/>
      <c r="H30" s="17"/>
      <c r="I30" s="17"/>
      <c r="J30" s="17"/>
      <c r="K30" s="17"/>
      <c r="L30" s="99">
        <v>4.2000000000000003E-2</v>
      </c>
      <c r="M30" s="3"/>
      <c r="N30" s="3"/>
      <c r="O30" s="3"/>
      <c r="P30" s="3"/>
      <c r="Q30" s="3"/>
      <c r="R30" s="3"/>
    </row>
    <row r="31" spans="1:18" ht="13.5" customHeight="1" thickBot="1" x14ac:dyDescent="0.25">
      <c r="A31" s="2"/>
      <c r="B31" s="2"/>
      <c r="C31" s="2"/>
      <c r="D31" s="2" t="s">
        <v>127</v>
      </c>
      <c r="E31" s="2"/>
      <c r="F31" s="70">
        <f>((F28*(L28/SUM(L28:L30)))+(F29*(L29/SUM(L28:L30)))+(F30*(L30/SUM(L28:L30))))</f>
        <v>6.7000000000000002E-3</v>
      </c>
      <c r="G31" s="70">
        <f>((G28*(L28/SUM(L28:L30)))+(G29*(L29/SUM(L28:L30)))+(G30*(L30/SUM(L28:L30))))</f>
        <v>0</v>
      </c>
      <c r="H31" s="17"/>
      <c r="I31" s="17"/>
      <c r="J31" s="17"/>
      <c r="K31" s="17"/>
      <c r="L31" s="99"/>
      <c r="M31" s="3">
        <f>((M28*(L28/SUM(L28:L30)))+(M29*(L29/SUM(L28:L30)))+(M30*(L30/SUM(L28:L30))))</f>
        <v>0</v>
      </c>
      <c r="N31" s="3">
        <f>((N28*(L28/SUM(L28:L30)))+(N29*(L29/SUM(L28:L30)))+(N30*(L30/SUM(L28:L30))))</f>
        <v>0</v>
      </c>
      <c r="O31" s="3">
        <f>((O28*(L28/SUM(L28:L30)))+(O29*(L29/SUM(L28:L30)))+(O30*(L30/SUM(L28:L30))))</f>
        <v>0</v>
      </c>
      <c r="P31" s="3">
        <f>((P28*(L28/SUM(L28:L30)))+(P29*(L29/SUM(L28:L30)))+(P30*(L30/SUM(L28:L30))))</f>
        <v>0</v>
      </c>
      <c r="Q31" s="3">
        <f>((Q28*(L28/SUM(L28:L30)))+(Q29*(L29/SUM(L28:L30)))+(Q30*(L30/SUM(L28:L30))))</f>
        <v>0</v>
      </c>
      <c r="R31" s="3">
        <f>((R28*(L28/SUM(L28:L30)))+(R29*(L29/SUM(L28:L30)))+(R30*(L30/SUM(L28:L30))))</f>
        <v>0</v>
      </c>
    </row>
    <row r="32" spans="1:18" ht="13.5" customHeight="1" thickBot="1" x14ac:dyDescent="0.25">
      <c r="A32" s="10"/>
      <c r="B32" s="10" t="s">
        <v>128</v>
      </c>
      <c r="C32" s="10" t="s">
        <v>129</v>
      </c>
      <c r="D32" s="10" t="s">
        <v>130</v>
      </c>
      <c r="E32" s="10"/>
      <c r="F32" s="24">
        <v>2E-3</v>
      </c>
      <c r="G32" s="24"/>
      <c r="H32" s="18"/>
      <c r="I32" s="18"/>
      <c r="J32" s="18"/>
      <c r="K32" s="18"/>
      <c r="L32" s="11"/>
      <c r="M32" s="12"/>
      <c r="N32" s="12"/>
      <c r="O32" s="12"/>
      <c r="P32" s="12"/>
      <c r="Q32" s="12"/>
      <c r="R32" s="12"/>
    </row>
    <row r="33" spans="1:18" x14ac:dyDescent="0.2">
      <c r="A33" t="s">
        <v>33</v>
      </c>
      <c r="B33" t="s">
        <v>78</v>
      </c>
      <c r="C33" t="s">
        <v>79</v>
      </c>
      <c r="D33" t="s">
        <v>80</v>
      </c>
      <c r="F33" s="66">
        <v>7.0000000000000001E-3</v>
      </c>
      <c r="L33" s="67">
        <v>2.5499999999999998E-2</v>
      </c>
      <c r="M33" s="65"/>
      <c r="N33" s="65"/>
      <c r="O33" s="65"/>
      <c r="P33" s="65"/>
      <c r="Q33" s="65"/>
      <c r="R33" s="65"/>
    </row>
    <row r="34" spans="1:18" x14ac:dyDescent="0.2">
      <c r="A34" t="s">
        <v>33</v>
      </c>
      <c r="B34" t="s">
        <v>81</v>
      </c>
      <c r="C34" t="s">
        <v>82</v>
      </c>
      <c r="D34" t="s">
        <v>83</v>
      </c>
      <c r="E34" t="s">
        <v>84</v>
      </c>
      <c r="F34" s="66">
        <v>1.1999999999999999E-3</v>
      </c>
      <c r="L34" s="67">
        <v>2.5499999999999998E-2</v>
      </c>
      <c r="M34" s="65"/>
      <c r="N34" s="65"/>
      <c r="O34" s="65"/>
      <c r="P34" s="65"/>
      <c r="Q34" s="65"/>
      <c r="R34" s="1"/>
    </row>
    <row r="35" spans="1:18" ht="13.5" customHeight="1" thickBot="1" x14ac:dyDescent="0.25">
      <c r="A35" s="2" t="s">
        <v>33</v>
      </c>
      <c r="B35" s="2" t="s">
        <v>86</v>
      </c>
      <c r="C35" s="2" t="s">
        <v>87</v>
      </c>
      <c r="D35" s="2" t="s">
        <v>131</v>
      </c>
      <c r="E35" s="2" t="s">
        <v>15</v>
      </c>
      <c r="F35" s="70">
        <v>5.1999999999999998E-3</v>
      </c>
      <c r="G35" s="70"/>
      <c r="H35" s="17"/>
      <c r="I35" s="17"/>
      <c r="J35" s="17"/>
      <c r="K35" s="17"/>
      <c r="L35" s="99">
        <v>7.4999999999999997E-2</v>
      </c>
      <c r="M35" s="3"/>
      <c r="N35" s="3"/>
      <c r="O35" s="3"/>
      <c r="P35" s="3"/>
      <c r="Q35" s="3"/>
      <c r="R35" s="3"/>
    </row>
    <row r="36" spans="1:18" ht="13.5" customHeight="1" thickBot="1" x14ac:dyDescent="0.25">
      <c r="A36" s="2"/>
      <c r="B36" s="2"/>
      <c r="C36" s="2"/>
      <c r="D36" s="2" t="s">
        <v>132</v>
      </c>
      <c r="E36" s="2"/>
      <c r="F36" s="70">
        <f>((F33*(L33/SUM(L33:L35)))+(F34*(L34/SUM(L33:L35)))+(F35*(L35/SUM(L33:L35))))</f>
        <v>4.754761904761904E-3</v>
      </c>
      <c r="G36" s="70">
        <f>((G33*(L33/SUM(L33:L35)))+(G34*(L34/SUM(L33:L35)))+(G35*(L35/SUM(L33:L35))))</f>
        <v>0</v>
      </c>
      <c r="H36" s="17"/>
      <c r="I36" s="17"/>
      <c r="J36" s="17"/>
      <c r="K36" s="17"/>
      <c r="L36" s="99"/>
      <c r="M36" s="3">
        <f>((M33*(L33/SUM(L33:L35)))+(M34*(L34/SUM(L33:L35)))+(M35*(L35/SUM(L33:L35))))</f>
        <v>0</v>
      </c>
      <c r="N36" s="3">
        <f>((N33*(L33/SUM(L33:L35)))+(N34*(L34/SUM(L33:L35)))+(N35*(L35/SUM(L33:L35))))</f>
        <v>0</v>
      </c>
      <c r="O36" s="3">
        <f>((O33*(L33/SUM(L33:L35)))+(O34*(L34/SUM(L33:L35)))+(O35*(L35/SUM(L33:L35))))</f>
        <v>0</v>
      </c>
      <c r="P36" s="3">
        <f>((P33*(L33/SUM(L33:L35)))+(P34*(L34/SUM(L33:L35)))+(P35*(L35/SUM(L33:L35))))</f>
        <v>0</v>
      </c>
      <c r="Q36" s="3">
        <f>((Q33*(L33/SUM(L33:L35)))+(Q34*(L34/SUM(L33:L35)))+(Q35*(L35/SUM(L33:L35))))</f>
        <v>0</v>
      </c>
      <c r="R36" s="3">
        <f>((R33*(L33/SUM(L33:L35)))+(R34*(L34/SUM(L33:L35)))+(R35*(L35/SUM(L33:L35))))</f>
        <v>0</v>
      </c>
    </row>
    <row r="37" spans="1:18" ht="13.5" customHeight="1" thickBot="1" x14ac:dyDescent="0.25">
      <c r="A37" s="13"/>
      <c r="B37" s="13" t="s">
        <v>133</v>
      </c>
      <c r="C37" s="13" t="s">
        <v>134</v>
      </c>
      <c r="D37" s="13" t="s">
        <v>135</v>
      </c>
      <c r="E37" s="13"/>
      <c r="F37" s="26">
        <v>2E-3</v>
      </c>
      <c r="G37" s="26"/>
      <c r="H37" s="20"/>
      <c r="I37" s="20"/>
      <c r="J37" s="20"/>
      <c r="K37" s="20"/>
      <c r="L37" s="14"/>
      <c r="M37" s="15"/>
      <c r="N37" s="15"/>
      <c r="O37" s="15"/>
      <c r="P37" s="15"/>
      <c r="Q37" s="15"/>
      <c r="R37" s="15"/>
    </row>
    <row r="38" spans="1:18" ht="13.5" customHeight="1" thickBot="1" x14ac:dyDescent="0.25">
      <c r="A38" s="4" t="s">
        <v>89</v>
      </c>
      <c r="B38" s="4" t="s">
        <v>90</v>
      </c>
      <c r="C38" s="4" t="s">
        <v>91</v>
      </c>
      <c r="D38" s="4" t="s">
        <v>92</v>
      </c>
      <c r="E38" s="4" t="s">
        <v>15</v>
      </c>
      <c r="F38" s="25">
        <v>4.1000000000000003E-3</v>
      </c>
      <c r="G38" s="25"/>
      <c r="H38" s="19"/>
      <c r="I38" s="19"/>
      <c r="J38" s="19"/>
      <c r="K38" s="19"/>
      <c r="L38" s="5">
        <v>2.4E-2</v>
      </c>
      <c r="M38" s="6"/>
      <c r="N38" s="6"/>
      <c r="O38" s="6"/>
      <c r="P38" s="6"/>
      <c r="Q38" s="6"/>
      <c r="R38" s="7"/>
    </row>
    <row r="39" spans="1:18" ht="13.5" customHeight="1" thickBot="1" x14ac:dyDescent="0.25">
      <c r="A39" s="10"/>
      <c r="B39" s="10" t="s">
        <v>136</v>
      </c>
      <c r="C39" s="10" t="s">
        <v>137</v>
      </c>
      <c r="D39" s="10" t="s">
        <v>138</v>
      </c>
      <c r="E39" s="10"/>
      <c r="F39" s="24">
        <v>5.0000000000000001E-3</v>
      </c>
      <c r="G39" s="24"/>
      <c r="H39" s="18"/>
      <c r="I39" s="18"/>
      <c r="J39" s="18"/>
      <c r="K39" s="18"/>
      <c r="L39" s="11"/>
      <c r="M39" s="12"/>
      <c r="N39" s="12"/>
      <c r="O39" s="12"/>
      <c r="P39" s="12"/>
      <c r="Q39" s="12"/>
      <c r="R39" s="16"/>
    </row>
    <row r="40" spans="1:18" ht="13.5" customHeight="1" thickBot="1" x14ac:dyDescent="0.25">
      <c r="A40" s="4"/>
      <c r="B40" s="4"/>
      <c r="C40" s="4"/>
      <c r="D40" s="4" t="s">
        <v>139</v>
      </c>
      <c r="E40" s="4"/>
      <c r="F40" s="25">
        <f>(F10*(L10/0.6))+((F12*(L12/0.6))+(F13*(L13/0.6))+(F14*(L14/0.6))+(F15*(L15/0.6))+(F18*(L18/0.6))+(F19*(L19/0.6))+(F20*(L20/0.6))+(F23*(L23/0.6))+(F24*(L24/0.6))+(F25*(L25/0.6))+(F28*(L28/0.6))+(F29*(L29/0.6))+(F30*(L30/0.6))+(F33*(L33/0.6))+(F34*(L34/0.6))+(F35*(L35/0.6))+(F38*(L38/0.6)))</f>
        <v>5.6647500000000005E-3</v>
      </c>
      <c r="G40" s="25">
        <f>(G10*(L10/0.6))+((G12*(L12/0.6))+(G13*(L13/0.6))+(G14*(L14/0.6))+(G15*(L15/0.6))+(G18*(L18/0.6))+(G19*(L19/0.6))+(G20*(L20/0.6))+(G23*(L23/0.6))+(G24*(L24/0.6))+(G25*(L25/0.6))+(G28*(L28/0.6))+(G29*(L29/0.6))+(G30*(L30/0.6))+(G33*(L33/0.6))+(G34*(L34/0.6))+(G35*(L35/0.6))+(G38*(L38/0.6)))</f>
        <v>0</v>
      </c>
      <c r="H40" s="19"/>
      <c r="I40" s="19"/>
      <c r="J40" s="19"/>
      <c r="K40" s="19"/>
      <c r="L40" s="5">
        <f>SUM(L10:L38)</f>
        <v>0.60000000000000009</v>
      </c>
      <c r="M40" s="6">
        <f>(M10*(L10/0.6))+((M12*(L12/0.6))+(M13*(L13/0.6))+(M14*(L14/0.6))+(M15*(L15/0.6))+(M18*(L18/0.6))+(M19*(L19/0.6))+(M20*(L20/0.6))+(M23*(L23/0.6))+(M24*(L24/0.6))+(M25*(L25/0.6))+(M28*(L28/0.6))+(M29*(L29/0.6))+(M30*(L30/0.6))+(M33*(L33/0.6))+(M34*(L34/0.6))+(M35*(L35/0.6))+(M38*(L38/0.6)))</f>
        <v>0</v>
      </c>
      <c r="N40" s="6">
        <f>(N10*(L10/0.6))+((N12*(L12/0.6))+(N13*(L13/0.6))+(N14*(L14/0.6))+(N15*(L15/0.6))+(N18*(L18/0.6))+(N19*(L19/0.6))+(N20*(L20/0.6))+(N23*(L23/0.6))+(N24*(L24/0.6))+(N25*(L25/0.6))+(N28*(L28/0.6))+(N29*(L29/0.6))+(N30*(L30/0.6))+(N33*(L33/0.6))+(N34*(L34/0.6))+(N35*(L35/0.6))+(N38*(L38/0.06)))</f>
        <v>0</v>
      </c>
      <c r="O40" s="6">
        <f>(O10*(L10/0.6))+((O12*(L12/0.6))+(O13*(L13/0.6))+(O14*(L14/0.6))+(O15*(L15/0.6))+(O18*(L18/0.6))+(O19*(L19/0.6))+(O20*(L20/0.6))+(O23*(L23/0.6))+(O24*(L24/0.6))+(O25*(L25/0.6))+(O28*(L28/0.6))+(O29*(L29/0.6))+(O30*(L30/0.6))+(O33*(L33/0.6))+(O34*(L34/0.6))+(O35*(L35/0.6))+(O38*(L38/0.6)))</f>
        <v>0</v>
      </c>
      <c r="P40" s="6">
        <f>(P10*(L10/0.6))+((P12*(L12/0.6))+(P13*(L13/0.6))+(P14*(L14/0.6))+(P15*(L15/0.6))+(L18*(L18/0.6))+(P19*(L19/0.6))+(P20*(L20/0.6))+(P23*(L23/0.6))+(P24*(L24/0.6))+(P25*(L25/0.6))+(P28*(L28/0.6))+(P29*(L29/0.6))+(P30*(L30/0.6))+(P33*(L33/0.6))+(P34*(L34/0.6))+(P35*(L35/0.6)))</f>
        <v>2.1599999999999996E-3</v>
      </c>
      <c r="Q40" s="6">
        <f>(Q10*(L10/0.6))+((Q12*(L12/0.6))+(Q13*(L13/0.6))+(Q14*(L14/0.6))+(Q15*(L15/0.6))+(Q18*(L18/0.6))+(Q19*(L19/0.6))+(Q20*(L20/0.6))+(Q23*(L23/0.6))+(Q24*(L24/0.6))+(Q25*(L25/0.6))+(Q28*(L28/0.6))+(Q29*(L29/0.6))+(Q30*(L30/0.6))+(Q33*(L33/0.6))+(Q34*(L34/0.6))+(Q35*(L35/0.6)))</f>
        <v>0</v>
      </c>
      <c r="R40" s="6">
        <f>(R10*(L10/0.6))+((R12*(L12/0.6))+(R13*(L13/0.6))+(R14*(L14/0.6))+(R15*(L15/0.6))+(R18*(L18/0.6))+(R19*(L19/0.6))+(R20*(L20/0.6))+(R23*(L23/0.6))+(R24*(L24/0.6))+(R25*(L25/0.6))+(R28*(L28/0.6))+(R29*(L29/0.6))+(R30*(L30/0.6))+(R33*(L33/0.6))+(R34*(L34/0.6))+(R35*(L35/0.6)))</f>
        <v>0</v>
      </c>
    </row>
    <row r="41" spans="1:18" ht="13.5" customHeight="1" thickBot="1" x14ac:dyDescent="0.25">
      <c r="A41" s="4"/>
      <c r="B41" s="4"/>
      <c r="C41" s="4"/>
      <c r="D41" s="4" t="s">
        <v>140</v>
      </c>
      <c r="E41" s="4"/>
      <c r="F41" s="70">
        <f>(F11*(L10/0.6))+(F17*(SUM(L12:L15)/0.6)+(F22*(SUM(L18:L20)/0.6)+(F27*(SUM(L23:L25)/0.6)+(F32*(SUM(L28:L30)/0.6)+(F37*(SUM(L33:L35)/0.6)+(F39*(L38/0.6)))))))</f>
        <v>2.5279999999999999E-3</v>
      </c>
      <c r="G41" s="70">
        <f>(G11*(L10/0.6))+(G17*(SUM(L12:L15)/0.6)+(G22*(SUM(L18:L20)/0.6)+(G27*(SUM(L23:L25)/0.6)+(G32*(SUM(L28:L30)/0.6)+(G37*(SUM(L33:L35)/0.6)+(G39*(L38/0.6)))))))</f>
        <v>0</v>
      </c>
      <c r="H41" s="19"/>
      <c r="I41" s="19"/>
      <c r="J41" s="19"/>
      <c r="K41" s="19"/>
      <c r="L41" s="5"/>
      <c r="M41" s="3">
        <f>(M11*(L10/0.6))+(M17*(SUM(L12:L15)/0.6)+(M22*(SUM(L18:L20)/0.6)+(M27*(SUM(L23:L25)/0.6)+(M32*(SUM(L28:L30)/0.6)+(M37*(SUM(L33:L35)/0.6)+(M39*(L38/0.6)))))))</f>
        <v>0</v>
      </c>
      <c r="N41" s="3">
        <f>(N11*(L10/0.6))+(N17*(SUM(L12:L15)/0.6)+(N22*(SUM(L18:L20)/0.6)+(N27*(SUM(L23:L25)/0.6)+(N32*(SUM(L28:L30)/0.6)+(N37*(SUM(L33:L35)/0.6)+(N39*(L38/0.6)))))))</f>
        <v>0</v>
      </c>
      <c r="O41" s="3">
        <f>(O11*(L10/0.6))+(O17*(SUM(L12:L15)/0.6)+(O22*(SUM(L18:L20)/0.6)+(O27*(SUM(L23:L25)/0.6)+(O32*(SUM(L28:L30)/0.6)+(O37*(SUM(L33:L35)/0.6)+(O39*(L38/0.6)))))))</f>
        <v>0</v>
      </c>
      <c r="P41" s="3">
        <f>(P11*(L10/0.6))+(P17*(SUM(L12:L15)/0.6)+(P22*(SUM(L18:L20)/0.6)+(P27*(SUM(L23:L25)/0.6)+(P32*(SUM(L28:L30)/0.6)+(P37*(SUM(L33:L35)/0.6)+(P39*(L38/0.6)))))))</f>
        <v>0</v>
      </c>
      <c r="Q41" s="3">
        <f>(Q11*(L10/0.6))+(Q17*(SUM(L12:L15)/0.6)+(Q22*(SUM(L18:L20)/0.6)+(Q27*(SUM(L23:L25)/0.6)+(Q32*(SUM(L28:L30)/0.6)+(Q37*(SUM(L33:L35)/0.6)+(Q39*(L38/0.6)))))))</f>
        <v>0</v>
      </c>
      <c r="R41" s="3">
        <f>(R11*(L10/0.6))+(R17*(SUM(L12:L15)/0.6)+(R22*(SUM(L18:L20)/0.6)+(R27*(SUM(L23:L25)/0.6)+(R32*(SUM(L28:L30)/0.6)+(R37*(SUM(L33:L35)/0.6)+(R39*(L38/0.6)))))))</f>
        <v>0</v>
      </c>
    </row>
    <row r="42" spans="1:18" ht="13.5" customHeight="1" thickBot="1" x14ac:dyDescent="0.25">
      <c r="A42" s="10"/>
      <c r="B42" s="10"/>
      <c r="C42" s="10"/>
      <c r="D42" s="10" t="s">
        <v>141</v>
      </c>
      <c r="E42" s="10"/>
      <c r="F42" s="24">
        <f>(F40*0.6)+(F8*0.4)</f>
        <v>6.6556499999999991E-3</v>
      </c>
      <c r="G42" s="24">
        <f>(G40*0.6)+(G8*0.4)</f>
        <v>0</v>
      </c>
      <c r="H42" s="18"/>
      <c r="I42" s="18"/>
      <c r="J42" s="18"/>
      <c r="K42" s="18"/>
      <c r="L42" s="11">
        <f>SUM(L2:L38)-L8</f>
        <v>0.99999999999999989</v>
      </c>
      <c r="M42" s="12">
        <f t="shared" ref="M42:R42" si="0">(M40*0.6)+(M8*0.4)</f>
        <v>0</v>
      </c>
      <c r="N42" s="12">
        <f t="shared" si="0"/>
        <v>0</v>
      </c>
      <c r="O42" s="12">
        <f t="shared" si="0"/>
        <v>0</v>
      </c>
      <c r="P42" s="12">
        <f t="shared" si="0"/>
        <v>1.2959999999999996E-3</v>
      </c>
      <c r="Q42" s="12">
        <f t="shared" si="0"/>
        <v>0</v>
      </c>
      <c r="R42" s="12">
        <f t="shared" si="0"/>
        <v>0</v>
      </c>
    </row>
    <row r="43" spans="1:18" ht="13.5" customHeight="1" thickBot="1" x14ac:dyDescent="0.25">
      <c r="A43" s="4"/>
      <c r="B43" s="4"/>
      <c r="C43" s="4"/>
      <c r="D43" s="4" t="s">
        <v>142</v>
      </c>
      <c r="E43" s="4"/>
      <c r="F43" s="25">
        <f>F41*0.6+F9*0.4</f>
        <v>2.3167999999999999E-3</v>
      </c>
      <c r="G43" s="25">
        <f>G41*0.6+G9*0.4</f>
        <v>0</v>
      </c>
      <c r="H43" s="19"/>
      <c r="I43" s="19"/>
      <c r="J43" s="19"/>
      <c r="K43" s="19"/>
      <c r="L43" s="5"/>
      <c r="M43" s="6">
        <f t="shared" ref="M43:R43" si="1">M41*0.6+M9*0.4</f>
        <v>0</v>
      </c>
      <c r="N43" s="6">
        <f t="shared" si="1"/>
        <v>0</v>
      </c>
      <c r="O43" s="6">
        <f t="shared" si="1"/>
        <v>0</v>
      </c>
      <c r="P43" s="6">
        <f t="shared" si="1"/>
        <v>0</v>
      </c>
      <c r="Q43" s="6">
        <f t="shared" si="1"/>
        <v>0</v>
      </c>
      <c r="R43" s="6">
        <f t="shared" si="1"/>
        <v>0</v>
      </c>
    </row>
    <row r="44" spans="1:18" ht="52.5" customHeight="1" x14ac:dyDescent="0.2">
      <c r="B44" s="288" t="s">
        <v>143</v>
      </c>
      <c r="C44" s="289"/>
      <c r="D44" s="289"/>
      <c r="E44" s="289"/>
      <c r="F44" s="290"/>
      <c r="G44" s="290"/>
      <c r="H44" s="291"/>
      <c r="I44" s="291"/>
      <c r="J44" s="291"/>
      <c r="K44" s="291"/>
      <c r="L44" s="289"/>
      <c r="M44" s="289"/>
      <c r="N44" s="289"/>
      <c r="O44" s="289"/>
      <c r="P44" s="289"/>
      <c r="Q44" s="289"/>
      <c r="R44" s="289"/>
    </row>
  </sheetData>
  <mergeCells count="1">
    <mergeCell ref="B44:R44"/>
  </mergeCells>
  <printOptions horizontalCentered="1" verticalCentered="1" gridLines="1"/>
  <pageMargins left="0.5" right="0.5" top="0.5" bottom="0.5" header="0.5" footer="0.25"/>
  <pageSetup scale="89" orientation="landscape"/>
  <headerFooter alignWithMargins="0">
    <oddFooter>&amp;LData as of 12/31/2011&amp;R&amp;D</oddFooter>
  </headerFooter>
  <rowBreaks count="1" manualBreakCount="1">
    <brk id="21" max="16383" man="1"/>
  </rowBreaks>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T66"/>
  <sheetViews>
    <sheetView topLeftCell="C1" workbookViewId="0">
      <pane ySplit="1" topLeftCell="A2" activePane="bottomLeft" state="frozen"/>
      <selection activeCell="C1" sqref="C1"/>
      <selection pane="bottomLeft" activeCell="R54" sqref="R54"/>
    </sheetView>
  </sheetViews>
  <sheetFormatPr defaultRowHeight="12.75" x14ac:dyDescent="0.2"/>
  <cols>
    <col min="1" max="1" width="0" style="64" hidden="1" customWidth="1"/>
    <col min="2" max="2" width="18.85546875" style="64" hidden="1" customWidth="1"/>
    <col min="3" max="3" width="8.7109375" style="64" customWidth="1"/>
    <col min="4" max="4" width="24.5703125" style="64" customWidth="1"/>
    <col min="5" max="5" width="6.42578125" style="64" bestFit="1" customWidth="1"/>
    <col min="6" max="6" width="8.5703125" style="66" bestFit="1" customWidth="1"/>
    <col min="7" max="7" width="6.28515625" style="66" customWidth="1"/>
    <col min="8" max="8" width="7" style="22" bestFit="1" customWidth="1"/>
    <col min="9" max="9" width="7" style="22" customWidth="1"/>
    <col min="10" max="11" width="6.7109375" style="22" bestFit="1" customWidth="1"/>
    <col min="12" max="12" width="9.28515625" style="64" bestFit="1" customWidth="1"/>
    <col min="19" max="19" width="11.28515625" style="64" bestFit="1" customWidth="1"/>
  </cols>
  <sheetData>
    <row r="1" spans="1:20" ht="13.5" customHeight="1" thickBot="1" x14ac:dyDescent="0.25">
      <c r="A1" s="8" t="s">
        <v>0</v>
      </c>
      <c r="B1" s="8" t="s">
        <v>1</v>
      </c>
      <c r="C1" s="8" t="s">
        <v>2</v>
      </c>
      <c r="D1" s="8" t="s">
        <v>3</v>
      </c>
      <c r="E1" s="8" t="s">
        <v>4</v>
      </c>
      <c r="F1" s="23" t="s">
        <v>93</v>
      </c>
      <c r="G1" s="23" t="s">
        <v>94</v>
      </c>
      <c r="H1" s="27" t="s">
        <v>95</v>
      </c>
      <c r="I1" s="27" t="s">
        <v>144</v>
      </c>
      <c r="J1" s="27" t="s">
        <v>97</v>
      </c>
      <c r="K1" s="27" t="s">
        <v>98</v>
      </c>
      <c r="L1" s="9" t="s">
        <v>99</v>
      </c>
      <c r="M1" s="8" t="s">
        <v>7</v>
      </c>
      <c r="N1" s="8" t="s">
        <v>6</v>
      </c>
      <c r="O1" s="8" t="s">
        <v>100</v>
      </c>
      <c r="P1" s="8" t="s">
        <v>8</v>
      </c>
      <c r="Q1" s="8" t="s">
        <v>9</v>
      </c>
      <c r="R1" s="8" t="s">
        <v>10</v>
      </c>
    </row>
    <row r="2" spans="1:20" x14ac:dyDescent="0.2">
      <c r="A2" t="s">
        <v>11</v>
      </c>
      <c r="B2" t="s">
        <v>12</v>
      </c>
      <c r="C2" t="s">
        <v>13</v>
      </c>
      <c r="D2" t="s">
        <v>14</v>
      </c>
      <c r="E2" t="s">
        <v>15</v>
      </c>
      <c r="F2" s="66">
        <v>6.3E-3</v>
      </c>
      <c r="G2" s="66">
        <v>4.1200000000000001E-2</v>
      </c>
      <c r="H2" s="22">
        <v>0</v>
      </c>
      <c r="I2" s="22">
        <v>0</v>
      </c>
      <c r="J2" s="22">
        <v>11</v>
      </c>
      <c r="K2" s="22">
        <v>19</v>
      </c>
      <c r="L2" s="67">
        <v>5.6000000000000001E-2</v>
      </c>
      <c r="M2" s="65">
        <v>-1.03</v>
      </c>
      <c r="N2" s="65">
        <v>-1.25</v>
      </c>
      <c r="O2" s="65">
        <v>-1.03</v>
      </c>
      <c r="P2" s="65">
        <v>0.7</v>
      </c>
      <c r="Q2" s="65">
        <v>5.84</v>
      </c>
      <c r="R2" s="65">
        <v>7.24</v>
      </c>
      <c r="S2" s="68"/>
      <c r="T2" s="69"/>
    </row>
    <row r="3" spans="1:20" x14ac:dyDescent="0.2">
      <c r="A3" t="s">
        <v>11</v>
      </c>
      <c r="B3" t="s">
        <v>16</v>
      </c>
      <c r="C3" t="s">
        <v>17</v>
      </c>
      <c r="D3" t="s">
        <v>18</v>
      </c>
      <c r="F3" s="66">
        <v>1.26E-2</v>
      </c>
      <c r="G3" s="66">
        <v>2.47E-2</v>
      </c>
      <c r="H3" s="22">
        <v>0</v>
      </c>
      <c r="I3" s="22">
        <v>0</v>
      </c>
      <c r="J3" s="22">
        <v>4</v>
      </c>
      <c r="K3" s="22">
        <v>3</v>
      </c>
      <c r="L3" s="67">
        <v>0.04</v>
      </c>
      <c r="M3" s="65">
        <v>1.41</v>
      </c>
      <c r="N3" s="65">
        <v>-0.06</v>
      </c>
      <c r="O3" s="65">
        <v>1.41</v>
      </c>
      <c r="P3" s="65">
        <v>2.34</v>
      </c>
      <c r="Q3" s="65">
        <v>2.99</v>
      </c>
      <c r="R3" s="65">
        <v>2.67</v>
      </c>
      <c r="S3" s="68"/>
      <c r="T3" s="69"/>
    </row>
    <row r="4" spans="1:20" x14ac:dyDescent="0.2">
      <c r="A4" t="s">
        <v>11</v>
      </c>
      <c r="B4" t="s">
        <v>19</v>
      </c>
      <c r="C4" t="s">
        <v>20</v>
      </c>
      <c r="D4" t="s">
        <v>21</v>
      </c>
      <c r="E4" t="s">
        <v>15</v>
      </c>
      <c r="F4" s="66">
        <v>4.5999999999999999E-3</v>
      </c>
      <c r="G4" s="66">
        <v>3.9399999999999998E-2</v>
      </c>
      <c r="H4" s="22">
        <v>63</v>
      </c>
      <c r="I4" s="22">
        <v>47</v>
      </c>
      <c r="J4" s="22">
        <v>45</v>
      </c>
      <c r="K4" s="22">
        <v>29</v>
      </c>
      <c r="L4" s="67">
        <v>0.04</v>
      </c>
      <c r="M4" s="65">
        <v>2.2200000000000002</v>
      </c>
      <c r="N4" s="65">
        <v>0.31</v>
      </c>
      <c r="O4" s="65">
        <v>2.2200000000000002</v>
      </c>
      <c r="P4" s="65">
        <v>5.64</v>
      </c>
      <c r="Q4" s="65">
        <v>4.03</v>
      </c>
      <c r="R4" s="65">
        <v>4.9800000000000004</v>
      </c>
      <c r="S4" s="68"/>
      <c r="T4" s="69"/>
    </row>
    <row r="5" spans="1:20" x14ac:dyDescent="0.2">
      <c r="A5" t="s">
        <v>11</v>
      </c>
      <c r="B5" t="s">
        <v>22</v>
      </c>
      <c r="C5" t="s">
        <v>101</v>
      </c>
      <c r="D5" t="s">
        <v>102</v>
      </c>
      <c r="E5" t="s">
        <v>15</v>
      </c>
      <c r="F5" s="66">
        <v>5.4999999999999997E-3</v>
      </c>
      <c r="G5" s="66">
        <v>6.2E-2</v>
      </c>
      <c r="H5" s="22">
        <v>60</v>
      </c>
      <c r="I5" s="22">
        <v>62</v>
      </c>
      <c r="J5" s="22">
        <v>55</v>
      </c>
      <c r="K5" s="22">
        <v>52</v>
      </c>
      <c r="L5" s="67">
        <v>0</v>
      </c>
      <c r="M5" s="65">
        <v>2.4500000000000002</v>
      </c>
      <c r="N5" s="65">
        <v>-0.64</v>
      </c>
      <c r="O5" s="65">
        <v>2.4500000000000002</v>
      </c>
      <c r="P5" s="65">
        <v>3.05</v>
      </c>
      <c r="Q5" s="65">
        <v>6.86</v>
      </c>
      <c r="R5" s="65">
        <v>7.72</v>
      </c>
      <c r="S5" s="68"/>
      <c r="T5" s="69"/>
    </row>
    <row r="6" spans="1:20" x14ac:dyDescent="0.2">
      <c r="A6" t="s">
        <v>11</v>
      </c>
      <c r="B6" t="s">
        <v>25</v>
      </c>
      <c r="C6" t="s">
        <v>191</v>
      </c>
      <c r="D6" t="s">
        <v>27</v>
      </c>
      <c r="E6" t="s">
        <v>15</v>
      </c>
      <c r="F6" s="66">
        <v>7.4000000000000003E-3</v>
      </c>
      <c r="G6" s="66">
        <v>3.8399999999999997E-2</v>
      </c>
      <c r="H6" s="22">
        <v>48</v>
      </c>
      <c r="I6" s="22">
        <v>40</v>
      </c>
      <c r="J6" s="22">
        <v>24</v>
      </c>
      <c r="K6" s="22">
        <v>17</v>
      </c>
      <c r="L6" s="67">
        <v>7.1999999999999995E-2</v>
      </c>
      <c r="M6" s="65">
        <v>1.88</v>
      </c>
      <c r="N6" s="65">
        <v>0.34</v>
      </c>
      <c r="O6" s="65">
        <v>1.88</v>
      </c>
      <c r="P6" s="65">
        <v>1.95</v>
      </c>
      <c r="Q6" s="65">
        <v>4.05</v>
      </c>
      <c r="R6" s="65">
        <v>4.54</v>
      </c>
      <c r="S6" s="68"/>
      <c r="T6" s="69"/>
    </row>
    <row r="7" spans="1:20" ht="13.5" customHeight="1" thickBot="1" x14ac:dyDescent="0.25">
      <c r="A7" s="2" t="s">
        <v>11</v>
      </c>
      <c r="B7" s="2" t="s">
        <v>29</v>
      </c>
      <c r="C7" t="s">
        <v>192</v>
      </c>
      <c r="D7" t="s">
        <v>31</v>
      </c>
      <c r="E7" t="s">
        <v>15</v>
      </c>
      <c r="F7" s="66">
        <v>1.2200000000000001E-2</v>
      </c>
      <c r="G7" s="66">
        <v>4.7199999999999999E-2</v>
      </c>
      <c r="H7" s="22">
        <v>0</v>
      </c>
      <c r="I7" s="22">
        <v>7</v>
      </c>
      <c r="J7" s="22">
        <v>20</v>
      </c>
      <c r="K7" s="22">
        <v>16</v>
      </c>
      <c r="L7" s="67">
        <v>0.04</v>
      </c>
      <c r="M7" s="65">
        <v>3.04</v>
      </c>
      <c r="N7" s="65">
        <v>0.59</v>
      </c>
      <c r="O7" s="65">
        <v>3.04</v>
      </c>
      <c r="P7" s="65">
        <v>12.42</v>
      </c>
      <c r="Q7" s="65">
        <v>12.04</v>
      </c>
      <c r="R7" s="65">
        <v>12.25</v>
      </c>
      <c r="S7" s="68"/>
      <c r="T7" s="69"/>
    </row>
    <row r="8" spans="1:20" ht="13.5" customHeight="1" thickBot="1" x14ac:dyDescent="0.25">
      <c r="A8" s="2"/>
      <c r="B8" s="2"/>
      <c r="C8" t="s">
        <v>177</v>
      </c>
      <c r="D8" t="s">
        <v>178</v>
      </c>
      <c r="E8" t="s">
        <v>15</v>
      </c>
      <c r="F8" s="66">
        <v>8.6E-3</v>
      </c>
      <c r="G8" s="66">
        <v>4.1099999999999998E-2</v>
      </c>
      <c r="H8" s="36">
        <v>22</v>
      </c>
      <c r="I8" s="33"/>
      <c r="J8" s="36"/>
      <c r="K8" s="36"/>
      <c r="L8" s="67">
        <v>0.112</v>
      </c>
      <c r="M8" s="65">
        <v>1.7</v>
      </c>
      <c r="N8" s="65">
        <v>-0.31</v>
      </c>
      <c r="O8" s="65">
        <v>1.7</v>
      </c>
      <c r="P8" s="65">
        <v>3.54</v>
      </c>
      <c r="Q8" s="65">
        <v>4.01</v>
      </c>
      <c r="R8" s="89">
        <v>4.41</v>
      </c>
      <c r="S8" s="68"/>
      <c r="T8" s="69"/>
    </row>
    <row r="9" spans="1:20" ht="13.5" customHeight="1" thickBot="1" x14ac:dyDescent="0.25">
      <c r="A9" s="2"/>
      <c r="B9" s="2"/>
      <c r="C9" t="s">
        <v>196</v>
      </c>
      <c r="D9" t="s">
        <v>197</v>
      </c>
      <c r="E9" t="s">
        <v>198</v>
      </c>
      <c r="F9" s="66">
        <v>1.1999999999999999E-3</v>
      </c>
      <c r="G9" s="66">
        <v>3.0499999999999999E-2</v>
      </c>
      <c r="H9" s="36"/>
      <c r="I9" s="33"/>
      <c r="J9" s="36"/>
      <c r="K9" s="36"/>
      <c r="L9" s="67" t="s">
        <v>199</v>
      </c>
      <c r="M9" s="65">
        <v>0.81</v>
      </c>
      <c r="N9" s="65">
        <v>0.26</v>
      </c>
      <c r="O9" s="65">
        <v>0.81</v>
      </c>
      <c r="P9" s="65">
        <v>5.39</v>
      </c>
      <c r="Q9" s="65">
        <v>3.66</v>
      </c>
      <c r="R9" s="65">
        <v>4.6399999999999997</v>
      </c>
      <c r="S9" s="68"/>
      <c r="T9" s="69"/>
    </row>
    <row r="10" spans="1:20" ht="13.5" customHeight="1" thickBot="1" x14ac:dyDescent="0.25">
      <c r="A10" s="2"/>
      <c r="B10" s="2"/>
      <c r="C10" t="s">
        <v>200</v>
      </c>
      <c r="D10" t="s">
        <v>201</v>
      </c>
      <c r="E10" t="s">
        <v>198</v>
      </c>
      <c r="F10" s="66">
        <v>1.1999999999999999E-3</v>
      </c>
      <c r="G10" s="66">
        <v>3.7499999999999999E-2</v>
      </c>
      <c r="H10" s="36"/>
      <c r="I10" s="33"/>
      <c r="J10" s="36"/>
      <c r="K10" s="36"/>
      <c r="L10" s="67" t="s">
        <v>199</v>
      </c>
      <c r="M10" s="65">
        <v>1.28</v>
      </c>
      <c r="N10" s="65">
        <v>0.32</v>
      </c>
      <c r="O10" s="65">
        <v>1.28</v>
      </c>
      <c r="P10" s="65">
        <v>8.36</v>
      </c>
      <c r="Q10" s="65">
        <v>5.28</v>
      </c>
      <c r="R10" s="65">
        <v>6.08</v>
      </c>
      <c r="S10" s="68"/>
      <c r="T10" s="69"/>
    </row>
    <row r="11" spans="1:20" ht="13.5" customHeight="1" thickBot="1" x14ac:dyDescent="0.25">
      <c r="A11" s="2"/>
      <c r="B11" s="2"/>
      <c r="C11" t="s">
        <v>181</v>
      </c>
      <c r="D11" t="s">
        <v>182</v>
      </c>
      <c r="E11" t="s">
        <v>15</v>
      </c>
      <c r="F11" s="66">
        <v>1.18E-2</v>
      </c>
      <c r="G11" s="66">
        <v>3.8E-3</v>
      </c>
      <c r="H11" s="36"/>
      <c r="I11" s="33"/>
      <c r="J11" s="36"/>
      <c r="K11" s="36"/>
      <c r="L11" s="67">
        <v>0.04</v>
      </c>
      <c r="M11" s="65">
        <v>1.74</v>
      </c>
      <c r="N11" s="65">
        <v>0</v>
      </c>
      <c r="O11" s="65">
        <v>1.74</v>
      </c>
      <c r="P11" s="65">
        <v>1.52</v>
      </c>
      <c r="Q11" s="65">
        <v>3.9</v>
      </c>
      <c r="R11" s="89">
        <v>4.41</v>
      </c>
      <c r="S11" s="68"/>
      <c r="T11" s="69"/>
    </row>
    <row r="12" spans="1:20" ht="13.5" customHeight="1" thickBot="1" x14ac:dyDescent="0.25">
      <c r="A12" s="2"/>
      <c r="B12" s="2"/>
      <c r="C12" s="84" t="s">
        <v>158</v>
      </c>
      <c r="D12" s="84" t="s">
        <v>159</v>
      </c>
      <c r="E12" s="84" t="s">
        <v>84</v>
      </c>
      <c r="F12" s="85">
        <v>8.0000000000000004E-4</v>
      </c>
      <c r="G12" s="85">
        <v>2.47E-2</v>
      </c>
      <c r="H12" s="36">
        <v>63</v>
      </c>
      <c r="I12" s="33">
        <v>53</v>
      </c>
      <c r="J12" s="36">
        <v>48</v>
      </c>
      <c r="K12" s="36">
        <v>41</v>
      </c>
      <c r="L12" s="86">
        <v>0.14799999999999999</v>
      </c>
      <c r="M12" s="87">
        <v>5.63</v>
      </c>
      <c r="N12" s="87">
        <v>0.47</v>
      </c>
      <c r="O12" s="87">
        <v>1.65</v>
      </c>
      <c r="P12" s="87">
        <v>5.63</v>
      </c>
      <c r="Q12" s="87">
        <v>3.05</v>
      </c>
      <c r="R12" s="87">
        <v>4.3499999999999996</v>
      </c>
      <c r="T12" s="65"/>
    </row>
    <row r="13" spans="1:20" ht="13.5" customHeight="1" thickBot="1" x14ac:dyDescent="0.25">
      <c r="A13" s="2"/>
      <c r="B13" s="2"/>
      <c r="C13" s="84" t="s">
        <v>160</v>
      </c>
      <c r="D13" s="84" t="s">
        <v>161</v>
      </c>
      <c r="E13" s="84" t="s">
        <v>84</v>
      </c>
      <c r="F13" s="85">
        <v>7.7000000000000002E-3</v>
      </c>
      <c r="G13" s="85"/>
      <c r="H13" s="36">
        <v>32</v>
      </c>
      <c r="I13" s="33">
        <v>33</v>
      </c>
      <c r="J13" s="36"/>
      <c r="K13" s="36"/>
      <c r="L13" s="86">
        <v>0.04</v>
      </c>
      <c r="M13" s="87">
        <v>3.08</v>
      </c>
      <c r="N13" s="87">
        <v>0.59</v>
      </c>
      <c r="O13" s="87">
        <v>3.08</v>
      </c>
      <c r="P13" s="87">
        <v>5.89</v>
      </c>
      <c r="Q13" s="87">
        <v>4.2300000000000004</v>
      </c>
      <c r="R13" s="87">
        <v>2.61</v>
      </c>
      <c r="T13" s="65"/>
    </row>
    <row r="14" spans="1:20" ht="13.5" customHeight="1" thickBot="1" x14ac:dyDescent="0.25">
      <c r="A14" s="2"/>
      <c r="B14" s="2"/>
      <c r="C14" s="84" t="s">
        <v>162</v>
      </c>
      <c r="D14" s="84" t="s">
        <v>21</v>
      </c>
      <c r="E14" s="84" t="s">
        <v>84</v>
      </c>
      <c r="F14" s="85">
        <v>5.4999999999999997E-3</v>
      </c>
      <c r="G14" s="85">
        <v>4.3099999999999999E-2</v>
      </c>
      <c r="H14" s="36"/>
      <c r="I14" s="33"/>
      <c r="J14" s="36"/>
      <c r="K14" s="36"/>
      <c r="L14" s="86">
        <v>7.1999999999999995E-2</v>
      </c>
      <c r="M14" s="87">
        <v>2.73</v>
      </c>
      <c r="N14" s="87">
        <v>0.31</v>
      </c>
      <c r="O14" s="87">
        <v>2.73</v>
      </c>
      <c r="P14" s="87">
        <v>7.48</v>
      </c>
      <c r="Q14" s="87">
        <v>6.05</v>
      </c>
      <c r="R14" s="90">
        <v>4.41</v>
      </c>
      <c r="T14" s="65"/>
    </row>
    <row r="15" spans="1:20" ht="13.5" customHeight="1" thickBot="1" x14ac:dyDescent="0.25">
      <c r="A15" s="2"/>
      <c r="B15" s="2"/>
      <c r="C15" s="84" t="s">
        <v>163</v>
      </c>
      <c r="D15" s="84" t="s">
        <v>164</v>
      </c>
      <c r="E15" s="84" t="s">
        <v>84</v>
      </c>
      <c r="F15" s="85">
        <v>5.0000000000000001E-3</v>
      </c>
      <c r="G15" s="85">
        <v>4.3700000000000003E-2</v>
      </c>
      <c r="H15" s="36">
        <v>89</v>
      </c>
      <c r="I15" s="33">
        <v>90</v>
      </c>
      <c r="J15" s="36">
        <v>87</v>
      </c>
      <c r="K15" s="36"/>
      <c r="L15" s="86">
        <v>2.8000000000000001E-2</v>
      </c>
      <c r="M15" s="87">
        <v>2.2999999999999998</v>
      </c>
      <c r="N15" s="87">
        <v>-0.57999999999999996</v>
      </c>
      <c r="O15" s="87">
        <v>2.2999999999999998</v>
      </c>
      <c r="P15" s="87">
        <v>1.79</v>
      </c>
      <c r="Q15" s="87">
        <v>5.29</v>
      </c>
      <c r="R15" s="87">
        <v>6.69</v>
      </c>
      <c r="T15" s="65"/>
    </row>
    <row r="16" spans="1:20" ht="13.5" customHeight="1" thickBot="1" x14ac:dyDescent="0.25">
      <c r="A16" s="2"/>
      <c r="B16" s="2"/>
      <c r="C16" s="84" t="s">
        <v>165</v>
      </c>
      <c r="D16" s="84" t="s">
        <v>166</v>
      </c>
      <c r="E16" s="84" t="s">
        <v>84</v>
      </c>
      <c r="F16" s="85">
        <v>6.4999999999999997E-3</v>
      </c>
      <c r="G16" s="85">
        <v>3.9800000000000002E-2</v>
      </c>
      <c r="H16" s="36">
        <v>66</v>
      </c>
      <c r="I16" s="33"/>
      <c r="J16" s="36"/>
      <c r="K16" s="36"/>
      <c r="L16" s="86">
        <v>7.1999999999999995E-2</v>
      </c>
      <c r="M16" s="87">
        <v>1.39</v>
      </c>
      <c r="N16" s="87">
        <v>0.01</v>
      </c>
      <c r="O16" s="87">
        <v>1.39</v>
      </c>
      <c r="P16" s="87">
        <v>1.1499999999999999</v>
      </c>
      <c r="Q16" s="87">
        <v>4.0199999999999996</v>
      </c>
      <c r="R16" s="90">
        <v>4.41</v>
      </c>
      <c r="T16" s="65"/>
    </row>
    <row r="17" spans="1:20" ht="13.5" customHeight="1" thickBot="1" x14ac:dyDescent="0.25">
      <c r="A17" s="2"/>
      <c r="B17" s="2"/>
      <c r="C17" s="38" t="s">
        <v>167</v>
      </c>
      <c r="D17" s="38" t="s">
        <v>168</v>
      </c>
      <c r="E17" s="38" t="s">
        <v>84</v>
      </c>
      <c r="F17" s="39">
        <v>5.0000000000000001E-3</v>
      </c>
      <c r="G17" s="39">
        <v>5.8999999999999997E-2</v>
      </c>
      <c r="H17" s="31">
        <v>71</v>
      </c>
      <c r="I17" s="30">
        <v>76</v>
      </c>
      <c r="J17" s="31">
        <v>56</v>
      </c>
      <c r="K17" s="31"/>
      <c r="L17" s="40">
        <v>0.04</v>
      </c>
      <c r="M17" s="41">
        <v>3.16</v>
      </c>
      <c r="N17" s="41">
        <v>0.69</v>
      </c>
      <c r="O17" s="41">
        <v>3.16</v>
      </c>
      <c r="P17" s="41">
        <v>11.07</v>
      </c>
      <c r="Q17" s="41">
        <v>7.86</v>
      </c>
      <c r="R17" s="41">
        <v>8.07</v>
      </c>
      <c r="T17" s="65"/>
    </row>
    <row r="18" spans="1:20" ht="13.5" customHeight="1" thickBot="1" x14ac:dyDescent="0.25">
      <c r="A18" s="2"/>
      <c r="B18" s="2"/>
      <c r="C18" s="73"/>
      <c r="D18" s="73" t="s">
        <v>103</v>
      </c>
      <c r="E18" s="73"/>
      <c r="F18" s="74">
        <f>SUMPRODUCT(F2:F11,$L$2:$L$11)/SUM($L$2:$L$11)</f>
        <v>8.741999999999998E-3</v>
      </c>
      <c r="G18" s="74">
        <f>SUMPRODUCT(G2:G11,$L$2:$L$11)/SUM($L$2:$L$11)</f>
        <v>3.5697999999999994E-2</v>
      </c>
      <c r="H18" s="75"/>
      <c r="I18" s="75"/>
      <c r="J18" s="75"/>
      <c r="K18" s="75"/>
      <c r="L18" s="76">
        <f>SUM(L2:L11)</f>
        <v>0.4</v>
      </c>
      <c r="M18" s="83">
        <f>SUMPRODUCT(M2:M11,$L$2:$L$11)/SUM($L$2:$L$11)</f>
        <v>1.5111999999999997</v>
      </c>
      <c r="N18" s="88">
        <f>SUMPRODUCT(N2:N11,$L$2:$L$11)/SUM($L$2:$L$11)</f>
        <v>-0.11660000000000004</v>
      </c>
      <c r="O18" s="88">
        <f>SUMPRODUCT(O2:O11,$L$2:$L$11)/SUM($L$2:$L$11)</f>
        <v>1.5111999999999997</v>
      </c>
      <c r="P18" s="83">
        <f>SUMPRODUCT(P2:P11,$L$2:$L$11)/SUM($L$2:$L$11)</f>
        <v>3.6321999999999997</v>
      </c>
      <c r="Q18" s="83">
        <f>SUMPRODUCT(Q2:Q7,$L$2:$L$7)/SUM($L$2:$L$7)</f>
        <v>5.5687096774193545</v>
      </c>
      <c r="R18" s="83">
        <f>SUMPRODUCT(R2:R7,$L$2:$L$7)/SUM($L$2:$L$7)</f>
        <v>6.1625806451612899</v>
      </c>
    </row>
    <row r="19" spans="1:20" ht="13.5" customHeight="1" thickBot="1" x14ac:dyDescent="0.25">
      <c r="A19" s="2"/>
      <c r="B19" s="2"/>
      <c r="C19" s="73"/>
      <c r="D19" s="73" t="s">
        <v>169</v>
      </c>
      <c r="E19" s="73"/>
      <c r="F19" s="74">
        <f>((F12*(L12/0.4))+(F13*(L13/0.4))+(F14*(L14/0.4))+(F15*(L15/0.4))+(F16*(L16/0.4))+(F17*(L17/0.4)))</f>
        <v>4.0759999999999998E-3</v>
      </c>
      <c r="G19" s="74">
        <f>((G12*(L12/0.4))+(G13*(L13/0.4))+(G14*(L14/0.4))+(G15*(L15/0.4))+(G16*(L16/0.4))+(G17*(L17/0.4)))</f>
        <v>3.3019999999999994E-2</v>
      </c>
      <c r="H19" s="75"/>
      <c r="I19" s="75"/>
      <c r="J19" s="75"/>
      <c r="K19" s="75"/>
      <c r="L19" s="76"/>
      <c r="M19" s="88">
        <f>((M12*(L12/0.4))+(M13*(L13/0.4))+(M14*(L14/0.4))+(M15*(L15/0.4))+(M16*(L16/0.4))+(M17*(L17/0.4)))</f>
        <v>3.6096999999999992</v>
      </c>
      <c r="N19" s="88">
        <f>((N12*(L12/0.4))+(N13*(L13/0.4))+(N14*(L14/0.4))+(N15*(L15/0.4))+(N16*(L16/0.4))+(N17*(L17/0.4)))</f>
        <v>0.31889999999999996</v>
      </c>
      <c r="O19" s="88">
        <f>((O12*(L12/0.4))+(O13*(L13/0.4))+(O14*(L14/0.4))+(O15*(L15/0.4))+(O16*(L16/0.4))+(O17*(L17/0.4)))</f>
        <v>2.1370999999999998</v>
      </c>
      <c r="P19" s="88">
        <f>((P12*(L12/0.4))+(P13*(L13/0.4))+(P14*(L14/0.4))+(P15*(L15/0.4))+(P16*(L16/0.4))+(P17*(L17/0.4)))</f>
        <v>5.4577999999999998</v>
      </c>
      <c r="Q19" s="88">
        <f>((Q12*(L12/0.4))+(Q13*(L13/0.4))+(Q14*(L14/0.4))+(Q15*(L15/0.4))+(Q16*(L16/0.4))+(Q17*(L17/0.4)))</f>
        <v>4.5203999999999986</v>
      </c>
      <c r="R19" s="88">
        <f>((R12*(L12/0.4))+(R13*(L13/0.4))+(R14*(L14/0.4))+(R15*(L15/0.4))+(R16*(L16/0.4))+(R17*(L17/0.4)))</f>
        <v>4.7333999999999996</v>
      </c>
    </row>
    <row r="20" spans="1:20" ht="13.5" customHeight="1" thickBot="1" x14ac:dyDescent="0.25">
      <c r="A20" s="10" t="s">
        <v>11</v>
      </c>
      <c r="B20" s="10" t="s">
        <v>104</v>
      </c>
      <c r="C20" s="10" t="s">
        <v>105</v>
      </c>
      <c r="D20" s="10" t="s">
        <v>106</v>
      </c>
      <c r="E20" s="10"/>
      <c r="F20" s="24">
        <v>8.0000000000000004E-4</v>
      </c>
      <c r="G20" s="24">
        <v>2.2499999999999999E-2</v>
      </c>
      <c r="H20" s="18"/>
      <c r="I20" s="18"/>
      <c r="J20" s="18"/>
      <c r="K20" s="18"/>
      <c r="L20" s="11"/>
      <c r="M20" s="12">
        <v>1.61</v>
      </c>
      <c r="N20" s="12">
        <v>0.46</v>
      </c>
      <c r="O20" s="12">
        <v>1.61</v>
      </c>
      <c r="P20" s="12">
        <v>5.72</v>
      </c>
      <c r="Q20" s="12">
        <v>3.1</v>
      </c>
      <c r="R20" s="12">
        <v>4.41</v>
      </c>
      <c r="S20" s="72"/>
      <c r="T20" s="72"/>
    </row>
    <row r="21" spans="1:20" ht="13.5" customHeight="1" thickBot="1" x14ac:dyDescent="0.25">
      <c r="A21" s="10"/>
      <c r="B21" s="10"/>
      <c r="C21" s="55" t="s">
        <v>154</v>
      </c>
      <c r="D21" s="55" t="s">
        <v>155</v>
      </c>
      <c r="E21" s="55" t="s">
        <v>15</v>
      </c>
      <c r="F21" s="56">
        <v>6.3E-3</v>
      </c>
      <c r="G21" s="56">
        <v>0.02</v>
      </c>
      <c r="H21" s="34">
        <v>13</v>
      </c>
      <c r="I21" s="34">
        <v>17</v>
      </c>
      <c r="J21" s="34">
        <v>12</v>
      </c>
      <c r="K21" s="34">
        <v>8</v>
      </c>
      <c r="L21" s="56">
        <v>4.4999999999999998E-2</v>
      </c>
      <c r="M21" s="57">
        <v>1.96</v>
      </c>
      <c r="N21" s="57">
        <v>-1.68</v>
      </c>
      <c r="O21" s="57">
        <v>1.96</v>
      </c>
      <c r="P21" s="57">
        <v>0.4</v>
      </c>
      <c r="Q21" s="57">
        <v>0.98</v>
      </c>
      <c r="R21" s="57">
        <v>2.29</v>
      </c>
      <c r="S21" s="49"/>
      <c r="T21" s="49"/>
    </row>
    <row r="22" spans="1:20" ht="13.5" customHeight="1" thickBot="1" x14ac:dyDescent="0.25">
      <c r="A22" s="13"/>
      <c r="B22" s="13" t="s">
        <v>107</v>
      </c>
      <c r="C22" s="13" t="s">
        <v>108</v>
      </c>
      <c r="D22" s="13" t="s">
        <v>109</v>
      </c>
      <c r="E22" s="13"/>
      <c r="F22" s="26">
        <v>6.7000000000000002E-3</v>
      </c>
      <c r="G22" s="26">
        <v>2.1899999999999999E-2</v>
      </c>
      <c r="H22" s="35"/>
      <c r="I22" s="35"/>
      <c r="J22" s="35"/>
      <c r="K22" s="35"/>
      <c r="L22" s="14"/>
      <c r="M22" s="15">
        <v>2.0099999999999998</v>
      </c>
      <c r="N22" s="15">
        <v>-1.48</v>
      </c>
      <c r="O22" s="15">
        <v>2.0099999999999998</v>
      </c>
      <c r="P22" s="15">
        <v>-0.09</v>
      </c>
      <c r="Q22" s="15">
        <v>-0.3</v>
      </c>
      <c r="R22" s="15">
        <v>0.95</v>
      </c>
      <c r="S22" s="49"/>
      <c r="T22" s="49"/>
    </row>
    <row r="23" spans="1:20" x14ac:dyDescent="0.2">
      <c r="A23" t="s">
        <v>33</v>
      </c>
      <c r="B23" t="s">
        <v>37</v>
      </c>
      <c r="C23" s="51" t="s">
        <v>38</v>
      </c>
      <c r="D23" s="51" t="s">
        <v>39</v>
      </c>
      <c r="E23" s="51"/>
      <c r="F23" s="52">
        <v>6.4000000000000003E-3</v>
      </c>
      <c r="G23" s="52">
        <v>2.2100000000000002E-2</v>
      </c>
      <c r="H23" s="36">
        <v>0</v>
      </c>
      <c r="I23" s="36">
        <v>0</v>
      </c>
      <c r="J23" s="36">
        <v>14</v>
      </c>
      <c r="K23" s="33">
        <v>18</v>
      </c>
      <c r="L23" s="53">
        <v>0.03</v>
      </c>
      <c r="M23" s="54">
        <v>4.2</v>
      </c>
      <c r="N23" s="54">
        <v>-0.59</v>
      </c>
      <c r="O23" s="54">
        <v>4.2</v>
      </c>
      <c r="P23" s="54">
        <v>1.48</v>
      </c>
      <c r="Q23" s="54">
        <v>12.25</v>
      </c>
      <c r="R23" s="54">
        <v>7.99</v>
      </c>
      <c r="S23" s="49"/>
      <c r="T23" s="49"/>
    </row>
    <row r="24" spans="1:20" x14ac:dyDescent="0.2">
      <c r="A24" t="s">
        <v>33</v>
      </c>
      <c r="B24" t="s">
        <v>40</v>
      </c>
      <c r="C24" s="51" t="s">
        <v>41</v>
      </c>
      <c r="D24" s="51" t="s">
        <v>42</v>
      </c>
      <c r="E24" s="51" t="s">
        <v>43</v>
      </c>
      <c r="F24" s="52">
        <v>5.8999999999999999E-3</v>
      </c>
      <c r="G24" s="52">
        <v>1.5800000000000002E-2</v>
      </c>
      <c r="H24" s="33">
        <v>21</v>
      </c>
      <c r="I24" s="33">
        <v>30</v>
      </c>
      <c r="J24" s="33">
        <v>24</v>
      </c>
      <c r="K24" s="33" t="s">
        <v>185</v>
      </c>
      <c r="L24" s="53">
        <v>3.5999999999999997E-2</v>
      </c>
      <c r="M24" s="54">
        <v>5.95</v>
      </c>
      <c r="N24" s="54">
        <v>0.22</v>
      </c>
      <c r="O24" s="54">
        <v>5.95</v>
      </c>
      <c r="P24" s="54">
        <v>2.69</v>
      </c>
      <c r="Q24" s="54">
        <v>9.85</v>
      </c>
      <c r="R24" s="54">
        <v>7.01</v>
      </c>
      <c r="S24" s="49"/>
      <c r="T24" s="49"/>
    </row>
    <row r="25" spans="1:20" x14ac:dyDescent="0.2">
      <c r="A25" t="s">
        <v>33</v>
      </c>
      <c r="B25" t="s">
        <v>44</v>
      </c>
      <c r="C25" s="51" t="s">
        <v>45</v>
      </c>
      <c r="D25" s="51" t="s">
        <v>46</v>
      </c>
      <c r="E25" s="51" t="s">
        <v>15</v>
      </c>
      <c r="F25" s="52">
        <v>4.3E-3</v>
      </c>
      <c r="G25" s="52">
        <v>2.98E-2</v>
      </c>
      <c r="H25" s="33">
        <v>23</v>
      </c>
      <c r="I25" s="33">
        <v>29</v>
      </c>
      <c r="J25" s="33">
        <v>34</v>
      </c>
      <c r="K25" s="33">
        <v>21</v>
      </c>
      <c r="L25" s="53">
        <v>3.5999999999999997E-2</v>
      </c>
      <c r="M25" s="54">
        <v>4.1399999999999997</v>
      </c>
      <c r="N25" s="54">
        <v>-2.13</v>
      </c>
      <c r="O25" s="54">
        <v>4.1399999999999997</v>
      </c>
      <c r="P25" s="54">
        <v>-4.18</v>
      </c>
      <c r="Q25" s="54">
        <v>7.69</v>
      </c>
      <c r="R25" s="54">
        <v>4.62</v>
      </c>
      <c r="S25" s="49"/>
      <c r="T25" s="49"/>
    </row>
    <row r="26" spans="1:20" x14ac:dyDescent="0.2">
      <c r="A26" t="s">
        <v>33</v>
      </c>
      <c r="B26" t="s">
        <v>47</v>
      </c>
      <c r="C26" s="51" t="s">
        <v>48</v>
      </c>
      <c r="D26" s="51" t="s">
        <v>49</v>
      </c>
      <c r="E26" s="51" t="s">
        <v>15</v>
      </c>
      <c r="F26" s="52">
        <v>6.8999999999999999E-3</v>
      </c>
      <c r="G26" s="97">
        <v>1.9599999999999999E-2</v>
      </c>
      <c r="H26" s="37">
        <v>0</v>
      </c>
      <c r="I26" s="37">
        <v>5</v>
      </c>
      <c r="J26" s="36">
        <v>32</v>
      </c>
      <c r="K26" s="33">
        <v>32</v>
      </c>
      <c r="L26" s="53">
        <v>3.9E-2</v>
      </c>
      <c r="M26" s="54">
        <v>4.68</v>
      </c>
      <c r="N26" s="54">
        <v>-1.96</v>
      </c>
      <c r="O26" s="54">
        <v>4.68</v>
      </c>
      <c r="P26" s="54">
        <v>-6.26</v>
      </c>
      <c r="Q26" s="54">
        <v>11.31</v>
      </c>
      <c r="R26" s="54">
        <v>8.36</v>
      </c>
      <c r="S26" s="49"/>
      <c r="T26" s="49"/>
    </row>
    <row r="27" spans="1:20" ht="13.5" customHeight="1" thickBot="1" x14ac:dyDescent="0.25">
      <c r="C27" s="38" t="s">
        <v>170</v>
      </c>
      <c r="D27" s="38" t="s">
        <v>171</v>
      </c>
      <c r="E27" s="38" t="s">
        <v>84</v>
      </c>
      <c r="F27" s="39">
        <v>1.5E-3</v>
      </c>
      <c r="G27" s="39">
        <v>2.92E-2</v>
      </c>
      <c r="H27" s="29">
        <v>49</v>
      </c>
      <c r="I27" s="29">
        <v>54</v>
      </c>
      <c r="J27" s="31">
        <v>26</v>
      </c>
      <c r="K27" s="30" t="s">
        <v>185</v>
      </c>
      <c r="L27" s="40">
        <v>0.17249999999999999</v>
      </c>
      <c r="M27" s="41">
        <v>4.12</v>
      </c>
      <c r="N27" s="41">
        <v>-1.53</v>
      </c>
      <c r="O27" s="41">
        <v>4.12</v>
      </c>
      <c r="P27" s="41">
        <v>-0.49</v>
      </c>
      <c r="Q27" s="41">
        <v>6.62</v>
      </c>
      <c r="R27" s="41">
        <v>5.0199999999999996</v>
      </c>
      <c r="S27" s="49"/>
      <c r="T27" s="49"/>
    </row>
    <row r="28" spans="1:20" ht="13.5" customHeight="1" thickBot="1" x14ac:dyDescent="0.25">
      <c r="A28" s="2"/>
      <c r="B28" s="2"/>
      <c r="C28" s="73"/>
      <c r="D28" s="73" t="s">
        <v>110</v>
      </c>
      <c r="E28" s="73"/>
      <c r="F28" s="74">
        <f>((F23*(L23/SUM(L23:L26)))+(F24*(L24/SUM(L23:L26)))+(F25*(L25/SUM(L23:L26)))+(F26*(L26/SUM(L23:L26))))</f>
        <v>5.8744680851063828E-3</v>
      </c>
      <c r="G28" s="74">
        <f>((G23*(L23/SUM(L23:L26)))+(G24*(L24/SUM(L23:L26)))+(G25*(L25/SUM(L23:L26)))+(G26*(L26/SUM(L23:L26))))</f>
        <v>2.1765957446808509E-2</v>
      </c>
      <c r="H28" s="75"/>
      <c r="I28" s="75"/>
      <c r="J28" s="75"/>
      <c r="K28" s="75"/>
      <c r="L28" s="76"/>
      <c r="M28" s="88">
        <f>((M23*(L23/SUM(L23:L26)))+(M24*(L24/SUM(L23:L26)))+(M25*(L25/SUM(L23:L26)))+(M26*(L26/SUM(L23:L26))))</f>
        <v>4.7642553191489352</v>
      </c>
      <c r="N28" s="88">
        <f>((N23*(L23/SUM(L23:L26)))+(N24*(L24/SUM(L23:L26)))+(N25*(L25/SUM(L23:L26)))+(N26*(L26/SUM(L23:L26))))</f>
        <v>-1.15531914893617</v>
      </c>
      <c r="O28" s="88">
        <f>((O23*(L23/SUM(L23:L26)))+(O24*(L24/SUM(L23:L26)))+(O25*(L25/SUM(L23:L26)))+(O26*(L26/SUM(L23:L26))))</f>
        <v>4.7642553191489352</v>
      </c>
      <c r="P28" s="88">
        <f>((P23*(L23/SUM(L23:L26)))+(P24*(L24/SUM(L23:L26)))+(P25*(L25/SUM(L23:L26)))+(P26*(L26/SUM(L23:L26))))</f>
        <v>-1.7970212765957445</v>
      </c>
      <c r="Q28" s="88">
        <f>((Q23*(L23/SUM(L23:L26)))+(Q24*(L24/SUM(L23:L26)))+(Q25*(L25/SUM(L23:L26)))+(Q26*(L26/SUM(L23:L26))))</f>
        <v>10.212978723404254</v>
      </c>
      <c r="R28" s="88">
        <f>((R23*(L23/SUM(L23:L26)))+(R24*(L24/SUM(L23:L26)))+(R25*(L25/SUM(L23:L26)))+(R26*(L26/SUM(L23:L26))))</f>
        <v>6.9817021276595739</v>
      </c>
      <c r="S28" s="49"/>
      <c r="T28" s="49"/>
    </row>
    <row r="29" spans="1:20" ht="13.5" customHeight="1" thickBot="1" x14ac:dyDescent="0.25">
      <c r="A29" s="10"/>
      <c r="B29" s="10" t="s">
        <v>111</v>
      </c>
      <c r="C29" s="10" t="s">
        <v>112</v>
      </c>
      <c r="D29" s="10" t="s">
        <v>113</v>
      </c>
      <c r="E29" s="10"/>
      <c r="F29" s="24">
        <v>3.3999999999999998E-3</v>
      </c>
      <c r="G29" s="24">
        <v>3.5200000000000002E-2</v>
      </c>
      <c r="H29" s="18"/>
      <c r="I29" s="18"/>
      <c r="J29" s="18"/>
      <c r="K29" s="18"/>
      <c r="L29" s="11"/>
      <c r="M29" s="12">
        <v>4.88</v>
      </c>
      <c r="N29" s="12">
        <v>-1.52</v>
      </c>
      <c r="O29" s="12">
        <v>4.88</v>
      </c>
      <c r="P29" s="12">
        <v>-0.92</v>
      </c>
      <c r="Q29" s="12">
        <v>9.02</v>
      </c>
      <c r="R29" s="12">
        <v>6.16</v>
      </c>
      <c r="S29" s="49"/>
      <c r="T29" s="49"/>
    </row>
    <row r="30" spans="1:20" x14ac:dyDescent="0.2">
      <c r="A30" t="s">
        <v>33</v>
      </c>
      <c r="B30" t="s">
        <v>50</v>
      </c>
      <c r="C30" s="51" t="s">
        <v>114</v>
      </c>
      <c r="D30" s="51" t="s">
        <v>115</v>
      </c>
      <c r="E30" s="51" t="s">
        <v>116</v>
      </c>
      <c r="F30" s="52">
        <v>0.01</v>
      </c>
      <c r="G30" s="52">
        <v>6.3E-3</v>
      </c>
      <c r="H30" s="33">
        <v>46</v>
      </c>
      <c r="I30" s="36">
        <v>50</v>
      </c>
      <c r="J30" s="33">
        <v>41</v>
      </c>
      <c r="K30" s="36">
        <v>33</v>
      </c>
      <c r="L30" s="53">
        <v>3.5999999999999997E-2</v>
      </c>
      <c r="M30" s="54">
        <v>-1.19</v>
      </c>
      <c r="N30" s="54">
        <v>-1.71</v>
      </c>
      <c r="O30" s="54">
        <v>-1.19</v>
      </c>
      <c r="P30" s="54">
        <v>5.16</v>
      </c>
      <c r="Q30" s="54">
        <v>13.12</v>
      </c>
      <c r="R30" s="54">
        <v>13</v>
      </c>
      <c r="S30" s="49"/>
      <c r="T30" s="49"/>
    </row>
    <row r="31" spans="1:20" x14ac:dyDescent="0.2">
      <c r="A31" t="s">
        <v>33</v>
      </c>
      <c r="B31" t="s">
        <v>53</v>
      </c>
      <c r="C31" s="51" t="s">
        <v>54</v>
      </c>
      <c r="D31" s="51" t="s">
        <v>55</v>
      </c>
      <c r="E31" s="51" t="s">
        <v>56</v>
      </c>
      <c r="F31" s="52">
        <v>6.1000000000000004E-3</v>
      </c>
      <c r="G31" s="52">
        <v>7.4000000000000003E-3</v>
      </c>
      <c r="H31" s="37">
        <v>79</v>
      </c>
      <c r="I31" s="28">
        <v>69</v>
      </c>
      <c r="J31" s="36">
        <v>77</v>
      </c>
      <c r="K31" s="36">
        <v>58</v>
      </c>
      <c r="L31" s="53">
        <v>3.5999999999999997E-2</v>
      </c>
      <c r="M31" s="54">
        <v>2.1800000000000002</v>
      </c>
      <c r="N31" s="54">
        <v>-1.54</v>
      </c>
      <c r="O31" s="54">
        <v>2.1800000000000002</v>
      </c>
      <c r="P31" s="54">
        <v>6.36</v>
      </c>
      <c r="Q31" s="54">
        <v>13.74</v>
      </c>
      <c r="R31" s="54">
        <v>11.2</v>
      </c>
      <c r="S31" s="49"/>
      <c r="T31" s="49"/>
    </row>
    <row r="32" spans="1:20" ht="13.5" customHeight="1" thickBot="1" x14ac:dyDescent="0.25">
      <c r="A32" s="2" t="s">
        <v>33</v>
      </c>
      <c r="B32" s="2" t="s">
        <v>57</v>
      </c>
      <c r="C32" s="51" t="s">
        <v>58</v>
      </c>
      <c r="D32" s="51" t="s">
        <v>59</v>
      </c>
      <c r="E32" s="51" t="s">
        <v>15</v>
      </c>
      <c r="F32" s="52">
        <v>8.9999999999999998E-4</v>
      </c>
      <c r="G32" s="52">
        <v>1.9E-2</v>
      </c>
      <c r="H32" s="33">
        <v>0</v>
      </c>
      <c r="I32" s="33">
        <v>3</v>
      </c>
      <c r="J32" s="33">
        <v>1</v>
      </c>
      <c r="K32" s="33">
        <v>3</v>
      </c>
      <c r="L32" s="53">
        <v>0.03</v>
      </c>
      <c r="M32" s="54">
        <v>0.96</v>
      </c>
      <c r="N32" s="54">
        <v>-1.59</v>
      </c>
      <c r="O32" s="54">
        <v>0.96</v>
      </c>
      <c r="P32" s="54">
        <v>12.61</v>
      </c>
      <c r="Q32" s="54">
        <v>16</v>
      </c>
      <c r="R32" s="54">
        <v>14.36</v>
      </c>
      <c r="S32" s="49"/>
      <c r="T32" s="49"/>
    </row>
    <row r="33" spans="1:20" ht="13.5" customHeight="1" thickBot="1" x14ac:dyDescent="0.25">
      <c r="A33" s="2"/>
      <c r="B33" s="2"/>
      <c r="C33" s="38" t="s">
        <v>172</v>
      </c>
      <c r="D33" s="38" t="s">
        <v>173</v>
      </c>
      <c r="E33" s="38" t="s">
        <v>84</v>
      </c>
      <c r="F33" s="39">
        <v>4.0000000000000002E-4</v>
      </c>
      <c r="G33" s="39">
        <v>1.72E-2</v>
      </c>
      <c r="H33" s="30">
        <v>0</v>
      </c>
      <c r="I33" s="30">
        <v>0</v>
      </c>
      <c r="J33" s="30"/>
      <c r="K33" s="30"/>
      <c r="L33" s="40">
        <v>0.40350000000000003</v>
      </c>
      <c r="M33" s="41">
        <v>1.8</v>
      </c>
      <c r="N33" s="41">
        <v>-1.06</v>
      </c>
      <c r="O33" s="41">
        <v>1.8</v>
      </c>
      <c r="P33" s="41">
        <v>12.43</v>
      </c>
      <c r="Q33" s="41">
        <v>16.38</v>
      </c>
      <c r="R33" s="41">
        <v>14.77</v>
      </c>
      <c r="S33" s="49"/>
      <c r="T33" s="49"/>
    </row>
    <row r="34" spans="1:20" ht="13.5" customHeight="1" thickBot="1" x14ac:dyDescent="0.25">
      <c r="A34" s="2"/>
      <c r="B34" s="2"/>
      <c r="C34" s="73"/>
      <c r="D34" s="73" t="s">
        <v>117</v>
      </c>
      <c r="E34" s="73"/>
      <c r="F34" s="74">
        <f>((F30*(L30/SUM(L30:L32)))+(F31*(L31/SUM(L30:L32)))+(F32*(L32/SUM(L30:L32))))</f>
        <v>5.9470588235294121E-3</v>
      </c>
      <c r="G34" s="74">
        <f>((G30*(L30/SUM(L30:L32)))+(G31*(L31/SUM(L30:L32)))+(G32*(L32/SUM(L30:L32))))</f>
        <v>1.0423529411764706E-2</v>
      </c>
      <c r="H34" s="75"/>
      <c r="I34" s="75"/>
      <c r="J34" s="75"/>
      <c r="K34" s="75"/>
      <c r="L34" s="76"/>
      <c r="M34" s="88">
        <f>((M30*(L30/SUM(L30:L32)))+(M31*(L31/SUM(L30:L32)))+(M32*(L32/SUM(L30:L32))))</f>
        <v>0.63176470588235301</v>
      </c>
      <c r="N34" s="88">
        <f>((N30*(L30/SUM(L30:L32)))+(N31*(L31/SUM(L30:L32)))+(N32*(L32/SUM(L30:L32))))</f>
        <v>-1.6147058823529412</v>
      </c>
      <c r="O34" s="88">
        <f>((O30*(L30/SUM(L30:L32)))+(O31*(L31/SUM(L30:L32)))+(O32*(L32/SUM(L30:L32))))</f>
        <v>0.63176470588235301</v>
      </c>
      <c r="P34" s="88">
        <f>((P30*(L30/SUM(L30:L32)))+(P31*(L31/SUM(L30:L32)))+(P32*(L32/SUM(L30:L32))))</f>
        <v>7.7747058823529418</v>
      </c>
      <c r="Q34" s="88">
        <f>((Q30*(L30/SUM(L30:L32)))+(Q31*(L31/SUM(L30:L32)))+(Q32*(L32/SUM(L30:L32))))</f>
        <v>14.185882352941178</v>
      </c>
      <c r="R34" s="88">
        <f>((R30*(L30/SUM(L30:L32)))+(R31*(L31/SUM(L30:L32)))+(R32*(L32/SUM(L30:L32))))</f>
        <v>12.764705882352942</v>
      </c>
      <c r="S34" s="49"/>
      <c r="T34" s="49"/>
    </row>
    <row r="35" spans="1:20" ht="13.5" customHeight="1" thickBot="1" x14ac:dyDescent="0.25">
      <c r="A35" s="10"/>
      <c r="B35" s="10" t="s">
        <v>118</v>
      </c>
      <c r="C35" s="10" t="s">
        <v>119</v>
      </c>
      <c r="D35" s="10" t="s">
        <v>120</v>
      </c>
      <c r="E35" s="10"/>
      <c r="F35" s="24">
        <v>8.9999999999999998E-4</v>
      </c>
      <c r="G35" s="24"/>
      <c r="H35" s="18"/>
      <c r="I35" s="18"/>
      <c r="J35" s="18"/>
      <c r="K35" s="18"/>
      <c r="L35" s="11"/>
      <c r="M35" s="12">
        <v>0.95</v>
      </c>
      <c r="N35" s="12">
        <v>-1.58</v>
      </c>
      <c r="O35" s="12">
        <v>0.95</v>
      </c>
      <c r="P35" s="12">
        <v>12.73</v>
      </c>
      <c r="Q35" s="12">
        <v>16.11</v>
      </c>
      <c r="R35" s="12">
        <v>14.47</v>
      </c>
      <c r="S35" s="49"/>
      <c r="T35" s="49"/>
    </row>
    <row r="36" spans="1:20" x14ac:dyDescent="0.2">
      <c r="A36" t="s">
        <v>33</v>
      </c>
      <c r="B36" t="s">
        <v>60</v>
      </c>
      <c r="C36" s="51" t="s">
        <v>61</v>
      </c>
      <c r="D36" s="51" t="s">
        <v>62</v>
      </c>
      <c r="E36" s="51" t="s">
        <v>15</v>
      </c>
      <c r="F36" s="52">
        <v>8.3000000000000001E-3</v>
      </c>
      <c r="G36" s="52">
        <v>0</v>
      </c>
      <c r="H36" s="33">
        <v>29</v>
      </c>
      <c r="I36" s="33">
        <v>27</v>
      </c>
      <c r="J36" s="33">
        <v>13</v>
      </c>
      <c r="K36" s="36">
        <v>13</v>
      </c>
      <c r="L36" s="53">
        <v>2.1000000000000001E-2</v>
      </c>
      <c r="M36" s="54">
        <v>3.19</v>
      </c>
      <c r="N36" s="54">
        <v>-1.2</v>
      </c>
      <c r="O36" s="54">
        <v>3.19</v>
      </c>
      <c r="P36" s="54">
        <v>11.91</v>
      </c>
      <c r="Q36" s="54">
        <v>12.73</v>
      </c>
      <c r="R36" s="54">
        <v>14.25</v>
      </c>
      <c r="S36" s="49"/>
      <c r="T36" s="49"/>
    </row>
    <row r="37" spans="1:20" x14ac:dyDescent="0.2">
      <c r="A37" t="s">
        <v>33</v>
      </c>
      <c r="B37" t="s">
        <v>63</v>
      </c>
      <c r="C37" s="51" t="s">
        <v>121</v>
      </c>
      <c r="D37" s="51" t="s">
        <v>122</v>
      </c>
      <c r="E37" s="51" t="s">
        <v>15</v>
      </c>
      <c r="F37" s="52">
        <v>6.4999999999999997E-3</v>
      </c>
      <c r="G37" s="52">
        <v>6.9999999999999999E-4</v>
      </c>
      <c r="H37" s="33">
        <v>0</v>
      </c>
      <c r="I37" s="33">
        <v>2</v>
      </c>
      <c r="J37" s="33">
        <v>10</v>
      </c>
      <c r="K37" s="33">
        <v>10</v>
      </c>
      <c r="L37" s="53">
        <v>2.1000000000000001E-2</v>
      </c>
      <c r="M37" s="54">
        <v>5.55</v>
      </c>
      <c r="N37" s="54">
        <v>-1.18</v>
      </c>
      <c r="O37" s="54">
        <v>5.55</v>
      </c>
      <c r="P37" s="54">
        <v>16.18</v>
      </c>
      <c r="Q37" s="54">
        <v>15.78</v>
      </c>
      <c r="R37" s="54">
        <v>15.08</v>
      </c>
      <c r="S37" s="49"/>
      <c r="T37" s="49"/>
    </row>
    <row r="38" spans="1:20" ht="13.5" customHeight="1" thickBot="1" x14ac:dyDescent="0.25">
      <c r="A38" s="2" t="s">
        <v>33</v>
      </c>
      <c r="B38" s="2" t="s">
        <v>66</v>
      </c>
      <c r="C38" s="58" t="s">
        <v>67</v>
      </c>
      <c r="D38" s="58" t="s">
        <v>68</v>
      </c>
      <c r="E38" s="58" t="s">
        <v>43</v>
      </c>
      <c r="F38" s="59">
        <v>4.4000000000000003E-3</v>
      </c>
      <c r="G38" s="59">
        <v>6.1000000000000004E-3</v>
      </c>
      <c r="H38" s="32">
        <v>47</v>
      </c>
      <c r="I38" s="29">
        <v>45</v>
      </c>
      <c r="J38" s="29">
        <v>59</v>
      </c>
      <c r="K38" s="31"/>
      <c r="L38" s="60">
        <v>3.5999999999999997E-2</v>
      </c>
      <c r="M38" s="61">
        <v>3.45</v>
      </c>
      <c r="N38" s="61">
        <v>-0.83</v>
      </c>
      <c r="O38" s="61">
        <v>3.45</v>
      </c>
      <c r="P38" s="61">
        <v>12.22</v>
      </c>
      <c r="Q38" s="61">
        <v>17.010000000000002</v>
      </c>
      <c r="R38" s="61">
        <v>13.6</v>
      </c>
      <c r="S38" s="49"/>
      <c r="T38" s="49"/>
    </row>
    <row r="39" spans="1:20" ht="13.5" customHeight="1" thickBot="1" x14ac:dyDescent="0.25">
      <c r="A39" s="2"/>
      <c r="B39" s="2"/>
      <c r="C39" s="73"/>
      <c r="D39" s="73" t="s">
        <v>123</v>
      </c>
      <c r="E39" s="73"/>
      <c r="F39" s="74">
        <f>((F36*(L36/SUM(L36:L38)))+(F37*(L37/SUM(L36:L38)))+(F38*(L38/SUM(L36:L38))))</f>
        <v>6.015384615384616E-3</v>
      </c>
      <c r="G39" s="74">
        <f>((G36*(L36/SUM(L36:L38)))+(G37*(L37/SUM(L36:L38)))+(G38*(L38/SUM(L36:L38))))</f>
        <v>3.0038461538461538E-3</v>
      </c>
      <c r="H39" s="75"/>
      <c r="I39" s="75"/>
      <c r="J39" s="75"/>
      <c r="K39" s="75"/>
      <c r="L39" s="76"/>
      <c r="M39" s="88">
        <f>((M36*(L36/SUM(L36:L38)))+(M37*(L37/SUM(L36:L38)))+(M38*(L38/SUM(L36:L38))))</f>
        <v>3.9453846153846159</v>
      </c>
      <c r="N39" s="88">
        <f>((N36*(L36/SUM(L36:L38)))+(N37*(L37/SUM(L36:L38)))+(N38*(L38/SUM(L36:L38))))</f>
        <v>-1.0238461538461539</v>
      </c>
      <c r="O39" s="88">
        <f>((O36*(L36/SUM(L36:L38)))+(O37*(L37/SUM(L36:L38)))+(O38*(L38/SUM(L36:L38))))</f>
        <v>3.9453846153846159</v>
      </c>
      <c r="P39" s="88">
        <f>((P36*(L36/SUM(L36:L38)))+(P37*(L37/SUM(L36:L38)))+(P38*(L38/SUM(L36:L38))))</f>
        <v>13.20269230769231</v>
      </c>
      <c r="Q39" s="88">
        <f>((Q36*(L36/SUM(L36:L38)))+(Q37*(L37/SUM(L36:L38)))+(Q38*(L38/SUM(L36:L38))))</f>
        <v>15.526538461538463</v>
      </c>
      <c r="R39" s="88">
        <f>((R36*(L36/SUM(L36:L38)))+(R37*(L37/SUM(L36:L38)))+(R38*(L38/SUM(L36:L38))))</f>
        <v>14.173461538461538</v>
      </c>
      <c r="S39" s="49"/>
      <c r="T39" s="49"/>
    </row>
    <row r="40" spans="1:20" ht="13.5" customHeight="1" thickBot="1" x14ac:dyDescent="0.25">
      <c r="A40" s="10"/>
      <c r="B40" s="10" t="s">
        <v>124</v>
      </c>
      <c r="C40" s="10" t="s">
        <v>125</v>
      </c>
      <c r="D40" s="10" t="s">
        <v>126</v>
      </c>
      <c r="E40" s="10"/>
      <c r="F40" s="24">
        <v>2E-3</v>
      </c>
      <c r="G40" s="24">
        <v>1.32E-2</v>
      </c>
      <c r="H40" s="18"/>
      <c r="I40" s="18"/>
      <c r="J40" s="18"/>
      <c r="K40" s="18"/>
      <c r="L40" s="11"/>
      <c r="M40" s="12">
        <v>3.79</v>
      </c>
      <c r="N40" s="12">
        <v>-1.1599999999999999</v>
      </c>
      <c r="O40" s="12">
        <v>3.79</v>
      </c>
      <c r="P40" s="12">
        <v>15.87</v>
      </c>
      <c r="Q40" s="12">
        <v>16.12</v>
      </c>
      <c r="R40" s="12">
        <v>15.41</v>
      </c>
      <c r="S40" s="49"/>
      <c r="T40" s="49"/>
    </row>
    <row r="41" spans="1:20" x14ac:dyDescent="0.2">
      <c r="A41" t="s">
        <v>33</v>
      </c>
      <c r="B41" t="s">
        <v>69</v>
      </c>
      <c r="C41" s="51" t="s">
        <v>70</v>
      </c>
      <c r="D41" s="51" t="s">
        <v>71</v>
      </c>
      <c r="E41" s="51"/>
      <c r="F41" s="52">
        <v>1.18E-2</v>
      </c>
      <c r="G41" s="52">
        <v>0</v>
      </c>
      <c r="H41" s="37">
        <v>62</v>
      </c>
      <c r="I41" s="37">
        <v>52</v>
      </c>
      <c r="J41" s="37">
        <v>53</v>
      </c>
      <c r="K41" s="37">
        <v>59</v>
      </c>
      <c r="L41" s="53">
        <v>2.1000000000000001E-2</v>
      </c>
      <c r="M41" s="54">
        <v>3.6</v>
      </c>
      <c r="N41" s="54">
        <v>-0.13</v>
      </c>
      <c r="O41" s="54">
        <v>3.6</v>
      </c>
      <c r="P41" s="54">
        <v>10.19</v>
      </c>
      <c r="Q41" s="54">
        <v>15.61</v>
      </c>
      <c r="R41" s="54">
        <v>14.34</v>
      </c>
      <c r="S41" s="49"/>
      <c r="T41" s="49"/>
    </row>
    <row r="42" spans="1:20" x14ac:dyDescent="0.2">
      <c r="A42" t="s">
        <v>33</v>
      </c>
      <c r="B42" t="s">
        <v>72</v>
      </c>
      <c r="C42" s="51" t="s">
        <v>73</v>
      </c>
      <c r="D42" s="51" t="s">
        <v>74</v>
      </c>
      <c r="E42" s="51"/>
      <c r="F42" s="52">
        <v>9.1999999999999998E-3</v>
      </c>
      <c r="G42" s="52">
        <v>5.5999999999999999E-3</v>
      </c>
      <c r="H42" s="37">
        <v>82</v>
      </c>
      <c r="I42" s="36">
        <v>73</v>
      </c>
      <c r="J42" s="37">
        <v>61</v>
      </c>
      <c r="K42" s="37">
        <v>56</v>
      </c>
      <c r="L42" s="53">
        <v>2.1000000000000001E-2</v>
      </c>
      <c r="M42" s="54">
        <v>-1.0900000000000001</v>
      </c>
      <c r="N42" s="54">
        <v>-3.26</v>
      </c>
      <c r="O42" s="54">
        <v>-1.0900000000000001</v>
      </c>
      <c r="P42" s="54">
        <v>3.5</v>
      </c>
      <c r="Q42" s="54">
        <v>12.27</v>
      </c>
      <c r="R42" s="54">
        <v>11.35</v>
      </c>
      <c r="S42" s="49"/>
      <c r="T42" s="49"/>
    </row>
    <row r="43" spans="1:20" ht="13.5" customHeight="1" thickBot="1" x14ac:dyDescent="0.25">
      <c r="A43" s="2" t="s">
        <v>33</v>
      </c>
      <c r="B43" s="2" t="s">
        <v>75</v>
      </c>
      <c r="C43" s="58" t="s">
        <v>76</v>
      </c>
      <c r="D43" s="58" t="s">
        <v>77</v>
      </c>
      <c r="E43" s="58" t="s">
        <v>15</v>
      </c>
      <c r="F43" s="59">
        <v>2.7000000000000001E-3</v>
      </c>
      <c r="G43" s="59">
        <v>1.9E-2</v>
      </c>
      <c r="H43" s="31">
        <v>18</v>
      </c>
      <c r="I43" s="30">
        <v>15</v>
      </c>
      <c r="J43" s="30">
        <v>19</v>
      </c>
      <c r="K43" s="31">
        <v>19</v>
      </c>
      <c r="L43" s="60">
        <v>4.2000000000000003E-2</v>
      </c>
      <c r="M43" s="61">
        <v>0.96</v>
      </c>
      <c r="N43" s="61">
        <v>-1.59</v>
      </c>
      <c r="O43" s="61">
        <v>0.96</v>
      </c>
      <c r="P43" s="61">
        <v>12.61</v>
      </c>
      <c r="Q43" s="61">
        <v>16</v>
      </c>
      <c r="R43" s="61">
        <v>14.36</v>
      </c>
      <c r="S43" s="49"/>
      <c r="T43" s="49"/>
    </row>
    <row r="44" spans="1:20" ht="13.5" customHeight="1" thickBot="1" x14ac:dyDescent="0.25">
      <c r="A44" s="2"/>
      <c r="B44" s="2"/>
      <c r="C44" s="73"/>
      <c r="D44" s="73" t="s">
        <v>127</v>
      </c>
      <c r="E44" s="73"/>
      <c r="F44" s="74">
        <f>((F41*(L41/SUM(L41:L43)))+(F42*(L42/SUM(L41:L43)))+(F43*(L43/SUM(L41:L43))))</f>
        <v>6.6E-3</v>
      </c>
      <c r="G44" s="74">
        <f>((G41*(L41/SUM(L41:L43)))+(G42*(L42/SUM(L41:L43)))+(G43*(L43/SUM(L41:L43))))</f>
        <v>1.09E-2</v>
      </c>
      <c r="H44" s="75"/>
      <c r="I44" s="75"/>
      <c r="J44" s="75"/>
      <c r="K44" s="75"/>
      <c r="L44" s="76"/>
      <c r="M44" s="88">
        <f>((M41*(L41/SUM(L41:L43)))+(M42*(L42/SUM(L41:L43)))+(M43*(L43/SUM(L41:L43))))</f>
        <v>1.1074999999999999</v>
      </c>
      <c r="N44" s="88">
        <f>((N41*(L41/SUM(L41:L43)))+(N42*(L42/SUM(L41:L43)))+(N43*(L43/SUM(L41:L43))))</f>
        <v>-1.6425000000000001</v>
      </c>
      <c r="O44" s="88">
        <f>((O41*(L41/SUM(L41:L43)))+(O42*(L42/SUM(L41:L43)))+(O43*(L43/SUM(L41:L43))))</f>
        <v>1.1074999999999999</v>
      </c>
      <c r="P44" s="88">
        <f>((P41*(L41/SUM(L41:L43)))+(P42*(L42/SUM(L41:L43)))+(P43*(L43/SUM(L41:L43))))</f>
        <v>9.7274999999999991</v>
      </c>
      <c r="Q44" s="88">
        <f>((Q41*(L41/SUM(L41:L43)))+(Q42*(L42/SUM(L41:L43)))+(Q43*(L43/SUM(L41:L43))))</f>
        <v>14.969999999999999</v>
      </c>
      <c r="R44" s="88">
        <f>((R41*(L41/SUM(L41:L43)))+(R42*(L42/SUM(L41:L43)))+(R43*(L43/SUM(L41:L43))))</f>
        <v>13.602499999999999</v>
      </c>
      <c r="S44" s="49"/>
      <c r="T44" s="49"/>
    </row>
    <row r="45" spans="1:20" ht="13.5" customHeight="1" thickBot="1" x14ac:dyDescent="0.25">
      <c r="A45" s="10"/>
      <c r="B45" s="10" t="s">
        <v>128</v>
      </c>
      <c r="C45" s="10" t="s">
        <v>129</v>
      </c>
      <c r="D45" s="10" t="s">
        <v>130</v>
      </c>
      <c r="E45" s="10"/>
      <c r="F45" s="24">
        <v>2.0999999999999999E-3</v>
      </c>
      <c r="G45" s="24">
        <v>2.07E-2</v>
      </c>
      <c r="H45" s="18"/>
      <c r="I45" s="18"/>
      <c r="J45" s="18"/>
      <c r="K45" s="18"/>
      <c r="L45" s="11"/>
      <c r="M45" s="12">
        <v>-0.76</v>
      </c>
      <c r="N45" s="12">
        <v>-1.38</v>
      </c>
      <c r="O45" s="12">
        <v>-0.76</v>
      </c>
      <c r="P45" s="12">
        <v>9.1</v>
      </c>
      <c r="Q45" s="12">
        <v>16.18</v>
      </c>
      <c r="R45" s="12">
        <v>13.52</v>
      </c>
      <c r="S45" s="49"/>
      <c r="T45" s="49"/>
    </row>
    <row r="46" spans="1:20" x14ac:dyDescent="0.2">
      <c r="A46" t="s">
        <v>33</v>
      </c>
      <c r="B46" t="s">
        <v>78</v>
      </c>
      <c r="C46" s="84" t="s">
        <v>188</v>
      </c>
      <c r="D46" s="84" t="s">
        <v>189</v>
      </c>
      <c r="E46" s="84"/>
      <c r="F46" s="85">
        <v>1.5E-3</v>
      </c>
      <c r="G46" s="85">
        <v>1.3100000000000001E-2</v>
      </c>
      <c r="H46" s="28">
        <v>0</v>
      </c>
      <c r="I46" s="28">
        <v>5</v>
      </c>
      <c r="J46" s="28">
        <v>3</v>
      </c>
      <c r="K46" s="37">
        <v>5</v>
      </c>
      <c r="L46" s="86">
        <v>5.0999999999999997E-2</v>
      </c>
      <c r="M46" s="87">
        <v>5.32</v>
      </c>
      <c r="N46" s="87">
        <v>1.33</v>
      </c>
      <c r="O46" s="87">
        <v>5.32</v>
      </c>
      <c r="P46" s="87">
        <v>12.09</v>
      </c>
      <c r="Q46" s="87">
        <v>16.93</v>
      </c>
      <c r="R46" s="87">
        <v>15.58</v>
      </c>
      <c r="S46" s="49"/>
      <c r="T46" s="49"/>
    </row>
    <row r="47" spans="1:20" x14ac:dyDescent="0.2">
      <c r="A47" t="s">
        <v>33</v>
      </c>
      <c r="B47" t="s">
        <v>81</v>
      </c>
      <c r="H47" s="33"/>
      <c r="I47" s="33"/>
      <c r="L47" s="67"/>
      <c r="M47" s="65"/>
      <c r="N47" s="65"/>
      <c r="O47" s="65"/>
      <c r="P47" s="65"/>
      <c r="Q47" s="65"/>
      <c r="R47" s="1"/>
      <c r="S47" s="49"/>
      <c r="T47" s="49"/>
    </row>
    <row r="48" spans="1:20" ht="13.5" customHeight="1" thickBot="1" x14ac:dyDescent="0.25">
      <c r="A48" s="2" t="s">
        <v>33</v>
      </c>
      <c r="B48" s="2" t="s">
        <v>86</v>
      </c>
      <c r="C48" s="2" t="s">
        <v>87</v>
      </c>
      <c r="D48" s="2" t="s">
        <v>131</v>
      </c>
      <c r="E48" s="2" t="s">
        <v>15</v>
      </c>
      <c r="F48" s="70">
        <v>5.1999999999999998E-3</v>
      </c>
      <c r="G48" s="70">
        <v>6.7000000000000002E-3</v>
      </c>
      <c r="H48" s="29">
        <v>12</v>
      </c>
      <c r="I48" s="31">
        <v>6</v>
      </c>
      <c r="J48" s="31">
        <v>22</v>
      </c>
      <c r="K48" s="31">
        <v>29</v>
      </c>
      <c r="L48" s="99">
        <v>6.9000000000000006E-2</v>
      </c>
      <c r="M48" s="3">
        <v>2.4300000000000002</v>
      </c>
      <c r="N48" s="3">
        <v>1.76</v>
      </c>
      <c r="O48" s="3">
        <v>2.4300000000000002</v>
      </c>
      <c r="P48" s="3">
        <v>4.72</v>
      </c>
      <c r="Q48" s="3">
        <v>17</v>
      </c>
      <c r="R48" s="3">
        <v>14.72</v>
      </c>
      <c r="S48" s="49"/>
      <c r="T48" s="49"/>
    </row>
    <row r="49" spans="1:20" ht="13.5" customHeight="1" thickBot="1" x14ac:dyDescent="0.25">
      <c r="A49" s="2"/>
      <c r="B49" s="2"/>
      <c r="C49" s="73"/>
      <c r="D49" s="73" t="s">
        <v>132</v>
      </c>
      <c r="E49" s="73"/>
      <c r="F49" s="74">
        <f>((F46*(L46/SUM(L46:L48)))+(F47*(L47/SUM(L46:L48)))+(F48*(L48/SUM(L46:L48))))</f>
        <v>3.6275000000000001E-3</v>
      </c>
      <c r="G49" s="74">
        <f>((G46*(L46/SUM(L46:L48)))+(G47*(L47/SUM(L46:L48)))+(G48*(L48/SUM(L46:L48))))</f>
        <v>9.4200000000000013E-3</v>
      </c>
      <c r="H49" s="75"/>
      <c r="I49" s="75"/>
      <c r="J49" s="75"/>
      <c r="K49" s="75"/>
      <c r="L49" s="76"/>
      <c r="M49" s="88">
        <f>((M46*(L46/SUM(L46:L48)))+(M47*(L47/SUM(L46:L48)))+(M48*(L48/SUM(L46:L48))))</f>
        <v>3.6582500000000007</v>
      </c>
      <c r="N49" s="88">
        <f>((N46*(L46/SUM(L46:L48)))+(N47*(L47/SUM(L46:L48)))+(N48*(L48/SUM(L46:L48))))</f>
        <v>1.5772500000000003</v>
      </c>
      <c r="O49" s="88">
        <f>((O46*(L46/SUM(L46:L48)))+(O47*(L47/SUM(L46:L48)))+(O48*(L48/SUM(L46:L48))))</f>
        <v>3.6582500000000007</v>
      </c>
      <c r="P49" s="88">
        <f>((P46*(L46/SUM(L46:L48)))+(P47*(L47/SUM(L46:L48)))+(P48*(L48/SUM(L46:L48))))</f>
        <v>7.8522499999999997</v>
      </c>
      <c r="Q49" s="88">
        <f>((Q46*(L46/SUM(L46:L48)))+(Q47*(L47/SUM(L46:L48)))+(Q48*(L48/SUM(L46:L48))))</f>
        <v>16.97025</v>
      </c>
      <c r="R49" s="88">
        <f>((R46*(L46/SUM(L46:L48)))+(R47*(L47/SUM(L46:L48)))+(R48*(L48/SUM(L46:L48))))</f>
        <v>15.085500000000003</v>
      </c>
      <c r="S49" s="49"/>
      <c r="T49" s="49"/>
    </row>
    <row r="50" spans="1:20" ht="13.5" customHeight="1" thickBot="1" x14ac:dyDescent="0.25">
      <c r="A50" s="13"/>
      <c r="B50" s="13" t="s">
        <v>133</v>
      </c>
      <c r="C50" s="13" t="s">
        <v>134</v>
      </c>
      <c r="D50" s="13" t="s">
        <v>135</v>
      </c>
      <c r="E50" s="13"/>
      <c r="F50" s="26">
        <v>2.3999999999999998E-3</v>
      </c>
      <c r="G50" s="26">
        <v>1.2800000000000001E-2</v>
      </c>
      <c r="H50" s="20"/>
      <c r="I50" s="20"/>
      <c r="J50" s="20"/>
      <c r="K50" s="20"/>
      <c r="L50" s="14"/>
      <c r="M50" s="15">
        <v>4.33</v>
      </c>
      <c r="N50" s="15">
        <v>1.74</v>
      </c>
      <c r="O50" s="15">
        <v>4.33</v>
      </c>
      <c r="P50" s="15">
        <v>8.2899999999999991</v>
      </c>
      <c r="Q50" s="15">
        <v>16.32</v>
      </c>
      <c r="R50" s="15">
        <v>14.58</v>
      </c>
      <c r="S50" s="49"/>
      <c r="T50" s="49"/>
    </row>
    <row r="51" spans="1:20" ht="13.5" customHeight="1" thickBot="1" x14ac:dyDescent="0.25">
      <c r="A51" s="4" t="s">
        <v>89</v>
      </c>
      <c r="B51" s="4" t="s">
        <v>90</v>
      </c>
      <c r="C51" s="55" t="s">
        <v>91</v>
      </c>
      <c r="D51" s="55" t="s">
        <v>92</v>
      </c>
      <c r="E51" s="55" t="s">
        <v>15</v>
      </c>
      <c r="F51" s="56">
        <v>3.2000000000000002E-3</v>
      </c>
      <c r="G51" s="56">
        <v>3.5999999999999997E-2</v>
      </c>
      <c r="H51" s="34">
        <v>0</v>
      </c>
      <c r="I51" s="34">
        <v>9</v>
      </c>
      <c r="J51" s="19">
        <v>7</v>
      </c>
      <c r="K51" s="19"/>
      <c r="L51" s="62">
        <v>0.03</v>
      </c>
      <c r="M51" s="57">
        <v>4.0199999999999996</v>
      </c>
      <c r="N51" s="57">
        <v>0.09</v>
      </c>
      <c r="O51" s="57">
        <v>4.0199999999999996</v>
      </c>
      <c r="P51" s="57">
        <v>18.86</v>
      </c>
      <c r="Q51" s="57">
        <v>12.97</v>
      </c>
      <c r="R51" s="63">
        <v>13.86</v>
      </c>
      <c r="S51" s="49"/>
      <c r="T51" s="49"/>
    </row>
    <row r="52" spans="1:20" ht="13.5" customHeight="1" thickBot="1" x14ac:dyDescent="0.25">
      <c r="A52" s="10"/>
      <c r="B52" s="10" t="s">
        <v>136</v>
      </c>
      <c r="C52" s="10" t="s">
        <v>137</v>
      </c>
      <c r="D52" s="10" t="s">
        <v>138</v>
      </c>
      <c r="E52" s="10"/>
      <c r="F52" s="24">
        <v>5.0000000000000001E-3</v>
      </c>
      <c r="G52" s="24">
        <v>2.92E-2</v>
      </c>
      <c r="H52" s="18"/>
      <c r="I52" s="18"/>
      <c r="J52" s="18"/>
      <c r="K52" s="18"/>
      <c r="L52" s="11">
        <v>0.03</v>
      </c>
      <c r="M52" s="12">
        <v>4.33</v>
      </c>
      <c r="N52" s="12">
        <v>0.09</v>
      </c>
      <c r="O52" s="12">
        <v>4.33</v>
      </c>
      <c r="P52" s="12">
        <v>17.41</v>
      </c>
      <c r="Q52" s="12">
        <v>12.36</v>
      </c>
      <c r="R52" s="16">
        <v>12.93</v>
      </c>
      <c r="S52" s="49"/>
      <c r="T52" s="49"/>
    </row>
    <row r="53" spans="1:20" ht="13.5" customHeight="1" thickBot="1" x14ac:dyDescent="0.25">
      <c r="A53" s="4"/>
      <c r="B53" s="4"/>
      <c r="C53" s="77"/>
      <c r="D53" s="77" t="s">
        <v>139</v>
      </c>
      <c r="E53" s="77"/>
      <c r="F53" s="78">
        <f>(F21*(L21/0.6))+((F23*(L23/0.6))+(F24*(L24/0.6))+(F25*(L25/0.6))+(F26*(L26/0.6))+(F30*(L30/0.6))+(F31*(L31/0.6))+(F32*(L32/0.6))+(F36*(L36/0.6))+(F37*(L37/0.6))+(F38*(L38/0.6))+(F41*(L41/0.6))+(F42*(L42/0.6))+(F43*(L43/0.6))+(F46*(L46/0.6))+(F47*(L47/0.6))+(F48*(L48/0.6))+(F51*(L51/0.6)))</f>
        <v>5.4555000000000003E-3</v>
      </c>
      <c r="G53" s="78">
        <f>(G21*(L21/0.6))+((G23*(L23/0.6))+(G24*(L24/0.6))+(G25*(L25/0.6))+(G26*(L26/0.6))+(G30*(L30/0.6))+(G31*(L31/0.6))+(G32*(L32/0.6))+(G36*(L36/0.6))+(G37*(L37/0.6))+(G38*(L38/0.6))+(G41*(L41/0.6))+(G42*(L42/0.6))+(G43*(L43/0.6))+(G46*(L46/0.6))+(G47*(L47/0.6))+(G48*(L48/0.6))+(G51*(L51/0.6)))</f>
        <v>1.39875E-2</v>
      </c>
      <c r="H53" s="79"/>
      <c r="I53" s="79"/>
      <c r="J53" s="79"/>
      <c r="K53" s="79"/>
      <c r="L53" s="80">
        <f>SUM(L21:L51)-L27-L33</f>
        <v>0.59999999999999987</v>
      </c>
      <c r="M53" s="81">
        <f>(M21*(L21/0.6))+((M23*(L23/0.6))+(M24*(L24/0.6))+(M25*(L25/0.6))+(M26*(L26/0.6))+(M30*(L30/0.6))+(M31*(L31/0.6))+(M32*(L32/0.6))+(M36*(L36/0.6))+(M37*(L37/0.6))+(M38*(L38/0.6))+(M41*(L41/0.6))+(M42*(L42/0.6))+(M43*(L43/0.6))+(M46*(L46/0.6))+(M47*(L47/0.6))+(M48*(L48/0.6))+(M51*(L51/0.6)))</f>
        <v>2.9746000000000006</v>
      </c>
      <c r="N53" s="81">
        <f>(N21*(L21/0.6))+((N23*(L23/0.6))+(N24*(L24/0.6))+(N25*(L25/0.6))+(N26*(L26/0.6))+(N30*(L30/0.6))+(N31*(L31/0.6))+(N32*(L32/0.6))+(N36*(L36/0.6))+(N37*(L37/0.6))+(N38*(L38/0.6))+(N41*(L41/0.6))+(N42*(L42/0.6))+(N43*(L43/0.6))+(N46*(L46/0.6))+(N47*(L47/0.6))+(N48*(L48/0.6))+(N51*(L51/0.06)))</f>
        <v>-0.67460000000000009</v>
      </c>
      <c r="O53" s="81">
        <f>(O21*(L21/0.6))+((O23*(L23/0.6))+(O24*(L24/0.6))+(O25*(L25/0.6))+(O26*(L26/0.6))+(O30*(L30/0.6))+(O31*(L31/0.6))+(O32*(L32/0.6))+(O36*(L36/0.6))+(O37*(L37/0.6))+(O38*(L38/0.6))+(O41*(L41/0.6))+(O42*(L42/0.6))+(O43*(L43/0.6))+(O46*(L46/0.6))+(O47*(L47/0.6))+(O48*(L48/0.6))+(O51*(L51/0.6)))</f>
        <v>2.9746000000000006</v>
      </c>
      <c r="P53" s="81">
        <f>(P21*(L21/0.6))+((P23*(L23/0.6))+(P24*(L24/0.6))+(P25*(L25/0.6))+(P26*(L26/0.6))+(P30*(L30/0.6))+(P31*(L31/0.6))+(P32*(L32/0.6))+(P36*(L36/0.6))+(P37*(L37/0.6))+(P38*(L38/0.6))+(P41*(L41/0.6))+(P42*(L42/0.6))+(P43*(L43/0.6))+(P46*(L46/0.6))+(P47*(L47/0.6))+(P48*(L48/0.6))+(P51*(L51/0.6)))</f>
        <v>6.5210499999999998</v>
      </c>
      <c r="Q53" s="81">
        <f>(Q21*(L21/0.6))+((Q23*(L23/0.6))+(Q24*(L24/0.6))+(Q25*(L25/0.6))+(Q26*(L26/0.6))+(Q30*(L30/0.6))+(Q31*(L31/0.6))+(Q32*(L32/0.6))+(Q36*(L36/0.6))+(Q37*(L37/0.6))+(Q38*(L38/0.6))+(Q41*(L41/0.6))+(Q42*(L42/0.6))+(Q43*(L43/0.6))+(Q46*(L46/0.6))+(Q47*(L47/0.6))+(Q48*(L48/0.6))+(Q51*(L51/0.6)))</f>
        <v>13.04195</v>
      </c>
      <c r="R53" s="81">
        <f>(R21*(L21/0.6))+((R23*(L23/0.6))+(R24*(L24/0.6))+(R25*(L25/0.6))+(R26*(L26/0.6))+(R30*(L30/0.6))+(R31*(L31/0.6))+(R32*(L32/0.6))+(R36*(L36/0.6))+(R37*(L37/0.6))+(R38*(L38/0.6))+(R41*(L41/0.6))+(R42*(L42/0.6))+(R43*(L43/0.6))+(R46*(L46/0.6))+(R47*(L47/0.6))+(R48*(L48/0.6))+(R51*(L51/0.6)))</f>
        <v>11.439449999999999</v>
      </c>
      <c r="S53" s="49"/>
      <c r="T53" s="49"/>
    </row>
    <row r="54" spans="1:20" ht="13.5" customHeight="1" thickBot="1" x14ac:dyDescent="0.25">
      <c r="A54" s="4"/>
      <c r="B54" s="4"/>
      <c r="C54" s="77"/>
      <c r="D54" s="77" t="s">
        <v>140</v>
      </c>
      <c r="E54" s="77"/>
      <c r="F54" s="74">
        <f>(F22*(L21/0.6))+(F29*(SUM(L23:L26)/0.6)+(F35*(SUM(L30:L32)/0.6)+(F40*(SUM(L36:L38)/0.6)+(F45*(SUM(L41:L43)/0.6)+(F50*(SUM(L46:L48)/0.6)+(F52*(L51/0.6)))))))</f>
        <v>2.7385E-3</v>
      </c>
      <c r="G54" s="74">
        <f>(G22*(L21/0.6))+(G29*(SUM(L23:L26)/0.6)+(G35*(SUM(L30:L32)/0.6)+(G40*(SUM(L36:L38)/0.6)+(G45*(SUM(L41:L43)/0.6)+(G50*(SUM(L46:L48)/0.6)+(G52*(L51/0.6)))))))</f>
        <v>1.8548500000000002E-2</v>
      </c>
      <c r="H54" s="79"/>
      <c r="I54" s="79"/>
      <c r="J54" s="79"/>
      <c r="K54" s="79"/>
      <c r="L54" s="80"/>
      <c r="M54" s="88">
        <f>(M22*(L21/0.6))+(M29*(SUM(L23:L26)/0.6)+(M35*(SUM(L30:L32)/0.6)+(M40*(SUM(L36:L38)/0.6)+(M45*(SUM(L41:L43)/0.6)+(M50*(SUM(L46:L48)/0.6)+(M52*(L51/0.6)))))))</f>
        <v>2.9278499999999998</v>
      </c>
      <c r="N54" s="88">
        <f>(N22*(L21/0.6))+(N29*(SUM(L23:L26)/0.6)+(N35*(SUM(L30:L32)/0.6)+(N40*(SUM(L36:L38)/0.6)+(N45*(SUM(L41:L43)/0.6)+(N50*(SUM(L46:L48)/0.6)+(N52*(L51/0.6)))))))</f>
        <v>-0.72830000000000006</v>
      </c>
      <c r="O54" s="88">
        <f>(O22*(L21/0.6))+(O29*(SUM(L23:L26)/0.6)+(O35*(SUM(L30:L32)/0.6)+(O40*(SUM(L36:L38)/0.6)+(O45*(SUM(L41:L43)/0.6)+(O50*(SUM(L46:L48)/0.6)+(O52*(L51/0.6)))))))</f>
        <v>2.9278499999999998</v>
      </c>
      <c r="P54" s="88">
        <f>(P22*(L21/0.6))+(P29*(SUM(L23:L26)/0.6)+(P35*(SUM(L30:L32)/0.6)+(P40*(SUM(L36:L38)/0.6)+(P45*(SUM(L41:L43)/0.6)+(P50*(SUM(L46:L48)/0.6)+(P52*(L51/0.6)))))))</f>
        <v>7.8067500000000001</v>
      </c>
      <c r="Q54" s="88">
        <f>(Q22*(L21/0.6))+(Q29*(SUM(L23:L26)/0.6)+(Q35*(SUM(L30:L32)/0.6)+(Q40*(SUM(L36:L38)/0.6)+(Q45*(SUM(L41:L43)/0.6)+(Q50*(SUM(L46:L48)/0.6)+(Q52*(L51/0.6)))))))</f>
        <v>13.078699999999998</v>
      </c>
      <c r="R54" s="88">
        <f>(R22*(L21/0.6))+(R29*(SUM(L23:L26)/0.6)+(R35*(SUM(L30:L32)/0.6)+(R40*(SUM(L36:L38)/0.6)+(R45*(SUM(L41:L43)/0.6)+(R50*(SUM(L46:L48)/0.6)+(R52*(L51/0.6)))))))</f>
        <v>11.437349999999999</v>
      </c>
    </row>
    <row r="55" spans="1:20" ht="13.5" customHeight="1" thickBot="1" x14ac:dyDescent="0.25">
      <c r="A55" s="4"/>
      <c r="B55" s="4"/>
      <c r="C55" s="77"/>
      <c r="D55" s="82" t="s">
        <v>174</v>
      </c>
      <c r="E55" s="77"/>
      <c r="F55" s="74">
        <f>(F27*(L27/0.6))+(F33*(L33/0.6))+(F52*(L52/0.6))</f>
        <v>9.5025000000000003E-4</v>
      </c>
      <c r="G55" s="74">
        <f>(G27*(L27/0.6))+(G33*(L33/0.6))+(G52*(L52/0.6))</f>
        <v>2.1422E-2</v>
      </c>
      <c r="H55" s="79"/>
      <c r="I55" s="79"/>
      <c r="J55" s="79"/>
      <c r="K55" s="79"/>
      <c r="L55" s="80"/>
      <c r="M55" s="88">
        <f>(M27*(L27/0.6))+(M33*(L33/0.6))+(M52*(L52/0.6))</f>
        <v>2.6114999999999999</v>
      </c>
      <c r="N55" s="88">
        <f>(N27*(L27/0.6))+(N33*(L33/0.6))+(N52*(L52/0.6))</f>
        <v>-1.1482250000000001</v>
      </c>
      <c r="O55" s="88">
        <f>(O27*(L27/0.6))+(O33*(L33/0.6))+(O52*(L52/0.6))</f>
        <v>2.6114999999999999</v>
      </c>
      <c r="P55" s="88">
        <f>(P27*(L27/0.6))+(P33*(L33/0.6))+(P52*(L52/0.6))</f>
        <v>9.0888000000000009</v>
      </c>
      <c r="Q55" s="88">
        <f>(Q27*(L27/0.6))+(Q33*(L33/0.6))+(Q52*(L52/0.6))</f>
        <v>13.536800000000001</v>
      </c>
      <c r="R55" s="88">
        <f>(R27*(L27/0.6))+(R33*(L33/0.6))+(R52*(L52/0.6))</f>
        <v>12.022575</v>
      </c>
    </row>
    <row r="56" spans="1:20" ht="13.5" customHeight="1" thickBot="1" x14ac:dyDescent="0.25">
      <c r="A56" s="10"/>
      <c r="B56" s="10"/>
      <c r="C56" s="77"/>
      <c r="D56" s="77" t="s">
        <v>141</v>
      </c>
      <c r="E56" s="77"/>
      <c r="F56" s="78">
        <f>(F53*0.6)+(F18*0.4)</f>
        <v>6.7700999999999994E-3</v>
      </c>
      <c r="G56" s="78">
        <f>(G53*0.6)+(G18*0.4)</f>
        <v>2.2671699999999996E-2</v>
      </c>
      <c r="H56" s="79"/>
      <c r="I56" s="79"/>
      <c r="J56" s="79"/>
      <c r="K56" s="79"/>
      <c r="L56" s="80">
        <f>SUM(L2:L51)-L18-SUM(L12:L17)-L27-L33</f>
        <v>0.99999999999999978</v>
      </c>
      <c r="M56" s="81">
        <f t="shared" ref="M56:R56" si="0">(M53*0.6)+(M18*0.4)</f>
        <v>2.38924</v>
      </c>
      <c r="N56" s="81">
        <f t="shared" si="0"/>
        <v>-0.45140000000000008</v>
      </c>
      <c r="O56" s="81">
        <f t="shared" si="0"/>
        <v>2.38924</v>
      </c>
      <c r="P56" s="81">
        <f t="shared" si="0"/>
        <v>5.3655099999999996</v>
      </c>
      <c r="Q56" s="81">
        <f t="shared" si="0"/>
        <v>10.052653870967742</v>
      </c>
      <c r="R56" s="81">
        <f t="shared" si="0"/>
        <v>9.3287022580645154</v>
      </c>
    </row>
    <row r="57" spans="1:20" ht="13.5" customHeight="1" thickBot="1" x14ac:dyDescent="0.25">
      <c r="A57" s="4"/>
      <c r="B57" s="4"/>
      <c r="C57" s="77"/>
      <c r="D57" s="77" t="s">
        <v>142</v>
      </c>
      <c r="E57" s="77"/>
      <c r="F57" s="78">
        <f>F54*0.6+F20*0.4</f>
        <v>1.9631000000000002E-3</v>
      </c>
      <c r="G57" s="78">
        <f>G54*0.6+G20*0.4</f>
        <v>2.01291E-2</v>
      </c>
      <c r="H57" s="79"/>
      <c r="I57" s="79"/>
      <c r="J57" s="79"/>
      <c r="K57" s="79"/>
      <c r="L57" s="80"/>
      <c r="M57" s="81">
        <f t="shared" ref="M57:R57" si="1">M54*0.6+M20*0.4</f>
        <v>2.4007100000000001</v>
      </c>
      <c r="N57" s="81">
        <f t="shared" si="1"/>
        <v>-0.25297999999999998</v>
      </c>
      <c r="O57" s="81">
        <f t="shared" si="1"/>
        <v>2.4007100000000001</v>
      </c>
      <c r="P57" s="81">
        <f t="shared" si="1"/>
        <v>6.9720499999999994</v>
      </c>
      <c r="Q57" s="81">
        <f t="shared" si="1"/>
        <v>9.0872199999999985</v>
      </c>
      <c r="R57" s="81">
        <f t="shared" si="1"/>
        <v>8.6264099999999999</v>
      </c>
    </row>
    <row r="58" spans="1:20" ht="13.5" customHeight="1" thickBot="1" x14ac:dyDescent="0.25">
      <c r="C58" s="77"/>
      <c r="D58" s="77" t="s">
        <v>175</v>
      </c>
      <c r="E58" s="77"/>
      <c r="F58" s="78">
        <f>(F55*0.6)+(F19*0.4)</f>
        <v>2.2005499999999999E-3</v>
      </c>
      <c r="G58" s="78">
        <f>(G55*0.6)+(G19*0.4)</f>
        <v>2.60612E-2</v>
      </c>
      <c r="H58" s="79"/>
      <c r="I58" s="79"/>
      <c r="J58" s="79"/>
      <c r="K58" s="79"/>
      <c r="L58" s="80"/>
      <c r="M58" s="81">
        <f t="shared" ref="M58:R58" si="2">(M55*0.6)+(M19*0.4)</f>
        <v>3.0107799999999996</v>
      </c>
      <c r="N58" s="81">
        <f t="shared" si="2"/>
        <v>-0.56137499999999996</v>
      </c>
      <c r="O58" s="81">
        <f t="shared" si="2"/>
        <v>2.4217399999999998</v>
      </c>
      <c r="P58" s="81">
        <f t="shared" si="2"/>
        <v>7.6364000000000001</v>
      </c>
      <c r="Q58" s="81">
        <f t="shared" si="2"/>
        <v>9.9302399999999995</v>
      </c>
      <c r="R58" s="81">
        <f t="shared" si="2"/>
        <v>9.1069049999999994</v>
      </c>
    </row>
    <row r="59" spans="1:20" ht="72" customHeight="1" x14ac:dyDescent="0.2">
      <c r="B59" s="288" t="s">
        <v>143</v>
      </c>
      <c r="C59" s="289"/>
      <c r="D59" s="289"/>
      <c r="E59" s="289"/>
      <c r="F59" s="290"/>
      <c r="G59" s="290"/>
      <c r="H59" s="291"/>
      <c r="I59" s="291"/>
      <c r="J59" s="291"/>
      <c r="K59" s="291"/>
      <c r="L59" s="289"/>
      <c r="M59" s="289"/>
      <c r="N59" s="289"/>
      <c r="O59" s="289"/>
      <c r="P59" s="289"/>
      <c r="Q59" s="289"/>
      <c r="R59" s="289"/>
    </row>
    <row r="60" spans="1:20" x14ac:dyDescent="0.2">
      <c r="C60" t="s">
        <v>193</v>
      </c>
    </row>
    <row r="61" spans="1:20" x14ac:dyDescent="0.2">
      <c r="C61" t="s">
        <v>156</v>
      </c>
    </row>
    <row r="62" spans="1:20" x14ac:dyDescent="0.2">
      <c r="C62" t="s">
        <v>157</v>
      </c>
      <c r="H62" s="50" t="s">
        <v>194</v>
      </c>
      <c r="M62" t="s">
        <v>195</v>
      </c>
    </row>
    <row r="63" spans="1:20" x14ac:dyDescent="0.2">
      <c r="C63" t="s">
        <v>176</v>
      </c>
    </row>
    <row r="66" spans="3:3" x14ac:dyDescent="0.2">
      <c r="C66" t="s">
        <v>150</v>
      </c>
    </row>
  </sheetData>
  <mergeCells count="1">
    <mergeCell ref="B59:R59"/>
  </mergeCells>
  <conditionalFormatting sqref="H2:K17">
    <cfRule type="cellIs" dxfId="195" priority="6" operator="between">
      <formula>74</formula>
      <formula>99</formula>
    </cfRule>
    <cfRule type="cellIs" dxfId="194" priority="7" operator="between">
      <formula>50</formula>
      <formula>74</formula>
    </cfRule>
    <cfRule type="cellIs" dxfId="193" priority="8" operator="between">
      <formula>25</formula>
      <formula>49</formula>
    </cfRule>
    <cfRule type="cellIs" dxfId="192" priority="9" operator="between">
      <formula>0</formula>
      <formula>24</formula>
    </cfRule>
  </conditionalFormatting>
  <conditionalFormatting sqref="H21:K21 H23:K27">
    <cfRule type="cellIs" dxfId="191" priority="5" operator="between">
      <formula>0</formula>
      <formula>24</formula>
    </cfRule>
  </conditionalFormatting>
  <conditionalFormatting sqref="H21:K21 H23:K27 H30:K33 H36:K38 H41:K43 H46:K48 H51:K51">
    <cfRule type="cellIs" dxfId="190" priority="1" operator="between">
      <formula>74</formula>
      <formula>99</formula>
    </cfRule>
    <cfRule type="cellIs" dxfId="189" priority="2" operator="between">
      <formula>50</formula>
      <formula>74</formula>
    </cfRule>
    <cfRule type="cellIs" dxfId="188" priority="3" operator="between">
      <formula>25</formula>
      <formula>49</formula>
    </cfRule>
    <cfRule type="cellIs" dxfId="187" priority="4" operator="between">
      <formula>0</formula>
      <formula>24</formula>
    </cfRule>
  </conditionalFormatting>
  <printOptions horizontalCentered="1" verticalCentered="1" gridLines="1"/>
  <pageMargins left="0.5" right="0.5" top="0.5" bottom="0.5" header="0.5" footer="0.25"/>
  <pageSetup scale="89" orientation="landscape"/>
  <headerFooter alignWithMargins="0">
    <oddFooter>&amp;LData as of 12/31/2011&amp;R&amp;D</oddFooter>
  </headerFooter>
  <rowBreaks count="1" manualBreakCount="1">
    <brk id="34" max="16383" man="1"/>
  </rowBreaks>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T75"/>
  <sheetViews>
    <sheetView topLeftCell="C1" workbookViewId="0">
      <pane ySplit="1" topLeftCell="A2" activePane="bottomLeft" state="frozen"/>
      <selection activeCell="C1" sqref="C1"/>
      <selection pane="bottomLeft" activeCell="S17" sqref="S17"/>
    </sheetView>
  </sheetViews>
  <sheetFormatPr defaultRowHeight="12.75" x14ac:dyDescent="0.2"/>
  <cols>
    <col min="1" max="1" width="0" style="64" hidden="1" customWidth="1"/>
    <col min="2" max="2" width="18.85546875" style="64" hidden="1" customWidth="1"/>
    <col min="3" max="3" width="8.7109375" style="64" customWidth="1"/>
    <col min="4" max="4" width="24.5703125" style="64" customWidth="1"/>
    <col min="5" max="5" width="6.42578125" style="64" bestFit="1" customWidth="1"/>
    <col min="6" max="6" width="20.42578125" style="66" bestFit="1" customWidth="1"/>
    <col min="7" max="7" width="6.28515625" style="66" customWidth="1"/>
    <col min="8" max="8" width="7" style="22" bestFit="1" customWidth="1"/>
    <col min="9" max="9" width="7" style="22" customWidth="1"/>
    <col min="10" max="11" width="6.7109375" style="22" bestFit="1" customWidth="1"/>
    <col min="12" max="12" width="9.28515625" style="64" bestFit="1" customWidth="1"/>
    <col min="19" max="19" width="11.28515625" style="64" bestFit="1" customWidth="1"/>
  </cols>
  <sheetData>
    <row r="1" spans="1:20" ht="13.5" customHeight="1" thickBot="1" x14ac:dyDescent="0.25">
      <c r="A1" s="8" t="s">
        <v>0</v>
      </c>
      <c r="B1" s="8" t="s">
        <v>1</v>
      </c>
      <c r="C1" s="8" t="s">
        <v>2</v>
      </c>
      <c r="D1" s="8" t="s">
        <v>3</v>
      </c>
      <c r="E1" s="8" t="s">
        <v>4</v>
      </c>
      <c r="F1" s="23" t="s">
        <v>93</v>
      </c>
      <c r="G1" s="23" t="s">
        <v>94</v>
      </c>
      <c r="H1" s="27" t="s">
        <v>95</v>
      </c>
      <c r="I1" s="27" t="s">
        <v>144</v>
      </c>
      <c r="J1" s="27" t="s">
        <v>97</v>
      </c>
      <c r="K1" s="27" t="s">
        <v>98</v>
      </c>
      <c r="L1" s="9" t="s">
        <v>99</v>
      </c>
      <c r="M1" s="8" t="s">
        <v>7</v>
      </c>
      <c r="N1" s="8" t="s">
        <v>6</v>
      </c>
      <c r="O1" s="8" t="s">
        <v>100</v>
      </c>
      <c r="P1" s="8" t="s">
        <v>8</v>
      </c>
      <c r="Q1" s="8" t="s">
        <v>9</v>
      </c>
      <c r="R1" s="8" t="s">
        <v>10</v>
      </c>
    </row>
    <row r="2" spans="1:20" x14ac:dyDescent="0.2">
      <c r="A2" t="s">
        <v>11</v>
      </c>
      <c r="B2" t="s">
        <v>12</v>
      </c>
      <c r="C2" t="s">
        <v>13</v>
      </c>
      <c r="D2" t="s">
        <v>14</v>
      </c>
      <c r="E2" t="s">
        <v>15</v>
      </c>
      <c r="F2" s="66">
        <v>6.3E-3</v>
      </c>
      <c r="G2" s="66">
        <v>3.7100000000000001E-2</v>
      </c>
      <c r="H2" s="22">
        <v>0</v>
      </c>
      <c r="I2" s="22">
        <v>0</v>
      </c>
      <c r="J2" s="22">
        <v>11</v>
      </c>
      <c r="K2" s="22">
        <v>19</v>
      </c>
      <c r="L2" s="67">
        <v>5.6000000000000001E-2</v>
      </c>
      <c r="M2" s="65">
        <v>-2.0499999999999998</v>
      </c>
      <c r="N2" s="65">
        <v>-1.92</v>
      </c>
      <c r="O2" s="65">
        <v>-1.03</v>
      </c>
      <c r="P2" s="65">
        <v>-4.12</v>
      </c>
      <c r="Q2" s="65">
        <v>5.46</v>
      </c>
      <c r="R2" s="65">
        <v>7.22</v>
      </c>
      <c r="S2" s="68"/>
      <c r="T2" s="69"/>
    </row>
    <row r="3" spans="1:20" x14ac:dyDescent="0.2">
      <c r="A3" t="s">
        <v>11</v>
      </c>
      <c r="B3" t="s">
        <v>16</v>
      </c>
      <c r="C3" t="s">
        <v>202</v>
      </c>
      <c r="D3" t="s">
        <v>18</v>
      </c>
      <c r="E3" t="s">
        <v>15</v>
      </c>
      <c r="F3" s="66">
        <v>9.9000000000000008E-3</v>
      </c>
      <c r="G3" s="66">
        <v>2.8199999999999999E-2</v>
      </c>
      <c r="H3" s="22">
        <v>0</v>
      </c>
      <c r="I3" s="22">
        <v>0</v>
      </c>
      <c r="J3" s="22">
        <v>4</v>
      </c>
      <c r="K3" s="22">
        <v>3</v>
      </c>
      <c r="L3" s="67">
        <v>0.04</v>
      </c>
      <c r="M3" s="65">
        <v>0.83</v>
      </c>
      <c r="N3" s="65">
        <v>-1.1299999999999999</v>
      </c>
      <c r="O3" s="65">
        <v>-0.56999999999999995</v>
      </c>
      <c r="P3" s="65">
        <v>-0.45</v>
      </c>
      <c r="Q3" s="65">
        <v>2.86</v>
      </c>
      <c r="R3" s="65">
        <v>2.91</v>
      </c>
      <c r="S3" s="68"/>
      <c r="T3" s="69"/>
    </row>
    <row r="4" spans="1:20" x14ac:dyDescent="0.2">
      <c r="A4" t="s">
        <v>11</v>
      </c>
      <c r="B4" t="s">
        <v>19</v>
      </c>
      <c r="C4" t="s">
        <v>20</v>
      </c>
      <c r="D4" t="s">
        <v>21</v>
      </c>
      <c r="E4" t="s">
        <v>15</v>
      </c>
      <c r="F4" s="66">
        <v>4.5999999999999999E-3</v>
      </c>
      <c r="G4" s="66">
        <v>4.2999999999999997E-2</v>
      </c>
      <c r="H4" s="22">
        <v>63</v>
      </c>
      <c r="I4" s="22">
        <v>47</v>
      </c>
      <c r="J4" s="22">
        <v>45</v>
      </c>
      <c r="K4" s="22">
        <v>29</v>
      </c>
      <c r="L4" s="67">
        <v>0.04</v>
      </c>
      <c r="M4" s="65">
        <v>0.34</v>
      </c>
      <c r="N4" s="65">
        <v>-0.89</v>
      </c>
      <c r="O4" s="65">
        <v>-1.84</v>
      </c>
      <c r="P4" s="65">
        <v>1.3</v>
      </c>
      <c r="Q4" s="65">
        <v>2.4500000000000002</v>
      </c>
      <c r="R4" s="65">
        <v>4.03</v>
      </c>
      <c r="S4" s="68"/>
      <c r="T4" s="69"/>
    </row>
    <row r="5" spans="1:20" x14ac:dyDescent="0.2">
      <c r="C5" t="s">
        <v>203</v>
      </c>
      <c r="D5" t="s">
        <v>204</v>
      </c>
      <c r="E5" t="s">
        <v>15</v>
      </c>
      <c r="F5" s="66">
        <v>3.0000000000000001E-3</v>
      </c>
      <c r="G5" s="66">
        <v>2.5499999999999998E-2</v>
      </c>
      <c r="L5" s="67">
        <v>0</v>
      </c>
      <c r="M5" s="65">
        <v>0.13</v>
      </c>
      <c r="N5" s="65">
        <v>-1.08</v>
      </c>
      <c r="O5" s="65">
        <v>-1.64</v>
      </c>
      <c r="P5" s="65">
        <v>2.13</v>
      </c>
      <c r="Q5" s="65">
        <v>3.13</v>
      </c>
      <c r="R5" s="65">
        <v>4.66</v>
      </c>
      <c r="S5" s="68"/>
      <c r="T5" s="69"/>
    </row>
    <row r="6" spans="1:20" x14ac:dyDescent="0.2">
      <c r="A6" t="s">
        <v>11</v>
      </c>
      <c r="B6" t="s">
        <v>22</v>
      </c>
      <c r="C6" t="s">
        <v>101</v>
      </c>
      <c r="D6" t="s">
        <v>102</v>
      </c>
      <c r="E6" t="s">
        <v>15</v>
      </c>
      <c r="F6" s="66">
        <v>5.4999999999999997E-3</v>
      </c>
      <c r="G6" s="66">
        <v>6.1400000000000003E-2</v>
      </c>
      <c r="H6" s="22">
        <v>60</v>
      </c>
      <c r="I6" s="22">
        <v>62</v>
      </c>
      <c r="J6" s="22">
        <v>55</v>
      </c>
      <c r="K6" s="22">
        <v>52</v>
      </c>
      <c r="L6" s="67">
        <v>0</v>
      </c>
      <c r="M6" s="65">
        <v>2.2000000000000002</v>
      </c>
      <c r="N6" s="65">
        <v>-1.48</v>
      </c>
      <c r="O6" s="65">
        <v>-0.26</v>
      </c>
      <c r="P6" s="65">
        <v>0.92</v>
      </c>
      <c r="Q6" s="65">
        <v>6.25</v>
      </c>
      <c r="R6" s="65">
        <v>7.75</v>
      </c>
      <c r="S6" s="68"/>
      <c r="T6" s="69"/>
    </row>
    <row r="7" spans="1:20" x14ac:dyDescent="0.2">
      <c r="A7" t="s">
        <v>11</v>
      </c>
      <c r="B7" t="s">
        <v>25</v>
      </c>
      <c r="C7" t="s">
        <v>191</v>
      </c>
      <c r="D7" t="s">
        <v>27</v>
      </c>
      <c r="E7" t="s">
        <v>15</v>
      </c>
      <c r="F7" s="66">
        <v>7.4000000000000003E-3</v>
      </c>
      <c r="G7" s="66">
        <v>3.9899999999999998E-2</v>
      </c>
      <c r="H7" s="22">
        <v>48</v>
      </c>
      <c r="I7" s="22">
        <v>40</v>
      </c>
      <c r="J7" s="22">
        <v>24</v>
      </c>
      <c r="K7" s="22">
        <v>17</v>
      </c>
      <c r="L7" s="67">
        <v>7.1999999999999995E-2</v>
      </c>
      <c r="M7" s="65">
        <v>2.23</v>
      </c>
      <c r="N7" s="65">
        <v>-0.45</v>
      </c>
      <c r="O7" s="65">
        <v>0.33</v>
      </c>
      <c r="P7" s="65">
        <v>1.5</v>
      </c>
      <c r="Q7" s="65">
        <v>3.9</v>
      </c>
      <c r="R7" s="65">
        <v>4.8600000000000003</v>
      </c>
      <c r="S7" s="68"/>
      <c r="T7" s="69"/>
    </row>
    <row r="8" spans="1:20" ht="13.5" customHeight="1" thickBot="1" x14ac:dyDescent="0.25">
      <c r="A8" s="2" t="s">
        <v>11</v>
      </c>
      <c r="B8" s="2" t="s">
        <v>29</v>
      </c>
      <c r="C8" t="s">
        <v>192</v>
      </c>
      <c r="D8" t="s">
        <v>31</v>
      </c>
      <c r="E8" t="s">
        <v>15</v>
      </c>
      <c r="F8" s="66">
        <v>1.26E-2</v>
      </c>
      <c r="G8" s="66">
        <v>3.8899999999999997E-2</v>
      </c>
      <c r="H8" s="22">
        <v>11</v>
      </c>
      <c r="I8" s="22">
        <v>4</v>
      </c>
      <c r="J8" s="22">
        <v>13</v>
      </c>
      <c r="K8" s="22">
        <v>17</v>
      </c>
      <c r="L8" s="67">
        <v>0.04</v>
      </c>
      <c r="M8" s="65">
        <v>0.6</v>
      </c>
      <c r="N8" s="65">
        <v>-1.07</v>
      </c>
      <c r="O8" s="65">
        <v>-2.37</v>
      </c>
      <c r="P8" s="65">
        <v>4.62</v>
      </c>
      <c r="Q8" s="65">
        <v>9.84</v>
      </c>
      <c r="R8" s="65">
        <v>11.84</v>
      </c>
      <c r="S8" s="68"/>
      <c r="T8" s="69"/>
    </row>
    <row r="9" spans="1:20" ht="13.5" customHeight="1" thickBot="1" x14ac:dyDescent="0.25">
      <c r="A9" s="2"/>
      <c r="B9" s="2"/>
      <c r="C9" t="s">
        <v>177</v>
      </c>
      <c r="D9" t="s">
        <v>178</v>
      </c>
      <c r="E9" t="s">
        <v>15</v>
      </c>
      <c r="F9" s="66">
        <v>8.5000000000000006E-3</v>
      </c>
      <c r="G9" s="66">
        <v>4.4600000000000001E-2</v>
      </c>
      <c r="H9" s="36">
        <v>0</v>
      </c>
      <c r="I9" s="33">
        <v>8</v>
      </c>
      <c r="J9" s="36" t="s">
        <v>205</v>
      </c>
      <c r="K9" s="36" t="s">
        <v>205</v>
      </c>
      <c r="L9" s="67">
        <v>0.112</v>
      </c>
      <c r="M9" s="65">
        <v>1.46</v>
      </c>
      <c r="N9" s="65">
        <v>-0.83</v>
      </c>
      <c r="O9" s="65">
        <v>-0.23</v>
      </c>
      <c r="P9" s="65">
        <v>1.7</v>
      </c>
      <c r="Q9" s="65">
        <v>3.62</v>
      </c>
      <c r="R9" s="89">
        <v>3.35</v>
      </c>
      <c r="S9" s="68"/>
      <c r="T9" s="69"/>
    </row>
    <row r="10" spans="1:20" ht="13.5" customHeight="1" thickBot="1" x14ac:dyDescent="0.25">
      <c r="A10" s="2"/>
      <c r="B10" s="2"/>
      <c r="C10" t="s">
        <v>181</v>
      </c>
      <c r="D10" t="s">
        <v>182</v>
      </c>
      <c r="E10" t="s">
        <v>15</v>
      </c>
      <c r="F10" s="66">
        <v>1.03E-2</v>
      </c>
      <c r="G10" s="66">
        <v>0</v>
      </c>
      <c r="H10" s="36">
        <v>0</v>
      </c>
      <c r="I10" s="33" t="s">
        <v>205</v>
      </c>
      <c r="J10" s="36" t="s">
        <v>205</v>
      </c>
      <c r="K10" s="36" t="s">
        <v>205</v>
      </c>
      <c r="L10" s="67">
        <v>0.04</v>
      </c>
      <c r="M10" s="65">
        <v>1.1599999999999999</v>
      </c>
      <c r="N10" s="65">
        <v>-0.94</v>
      </c>
      <c r="O10" s="65">
        <v>-0.56999999999999995</v>
      </c>
      <c r="P10" s="65">
        <v>-0.36</v>
      </c>
      <c r="Q10" s="65">
        <v>3.55</v>
      </c>
      <c r="R10" s="89">
        <v>3.35</v>
      </c>
      <c r="S10" s="68"/>
      <c r="T10" s="69"/>
    </row>
    <row r="11" spans="1:20" hidden="1" x14ac:dyDescent="0.2">
      <c r="A11" t="s">
        <v>11</v>
      </c>
      <c r="B11" t="s">
        <v>12</v>
      </c>
      <c r="C11" t="s">
        <v>13</v>
      </c>
      <c r="D11" t="s">
        <v>14</v>
      </c>
      <c r="E11" t="s">
        <v>15</v>
      </c>
      <c r="F11" s="66">
        <v>6.3E-3</v>
      </c>
      <c r="G11" s="66">
        <v>3.7100000000000001E-2</v>
      </c>
      <c r="H11" s="22">
        <v>0</v>
      </c>
      <c r="I11" s="22">
        <v>0</v>
      </c>
      <c r="J11" s="22">
        <v>11</v>
      </c>
      <c r="K11" s="22">
        <v>19</v>
      </c>
      <c r="L11" s="67">
        <v>5.6000000000000001E-2</v>
      </c>
      <c r="M11" s="65">
        <v>-2.0499999999999998</v>
      </c>
      <c r="N11" s="65">
        <v>-1.92</v>
      </c>
      <c r="O11" s="65">
        <v>-1.03</v>
      </c>
      <c r="P11" s="65">
        <v>-4.12</v>
      </c>
      <c r="Q11" s="65">
        <v>5.46</v>
      </c>
      <c r="R11" s="65">
        <v>7.22</v>
      </c>
      <c r="S11" s="68"/>
      <c r="T11" s="69"/>
    </row>
    <row r="12" spans="1:20" hidden="1" x14ac:dyDescent="0.2">
      <c r="A12" t="s">
        <v>11</v>
      </c>
      <c r="B12" t="s">
        <v>16</v>
      </c>
      <c r="C12" t="s">
        <v>202</v>
      </c>
      <c r="D12" t="s">
        <v>18</v>
      </c>
      <c r="E12" t="s">
        <v>15</v>
      </c>
      <c r="F12" s="66">
        <v>9.9000000000000008E-3</v>
      </c>
      <c r="G12" s="66">
        <v>2.8199999999999999E-2</v>
      </c>
      <c r="H12" s="22">
        <v>0</v>
      </c>
      <c r="I12" s="22">
        <v>0</v>
      </c>
      <c r="J12" s="22">
        <v>4</v>
      </c>
      <c r="K12" s="22">
        <v>3</v>
      </c>
      <c r="L12" s="67">
        <v>0.04</v>
      </c>
      <c r="M12" s="65">
        <v>0.83</v>
      </c>
      <c r="N12" s="65">
        <v>-1.1299999999999999</v>
      </c>
      <c r="O12" s="65">
        <v>-0.56999999999999995</v>
      </c>
      <c r="P12" s="65">
        <v>-0.45</v>
      </c>
      <c r="Q12" s="65">
        <v>2.86</v>
      </c>
      <c r="R12" s="65">
        <v>2.91</v>
      </c>
      <c r="S12" s="68"/>
      <c r="T12" s="69"/>
    </row>
    <row r="13" spans="1:20" hidden="1" x14ac:dyDescent="0.2">
      <c r="A13" t="s">
        <v>11</v>
      </c>
      <c r="B13" t="s">
        <v>19</v>
      </c>
      <c r="C13" t="s">
        <v>20</v>
      </c>
      <c r="D13" t="s">
        <v>21</v>
      </c>
      <c r="E13" t="s">
        <v>15</v>
      </c>
      <c r="F13" s="66">
        <v>4.5999999999999999E-3</v>
      </c>
      <c r="G13" s="66">
        <v>4.2999999999999997E-2</v>
      </c>
      <c r="H13" s="22">
        <v>63</v>
      </c>
      <c r="I13" s="22">
        <v>47</v>
      </c>
      <c r="J13" s="22">
        <v>45</v>
      </c>
      <c r="K13" s="22">
        <v>29</v>
      </c>
      <c r="L13" s="67">
        <v>0.04</v>
      </c>
      <c r="M13" s="65">
        <v>0.34</v>
      </c>
      <c r="N13" s="65">
        <v>-0.89</v>
      </c>
      <c r="O13" s="65">
        <v>-1.84</v>
      </c>
      <c r="P13" s="65">
        <v>1.3</v>
      </c>
      <c r="Q13" s="65">
        <v>2.4500000000000002</v>
      </c>
      <c r="R13" s="65">
        <v>4.03</v>
      </c>
      <c r="S13" s="68"/>
      <c r="T13" s="69"/>
    </row>
    <row r="14" spans="1:20" hidden="1" x14ac:dyDescent="0.2">
      <c r="C14" t="s">
        <v>203</v>
      </c>
      <c r="D14" t="s">
        <v>204</v>
      </c>
      <c r="E14" t="s">
        <v>15</v>
      </c>
      <c r="F14" s="66">
        <v>3.0000000000000001E-3</v>
      </c>
      <c r="G14" s="66">
        <v>2.5499999999999998E-2</v>
      </c>
      <c r="L14" s="67">
        <v>0</v>
      </c>
      <c r="M14" s="65">
        <v>0.13</v>
      </c>
      <c r="N14" s="65">
        <v>-1.08</v>
      </c>
      <c r="O14" s="65">
        <v>-1.64</v>
      </c>
      <c r="P14" s="65">
        <v>2.13</v>
      </c>
      <c r="Q14" s="65">
        <v>3.13</v>
      </c>
      <c r="R14" s="65">
        <v>4.66</v>
      </c>
      <c r="S14" s="68"/>
      <c r="T14" s="69"/>
    </row>
    <row r="15" spans="1:20" hidden="1" x14ac:dyDescent="0.2">
      <c r="A15" t="s">
        <v>11</v>
      </c>
      <c r="B15" t="s">
        <v>22</v>
      </c>
      <c r="C15" t="s">
        <v>101</v>
      </c>
      <c r="D15" t="s">
        <v>102</v>
      </c>
      <c r="E15" t="s">
        <v>15</v>
      </c>
      <c r="F15" s="66">
        <v>5.4999999999999997E-3</v>
      </c>
      <c r="G15" s="66">
        <v>6.1400000000000003E-2</v>
      </c>
      <c r="H15" s="22">
        <v>60</v>
      </c>
      <c r="I15" s="22">
        <v>62</v>
      </c>
      <c r="J15" s="22">
        <v>55</v>
      </c>
      <c r="K15" s="22">
        <v>52</v>
      </c>
      <c r="L15" s="67">
        <v>0</v>
      </c>
      <c r="M15" s="65">
        <v>2.2000000000000002</v>
      </c>
      <c r="N15" s="65">
        <v>-1.48</v>
      </c>
      <c r="O15" s="65">
        <v>-0.26</v>
      </c>
      <c r="P15" s="65">
        <v>0.92</v>
      </c>
      <c r="Q15" s="65">
        <v>6.25</v>
      </c>
      <c r="R15" s="65">
        <v>7.75</v>
      </c>
      <c r="S15" s="68"/>
      <c r="T15" s="69"/>
    </row>
    <row r="16" spans="1:20" ht="13.5" hidden="1" customHeight="1" thickBot="1" x14ac:dyDescent="0.25">
      <c r="A16" s="2" t="s">
        <v>11</v>
      </c>
      <c r="B16" s="2" t="s">
        <v>29</v>
      </c>
      <c r="C16" t="s">
        <v>192</v>
      </c>
      <c r="D16" t="s">
        <v>31</v>
      </c>
      <c r="E16" t="s">
        <v>15</v>
      </c>
      <c r="F16" s="66">
        <v>1.26E-2</v>
      </c>
      <c r="G16" s="66">
        <v>3.8899999999999997E-2</v>
      </c>
      <c r="H16" s="22">
        <v>11</v>
      </c>
      <c r="I16" s="22">
        <v>4</v>
      </c>
      <c r="J16" s="22">
        <v>13</v>
      </c>
      <c r="K16" s="22">
        <v>17</v>
      </c>
      <c r="L16" s="67">
        <v>0.04</v>
      </c>
      <c r="M16" s="65">
        <v>0.6</v>
      </c>
      <c r="N16" s="65">
        <v>-1.07</v>
      </c>
      <c r="O16" s="65">
        <v>-2.37</v>
      </c>
      <c r="P16" s="65">
        <v>4.62</v>
      </c>
      <c r="Q16" s="65">
        <v>9.84</v>
      </c>
      <c r="R16" s="65">
        <v>11.84</v>
      </c>
      <c r="S16" s="68"/>
      <c r="T16" s="69"/>
    </row>
    <row r="17" spans="1:20" ht="13.5" customHeight="1" thickBot="1" x14ac:dyDescent="0.25">
      <c r="A17" s="2"/>
      <c r="B17" s="2"/>
      <c r="C17" t="s">
        <v>196</v>
      </c>
      <c r="D17" t="s">
        <v>197</v>
      </c>
      <c r="E17" t="s">
        <v>198</v>
      </c>
      <c r="F17" s="66">
        <v>1.1999999999999999E-3</v>
      </c>
      <c r="G17" s="66">
        <v>3.04E-2</v>
      </c>
      <c r="H17" s="36">
        <v>0</v>
      </c>
      <c r="I17" s="33">
        <v>20</v>
      </c>
      <c r="J17" s="36">
        <v>17</v>
      </c>
      <c r="K17" s="36">
        <v>15</v>
      </c>
      <c r="L17" s="67">
        <v>0.112</v>
      </c>
      <c r="M17" s="65">
        <v>-0.06</v>
      </c>
      <c r="N17" s="65">
        <v>-0.11</v>
      </c>
      <c r="O17" s="65">
        <v>-0.86</v>
      </c>
      <c r="P17" s="65">
        <v>2.41</v>
      </c>
      <c r="Q17" s="65">
        <v>2.79</v>
      </c>
      <c r="R17" s="65">
        <v>4.08</v>
      </c>
      <c r="S17" s="93"/>
      <c r="T17" s="69"/>
    </row>
    <row r="18" spans="1:20" ht="13.5" customHeight="1" thickBot="1" x14ac:dyDescent="0.25">
      <c r="A18" s="2"/>
      <c r="B18" s="2"/>
      <c r="C18" t="s">
        <v>200</v>
      </c>
      <c r="D18" t="s">
        <v>201</v>
      </c>
      <c r="E18" t="s">
        <v>198</v>
      </c>
      <c r="F18" s="66">
        <v>1.1999999999999999E-3</v>
      </c>
      <c r="G18" s="66">
        <v>3.7900000000000003E-2</v>
      </c>
      <c r="H18" s="36">
        <v>0</v>
      </c>
      <c r="I18" s="33">
        <v>0</v>
      </c>
      <c r="J18" s="36">
        <v>7</v>
      </c>
      <c r="K18" s="36">
        <v>29</v>
      </c>
      <c r="L18" s="67">
        <v>7.1999999999999995E-2</v>
      </c>
      <c r="M18" s="65">
        <v>0.16</v>
      </c>
      <c r="N18" s="65">
        <v>-0.31</v>
      </c>
      <c r="O18" s="65">
        <v>-1.1000000000000001</v>
      </c>
      <c r="P18" s="65">
        <v>3.92</v>
      </c>
      <c r="Q18" s="65">
        <v>4.07</v>
      </c>
      <c r="R18" s="65">
        <v>5.47</v>
      </c>
      <c r="S18" s="93"/>
      <c r="T18" s="69"/>
    </row>
    <row r="19" spans="1:20" ht="13.5" customHeight="1" thickBot="1" x14ac:dyDescent="0.25">
      <c r="A19" s="2"/>
      <c r="B19" s="2"/>
      <c r="C19" s="84" t="s">
        <v>158</v>
      </c>
      <c r="D19" s="84" t="s">
        <v>159</v>
      </c>
      <c r="E19" s="84" t="s">
        <v>84</v>
      </c>
      <c r="F19" s="85">
        <v>6.9999999999999999E-4</v>
      </c>
      <c r="G19" s="85">
        <v>2.4400000000000002E-2</v>
      </c>
      <c r="H19" s="36">
        <v>44</v>
      </c>
      <c r="I19" s="33">
        <v>56</v>
      </c>
      <c r="J19" s="36">
        <v>54</v>
      </c>
      <c r="K19" s="36">
        <v>45</v>
      </c>
      <c r="L19" s="86">
        <v>0.14799999999999999</v>
      </c>
      <c r="M19" s="87">
        <v>-0.34</v>
      </c>
      <c r="N19" s="87">
        <v>-1.1100000000000001</v>
      </c>
      <c r="O19" s="87">
        <v>-1.92</v>
      </c>
      <c r="P19" s="87">
        <v>1.57</v>
      </c>
      <c r="Q19" s="87">
        <v>1.6</v>
      </c>
      <c r="R19" s="87">
        <v>3.18</v>
      </c>
      <c r="T19" s="65"/>
    </row>
    <row r="20" spans="1:20" ht="13.5" customHeight="1" thickBot="1" x14ac:dyDescent="0.25">
      <c r="A20" s="2"/>
      <c r="B20" s="2"/>
      <c r="C20" s="84" t="s">
        <v>160</v>
      </c>
      <c r="D20" s="84" t="s">
        <v>161</v>
      </c>
      <c r="E20" s="84" t="s">
        <v>84</v>
      </c>
      <c r="F20" s="85">
        <v>7.6E-3</v>
      </c>
      <c r="G20" s="85">
        <v>0</v>
      </c>
      <c r="H20" s="36">
        <v>0</v>
      </c>
      <c r="I20" s="33">
        <v>9</v>
      </c>
      <c r="J20" s="36" t="s">
        <v>205</v>
      </c>
      <c r="K20" s="36" t="s">
        <v>205</v>
      </c>
      <c r="L20" s="86">
        <v>0.04</v>
      </c>
      <c r="M20" s="87">
        <v>2.87</v>
      </c>
      <c r="N20" s="87">
        <v>-1.27</v>
      </c>
      <c r="O20" s="87">
        <v>-0.45</v>
      </c>
      <c r="P20" s="87">
        <v>3.2</v>
      </c>
      <c r="Q20" s="87">
        <v>5.16</v>
      </c>
      <c r="R20" s="87">
        <v>3.16</v>
      </c>
      <c r="T20" s="65"/>
    </row>
    <row r="21" spans="1:20" ht="13.5" customHeight="1" thickBot="1" x14ac:dyDescent="0.25">
      <c r="A21" s="2"/>
      <c r="B21" s="2"/>
      <c r="C21" s="84" t="s">
        <v>162</v>
      </c>
      <c r="D21" s="84" t="s">
        <v>21</v>
      </c>
      <c r="E21" s="84" t="s">
        <v>84</v>
      </c>
      <c r="F21" s="85">
        <v>5.4999999999999997E-3</v>
      </c>
      <c r="G21" s="85">
        <v>5.0500000000000003E-2</v>
      </c>
      <c r="H21" s="36">
        <v>63</v>
      </c>
      <c r="I21" s="33" t="s">
        <v>205</v>
      </c>
      <c r="J21" s="36" t="s">
        <v>205</v>
      </c>
      <c r="K21" s="36" t="s">
        <v>205</v>
      </c>
      <c r="L21" s="86">
        <v>7.1999999999999995E-2</v>
      </c>
      <c r="M21" s="87">
        <v>1.03</v>
      </c>
      <c r="N21" s="87">
        <v>-0.91</v>
      </c>
      <c r="O21" s="87">
        <v>-2.1</v>
      </c>
      <c r="P21" s="87">
        <v>3.17</v>
      </c>
      <c r="Q21" s="87">
        <v>3.86</v>
      </c>
      <c r="R21" s="90">
        <v>3.35</v>
      </c>
      <c r="T21" s="65"/>
    </row>
    <row r="22" spans="1:20" ht="13.5" customHeight="1" thickBot="1" x14ac:dyDescent="0.25">
      <c r="A22" s="2"/>
      <c r="B22" s="2"/>
      <c r="C22" s="84" t="s">
        <v>163</v>
      </c>
      <c r="D22" s="84" t="s">
        <v>164</v>
      </c>
      <c r="E22" s="84" t="s">
        <v>84</v>
      </c>
      <c r="F22" s="85">
        <v>5.0000000000000001E-3</v>
      </c>
      <c r="G22" s="85">
        <v>4.4200000000000003E-2</v>
      </c>
      <c r="H22" s="36">
        <v>85</v>
      </c>
      <c r="I22" s="33">
        <v>87</v>
      </c>
      <c r="J22" s="36">
        <v>87</v>
      </c>
      <c r="K22" s="36" t="s">
        <v>205</v>
      </c>
      <c r="L22" s="86">
        <v>2.8000000000000001E-2</v>
      </c>
      <c r="M22" s="87">
        <v>1.45</v>
      </c>
      <c r="N22" s="87">
        <v>-1.23</v>
      </c>
      <c r="O22" s="87">
        <v>-0.56999999999999995</v>
      </c>
      <c r="P22" s="87">
        <v>-0.59</v>
      </c>
      <c r="Q22" s="87">
        <v>4.53</v>
      </c>
      <c r="R22" s="87">
        <v>6.88</v>
      </c>
      <c r="T22" s="65"/>
    </row>
    <row r="23" spans="1:20" ht="13.5" customHeight="1" thickBot="1" x14ac:dyDescent="0.25">
      <c r="A23" s="2"/>
      <c r="B23" s="2"/>
      <c r="C23" s="84" t="s">
        <v>165</v>
      </c>
      <c r="D23" s="84" t="s">
        <v>166</v>
      </c>
      <c r="E23" s="84" t="s">
        <v>84</v>
      </c>
      <c r="F23" s="85">
        <v>6.4999999999999997E-3</v>
      </c>
      <c r="G23" s="85">
        <v>3.9399999999999998E-2</v>
      </c>
      <c r="H23" s="36">
        <v>78</v>
      </c>
      <c r="I23" s="33">
        <v>60</v>
      </c>
      <c r="J23" s="36" t="s">
        <v>205</v>
      </c>
      <c r="K23" s="36" t="s">
        <v>205</v>
      </c>
      <c r="L23" s="86">
        <v>7.1999999999999995E-2</v>
      </c>
      <c r="M23" s="87">
        <v>0.85</v>
      </c>
      <c r="N23" s="87">
        <v>-1.1399999999999999</v>
      </c>
      <c r="O23" s="87">
        <v>-0.33</v>
      </c>
      <c r="P23" s="87">
        <v>-0.55000000000000004</v>
      </c>
      <c r="Q23" s="87">
        <v>3.45</v>
      </c>
      <c r="R23" s="90">
        <v>3.35</v>
      </c>
      <c r="T23" s="65"/>
    </row>
    <row r="24" spans="1:20" ht="13.5" customHeight="1" thickBot="1" x14ac:dyDescent="0.25">
      <c r="A24" s="2"/>
      <c r="B24" s="2"/>
      <c r="C24" s="38" t="s">
        <v>167</v>
      </c>
      <c r="D24" s="38" t="s">
        <v>168</v>
      </c>
      <c r="E24" s="38" t="s">
        <v>84</v>
      </c>
      <c r="F24" s="39">
        <v>5.0000000000000001E-3</v>
      </c>
      <c r="G24" s="39">
        <v>5.9700000000000003E-2</v>
      </c>
      <c r="H24" s="31">
        <v>78</v>
      </c>
      <c r="I24" s="30">
        <v>75</v>
      </c>
      <c r="J24" s="31">
        <v>66</v>
      </c>
      <c r="K24" s="31" t="s">
        <v>205</v>
      </c>
      <c r="L24" s="40">
        <v>0.04</v>
      </c>
      <c r="M24" s="41">
        <v>1.83</v>
      </c>
      <c r="N24" s="41">
        <v>-0.86</v>
      </c>
      <c r="O24" s="41">
        <v>-1.08</v>
      </c>
      <c r="P24" s="41">
        <v>5.45</v>
      </c>
      <c r="Q24" s="41">
        <v>6.45</v>
      </c>
      <c r="R24" s="41">
        <v>8.09</v>
      </c>
      <c r="T24" s="65"/>
    </row>
    <row r="25" spans="1:20" ht="13.5" customHeight="1" thickBot="1" x14ac:dyDescent="0.25">
      <c r="A25" s="2"/>
      <c r="B25" s="2"/>
      <c r="C25" s="73"/>
      <c r="D25" s="73" t="s">
        <v>206</v>
      </c>
      <c r="E25" s="73"/>
      <c r="F25" s="74">
        <f>SUMPRODUCT(F2:F10,$L$2:$L$10)/SUM($L$2:$L$10)</f>
        <v>8.3340000000000011E-3</v>
      </c>
      <c r="G25" s="74">
        <f>SUMPRODUCT(G2:G10,$L$2:$L$10)/SUM($L$2:$L$10)</f>
        <v>3.5873999999999996E-2</v>
      </c>
      <c r="H25" s="75"/>
      <c r="I25" s="75"/>
      <c r="J25" s="75"/>
      <c r="K25" s="75"/>
      <c r="L25" s="76">
        <f>SUM(L2:L10)</f>
        <v>0.4</v>
      </c>
      <c r="M25" s="88">
        <f t="shared" ref="M25:R25" si="0">SUMPRODUCT(M2:M10,$L$2:$L$10)/SUM($L$2:$L$10)</f>
        <v>0.81619999999999993</v>
      </c>
      <c r="N25" s="88">
        <f t="shared" si="0"/>
        <v>-0.98519999999999996</v>
      </c>
      <c r="O25" s="88">
        <f t="shared" si="0"/>
        <v>-0.68419999999999992</v>
      </c>
      <c r="P25" s="88">
        <f t="shared" si="0"/>
        <v>0.6801999999999998</v>
      </c>
      <c r="Q25" s="88">
        <f t="shared" si="0"/>
        <v>4.3499999999999996</v>
      </c>
      <c r="R25" s="88">
        <f t="shared" si="0"/>
        <v>5.0366</v>
      </c>
    </row>
    <row r="26" spans="1:20" ht="13.5" customHeight="1" thickBot="1" x14ac:dyDescent="0.25">
      <c r="A26" s="2"/>
      <c r="B26" s="2"/>
      <c r="C26" s="73"/>
      <c r="D26" s="73" t="s">
        <v>207</v>
      </c>
      <c r="E26" s="73"/>
      <c r="F26" s="74">
        <f>SUMPRODUCT(F10:F18,$L$10:$L$18)/SUM($L$10:$L$18)</f>
        <v>5.1739999999999989E-3</v>
      </c>
      <c r="G26" s="74">
        <f>SUMPRODUCT(G10:G18,$L$10:$L$18)/SUM($L$10:$L$18)</f>
        <v>3.1537999999999997E-2</v>
      </c>
      <c r="H26" s="75"/>
      <c r="I26" s="75"/>
      <c r="J26" s="75"/>
      <c r="K26" s="75"/>
      <c r="L26" s="76">
        <f>SUM(L10:L18)</f>
        <v>0.4</v>
      </c>
      <c r="M26" s="88">
        <f t="shared" ref="M26:R26" si="1">SUMPRODUCT(M10:M18,$L$10:$L$18)/SUM($L$10:$L$18)</f>
        <v>1.7999999999999995E-2</v>
      </c>
      <c r="N26" s="88">
        <f t="shared" si="1"/>
        <v>-0.75839999999999985</v>
      </c>
      <c r="O26" s="88">
        <f t="shared" si="1"/>
        <v>-1.1179999999999999</v>
      </c>
      <c r="P26" s="88">
        <f t="shared" si="1"/>
        <v>1.3146000000000002</v>
      </c>
      <c r="Q26" s="88">
        <f t="shared" si="1"/>
        <v>4.1482000000000001</v>
      </c>
      <c r="R26" s="88">
        <f t="shared" si="1"/>
        <v>5.3507999999999996</v>
      </c>
    </row>
    <row r="27" spans="1:20" ht="13.5" customHeight="1" thickBot="1" x14ac:dyDescent="0.25">
      <c r="A27" s="2"/>
      <c r="B27" s="2"/>
      <c r="C27" s="73"/>
      <c r="D27" s="73" t="s">
        <v>169</v>
      </c>
      <c r="E27" s="73"/>
      <c r="F27" s="74">
        <f>SUMPRODUCT(F19:F24,$L$19:$L$24)/SUM($L$19:$L$24)</f>
        <v>4.0290000000000005E-3</v>
      </c>
      <c r="G27" s="74">
        <f>SUMPRODUCT(G19:G24,$L$19:$L$24)/SUM($L$19:$L$24)</f>
        <v>3.4274000000000006E-2</v>
      </c>
      <c r="H27" s="75"/>
      <c r="I27" s="75"/>
      <c r="J27" s="75"/>
      <c r="K27" s="75"/>
      <c r="L27" s="76">
        <f>SUM(L19:L24)</f>
        <v>0.4</v>
      </c>
      <c r="M27" s="88">
        <f t="shared" ref="M27:R27" si="2">SUMPRODUCT(M19:M24,$L$19:$L$24)/SUM($L$19:$L$24)</f>
        <v>0.78409999999999991</v>
      </c>
      <c r="N27" s="88">
        <f t="shared" si="2"/>
        <v>-1.0787999999999998</v>
      </c>
      <c r="O27" s="88">
        <f t="shared" si="2"/>
        <v>-1.3406999999999998</v>
      </c>
      <c r="P27" s="88">
        <f t="shared" si="2"/>
        <v>1.8762000000000001</v>
      </c>
      <c r="Q27" s="88">
        <f t="shared" si="2"/>
        <v>3.3858999999999999</v>
      </c>
      <c r="R27" s="88">
        <f t="shared" si="2"/>
        <v>3.9892000000000003</v>
      </c>
    </row>
    <row r="28" spans="1:20" ht="13.5" customHeight="1" thickBot="1" x14ac:dyDescent="0.25">
      <c r="A28" s="10" t="s">
        <v>11</v>
      </c>
      <c r="B28" s="10" t="s">
        <v>104</v>
      </c>
      <c r="C28" s="10"/>
      <c r="D28" s="10" t="s">
        <v>106</v>
      </c>
      <c r="E28" s="10"/>
      <c r="F28" s="24"/>
      <c r="G28" s="24"/>
      <c r="H28" s="18"/>
      <c r="I28" s="18"/>
      <c r="J28" s="18"/>
      <c r="K28" s="18"/>
      <c r="L28" s="11"/>
      <c r="M28" s="12">
        <v>-0.1</v>
      </c>
      <c r="N28" s="12">
        <v>-1.0900000000000001</v>
      </c>
      <c r="O28" s="12">
        <v>-1.68</v>
      </c>
      <c r="P28" s="12">
        <v>1.86</v>
      </c>
      <c r="Q28" s="12">
        <v>1.83</v>
      </c>
      <c r="R28" s="12">
        <v>3.35</v>
      </c>
      <c r="S28" s="72"/>
      <c r="T28" s="72"/>
    </row>
    <row r="29" spans="1:20" ht="13.5" customHeight="1" thickBot="1" x14ac:dyDescent="0.25">
      <c r="A29" s="10"/>
      <c r="B29" s="10"/>
      <c r="C29" s="55" t="s">
        <v>154</v>
      </c>
      <c r="D29" s="55" t="s">
        <v>155</v>
      </c>
      <c r="E29" s="55" t="s">
        <v>15</v>
      </c>
      <c r="F29" s="56">
        <v>6.1000000000000004E-3</v>
      </c>
      <c r="G29" s="56">
        <v>1.9800000000000002E-2</v>
      </c>
      <c r="H29" s="34">
        <v>0</v>
      </c>
      <c r="I29" s="34">
        <v>2</v>
      </c>
      <c r="J29" s="34">
        <v>8</v>
      </c>
      <c r="K29" s="34">
        <v>8</v>
      </c>
      <c r="L29" s="56">
        <v>4.4999999999999998E-2</v>
      </c>
      <c r="M29" s="57">
        <v>2.3199999999999998</v>
      </c>
      <c r="N29" s="57">
        <v>-2.67</v>
      </c>
      <c r="O29" s="57">
        <v>0.36</v>
      </c>
      <c r="P29" s="57">
        <v>-5.59</v>
      </c>
      <c r="Q29" s="57">
        <v>4.17</v>
      </c>
      <c r="R29" s="57">
        <v>4.0999999999999996</v>
      </c>
      <c r="S29" s="49"/>
      <c r="T29" s="49"/>
    </row>
    <row r="30" spans="1:20" ht="13.5" customHeight="1" thickBot="1" x14ac:dyDescent="0.25">
      <c r="A30" s="13"/>
      <c r="B30" s="13" t="s">
        <v>107</v>
      </c>
      <c r="C30" s="13" t="s">
        <v>108</v>
      </c>
      <c r="D30" s="13" t="s">
        <v>109</v>
      </c>
      <c r="E30" s="13"/>
      <c r="F30" s="26"/>
      <c r="G30" s="26"/>
      <c r="H30" s="35"/>
      <c r="I30" s="35"/>
      <c r="J30" s="35"/>
      <c r="K30" s="35"/>
      <c r="L30" s="14"/>
      <c r="M30" s="15">
        <v>-3.57</v>
      </c>
      <c r="N30" s="15">
        <v>-0.5</v>
      </c>
      <c r="O30" s="15">
        <v>-1.18</v>
      </c>
      <c r="P30" s="15">
        <v>-12.85</v>
      </c>
      <c r="Q30" s="15">
        <v>6.52</v>
      </c>
      <c r="R30" s="15">
        <v>6.11</v>
      </c>
      <c r="S30" s="49"/>
      <c r="T30" s="49"/>
    </row>
    <row r="31" spans="1:20" x14ac:dyDescent="0.2">
      <c r="A31" t="s">
        <v>33</v>
      </c>
      <c r="B31" t="s">
        <v>37</v>
      </c>
      <c r="C31" s="51" t="s">
        <v>38</v>
      </c>
      <c r="D31" s="51" t="s">
        <v>39</v>
      </c>
      <c r="E31" s="51"/>
      <c r="F31" s="52">
        <v>6.4000000000000003E-3</v>
      </c>
      <c r="G31" s="52">
        <v>2.2499999999999999E-2</v>
      </c>
      <c r="H31" s="36">
        <v>10</v>
      </c>
      <c r="I31" s="36">
        <v>1</v>
      </c>
      <c r="J31" s="36">
        <v>3</v>
      </c>
      <c r="K31" s="33">
        <v>14</v>
      </c>
      <c r="L31" s="53">
        <v>0.03</v>
      </c>
      <c r="M31" s="54">
        <v>3.89</v>
      </c>
      <c r="N31" s="54">
        <v>-2.86</v>
      </c>
      <c r="O31" s="54">
        <v>-0.3</v>
      </c>
      <c r="P31" s="54">
        <v>-3.64</v>
      </c>
      <c r="Q31" s="54">
        <v>15.44</v>
      </c>
      <c r="R31" s="54">
        <v>11.24</v>
      </c>
      <c r="S31" s="49"/>
      <c r="T31" s="49"/>
    </row>
    <row r="32" spans="1:20" x14ac:dyDescent="0.2">
      <c r="C32" s="51" t="s">
        <v>208</v>
      </c>
      <c r="D32" s="51" t="s">
        <v>209</v>
      </c>
      <c r="E32" s="51" t="s">
        <v>15</v>
      </c>
      <c r="F32" s="52">
        <v>7.3000000000000001E-3</v>
      </c>
      <c r="G32" s="52">
        <v>2.0400000000000001E-2</v>
      </c>
      <c r="H32" s="36">
        <v>36</v>
      </c>
      <c r="I32" s="36">
        <v>31</v>
      </c>
      <c r="J32" s="36">
        <v>20</v>
      </c>
      <c r="K32" s="33">
        <v>16</v>
      </c>
      <c r="L32" s="53"/>
      <c r="M32" s="54">
        <v>7.44</v>
      </c>
      <c r="N32" s="54">
        <v>-3.17</v>
      </c>
      <c r="O32" s="54">
        <v>1.58</v>
      </c>
      <c r="P32" s="54">
        <v>-4.13</v>
      </c>
      <c r="Q32" s="54">
        <v>10.01</v>
      </c>
      <c r="R32" s="54">
        <v>9.7799999999999994</v>
      </c>
      <c r="S32" s="49"/>
      <c r="T32" s="49"/>
    </row>
    <row r="33" spans="1:20" x14ac:dyDescent="0.2">
      <c r="A33" t="s">
        <v>33</v>
      </c>
      <c r="B33" t="s">
        <v>40</v>
      </c>
      <c r="C33" s="51" t="s">
        <v>41</v>
      </c>
      <c r="D33" s="51" t="s">
        <v>42</v>
      </c>
      <c r="E33" s="51" t="s">
        <v>43</v>
      </c>
      <c r="F33" s="52">
        <v>5.8999999999999999E-3</v>
      </c>
      <c r="G33" s="52">
        <v>1.5599999999999999E-2</v>
      </c>
      <c r="H33" s="33">
        <v>0</v>
      </c>
      <c r="I33" s="33">
        <v>10</v>
      </c>
      <c r="J33" s="33">
        <v>21</v>
      </c>
      <c r="K33" s="33">
        <v>20</v>
      </c>
      <c r="L33" s="53">
        <v>3.5999999999999997E-2</v>
      </c>
      <c r="M33" s="54">
        <v>0.88</v>
      </c>
      <c r="N33" s="54">
        <v>-1.81</v>
      </c>
      <c r="O33" s="54">
        <v>1.1000000000000001</v>
      </c>
      <c r="P33" s="54">
        <v>0.88</v>
      </c>
      <c r="Q33" s="54">
        <v>12.6</v>
      </c>
      <c r="R33" s="54">
        <v>10.02</v>
      </c>
      <c r="S33" s="49"/>
      <c r="T33" s="49"/>
    </row>
    <row r="34" spans="1:20" x14ac:dyDescent="0.2">
      <c r="A34" t="s">
        <v>33</v>
      </c>
      <c r="B34" t="s">
        <v>44</v>
      </c>
      <c r="C34" s="51" t="s">
        <v>45</v>
      </c>
      <c r="D34" s="51" t="s">
        <v>46</v>
      </c>
      <c r="E34" s="51" t="s">
        <v>15</v>
      </c>
      <c r="F34" s="52">
        <v>4.3E-3</v>
      </c>
      <c r="G34" s="52">
        <v>3.0800000000000001E-2</v>
      </c>
      <c r="H34" s="33">
        <v>22</v>
      </c>
      <c r="I34" s="33">
        <v>39</v>
      </c>
      <c r="J34" s="33">
        <v>38</v>
      </c>
      <c r="K34" s="33">
        <v>28</v>
      </c>
      <c r="L34" s="53">
        <v>3.5999999999999997E-2</v>
      </c>
      <c r="M34" s="54">
        <v>6.72</v>
      </c>
      <c r="N34" s="54">
        <v>-2.91</v>
      </c>
      <c r="O34" s="54">
        <v>2.48</v>
      </c>
      <c r="P34" s="54">
        <v>-5.6</v>
      </c>
      <c r="Q34" s="54">
        <v>12.27</v>
      </c>
      <c r="R34" s="54">
        <v>8.5500000000000007</v>
      </c>
      <c r="S34" s="49"/>
      <c r="T34" s="49"/>
    </row>
    <row r="35" spans="1:20" x14ac:dyDescent="0.2">
      <c r="A35" t="s">
        <v>33</v>
      </c>
      <c r="B35" t="s">
        <v>47</v>
      </c>
      <c r="C35" s="51" t="s">
        <v>48</v>
      </c>
      <c r="D35" s="51" t="s">
        <v>49</v>
      </c>
      <c r="E35" s="51" t="s">
        <v>15</v>
      </c>
      <c r="F35" s="52">
        <v>6.7999999999999996E-3</v>
      </c>
      <c r="G35" s="97">
        <v>1.89E-2</v>
      </c>
      <c r="H35" s="37">
        <v>0</v>
      </c>
      <c r="I35" s="37">
        <v>8</v>
      </c>
      <c r="J35" s="36">
        <v>16</v>
      </c>
      <c r="K35" s="33">
        <v>27</v>
      </c>
      <c r="L35" s="53">
        <v>3.9E-2</v>
      </c>
      <c r="M35" s="54">
        <v>10.11</v>
      </c>
      <c r="N35" s="54">
        <v>-1.39</v>
      </c>
      <c r="O35" s="54">
        <v>5.19</v>
      </c>
      <c r="P35" s="54">
        <v>-3.27</v>
      </c>
      <c r="Q35" s="54">
        <v>17.670000000000002</v>
      </c>
      <c r="R35" s="54">
        <v>12.85</v>
      </c>
      <c r="S35" s="49"/>
      <c r="T35" s="49"/>
    </row>
    <row r="36" spans="1:20" ht="13.5" customHeight="1" thickBot="1" x14ac:dyDescent="0.25">
      <c r="C36" s="38" t="s">
        <v>170</v>
      </c>
      <c r="D36" s="38" t="s">
        <v>171</v>
      </c>
      <c r="E36" s="38" t="s">
        <v>84</v>
      </c>
      <c r="F36" s="39">
        <v>1.4E-3</v>
      </c>
      <c r="G36" s="39">
        <v>2.8299999999999999E-2</v>
      </c>
      <c r="H36" s="29">
        <v>61</v>
      </c>
      <c r="I36" s="29">
        <v>50</v>
      </c>
      <c r="J36" s="31">
        <v>41</v>
      </c>
      <c r="K36" s="30">
        <v>26</v>
      </c>
      <c r="L36" s="40">
        <v>0.17249999999999999</v>
      </c>
      <c r="M36" s="41">
        <v>5.1100000000000003</v>
      </c>
      <c r="N36" s="41">
        <v>-2.81</v>
      </c>
      <c r="O36" s="41">
        <v>0.74</v>
      </c>
      <c r="P36" s="41">
        <v>-4.55</v>
      </c>
      <c r="Q36" s="41">
        <v>9.64</v>
      </c>
      <c r="R36" s="41">
        <v>8.27</v>
      </c>
      <c r="S36" s="49"/>
      <c r="T36" s="49"/>
    </row>
    <row r="37" spans="1:20" ht="13.5" customHeight="1" thickBot="1" x14ac:dyDescent="0.25">
      <c r="A37" s="2"/>
      <c r="B37" s="2"/>
      <c r="C37" s="73"/>
      <c r="D37" s="73" t="s">
        <v>110</v>
      </c>
      <c r="E37" s="73"/>
      <c r="F37" s="74">
        <f>((F31*(L31/SUM(L31:L35)))+(F33*(L33/SUM(L31:L35)))+(F34*(L34/SUM(L31:L35)))+(F35*(L35/SUM(L31:L35))))</f>
        <v>5.8468085106382975E-3</v>
      </c>
      <c r="G37" s="74">
        <f>((G31*(L31/SUM(L31:L35)))+(G33*(L33/SUM(L31:L35)))+(G34*(L34/SUM(L31:L35)))+(G35*(L35/SUM(L31:L35))))</f>
        <v>2.1861702127659571E-2</v>
      </c>
      <c r="H37" s="75"/>
      <c r="I37" s="75"/>
      <c r="J37" s="75"/>
      <c r="K37" s="75"/>
      <c r="L37" s="76"/>
      <c r="M37" s="88">
        <f>((M31*(L31/SUM(L31:L35)))+(M33*(L33/SUM(L31:L35)))+(M34*(L34/SUM(L31:L35)))+(M35*(L35/SUM(L31:L35))))</f>
        <v>5.5644680851063821</v>
      </c>
      <c r="N37" s="88">
        <f>((N31*(L31/SUM(L31:L35)))+(N33*(L33/SUM(L31:L35)))+(N34*(L34/SUM(L31:L35)))+(N35*(L35/SUM(L31:L35))))</f>
        <v>-2.1980851063829787</v>
      </c>
      <c r="O37" s="88">
        <f>((O31*(L31/SUM(L31:L35)))+(O33*(L33/SUM(L31:L35)))+(O34*(L34/SUM(L31:L35)))+(O35*(L35/SUM(L31:L35))))</f>
        <v>2.2857446808510637</v>
      </c>
      <c r="P37" s="88">
        <f>((P31*(L31/SUM(L31:L35)))+(P33*(L33/SUM(L31:L35)))+(P34*(L34/SUM(L31:L35)))+(P35*(L35/SUM(L31:L35))))</f>
        <v>-2.8840425531914891</v>
      </c>
      <c r="Q37" s="88">
        <f>((Q31*(L31/SUM(L31:L35)))+(Q33*(L33/SUM(L31:L35)))+(Q34*(L34/SUM(L31:L35)))+(Q35*(L35/SUM(L31:L35))))</f>
        <v>14.522340425531915</v>
      </c>
      <c r="R37" s="88">
        <f>((R31*(L31/SUM(L31:L35)))+(R33*(L33/SUM(L31:L35)))+(R34*(L34/SUM(L31:L35)))+(R35*(L35/SUM(L31:L35))))</f>
        <v>10.687021276595745</v>
      </c>
      <c r="S37" s="49"/>
      <c r="T37" s="49"/>
    </row>
    <row r="38" spans="1:20" ht="13.5" customHeight="1" thickBot="1" x14ac:dyDescent="0.25">
      <c r="A38" s="10"/>
      <c r="B38" s="10" t="s">
        <v>111</v>
      </c>
      <c r="C38" s="10"/>
      <c r="D38" s="91" t="s">
        <v>210</v>
      </c>
      <c r="E38" s="10"/>
      <c r="F38" s="24"/>
      <c r="G38" s="24"/>
      <c r="H38" s="18"/>
      <c r="I38" s="18"/>
      <c r="J38" s="18"/>
      <c r="K38" s="18"/>
      <c r="L38" s="11"/>
      <c r="M38" s="12">
        <v>4.03</v>
      </c>
      <c r="N38" s="12">
        <v>-2.79</v>
      </c>
      <c r="O38" s="12">
        <v>0.53</v>
      </c>
      <c r="P38" s="12">
        <v>-5.26</v>
      </c>
      <c r="Q38" s="92">
        <v>9.44</v>
      </c>
      <c r="R38" s="12">
        <v>7.76</v>
      </c>
      <c r="S38" s="49"/>
      <c r="T38" s="49"/>
    </row>
    <row r="39" spans="1:20" x14ac:dyDescent="0.2">
      <c r="A39" t="s">
        <v>33</v>
      </c>
      <c r="B39" t="s">
        <v>50</v>
      </c>
      <c r="C39" s="51" t="s">
        <v>114</v>
      </c>
      <c r="D39" s="51" t="s">
        <v>115</v>
      </c>
      <c r="E39" s="51" t="s">
        <v>116</v>
      </c>
      <c r="F39" s="52">
        <v>0.01</v>
      </c>
      <c r="G39" s="52">
        <v>6.1999999999999998E-3</v>
      </c>
      <c r="H39" s="33">
        <v>77</v>
      </c>
      <c r="I39" s="36">
        <v>61</v>
      </c>
      <c r="J39" s="33">
        <v>49</v>
      </c>
      <c r="K39" s="36">
        <v>40</v>
      </c>
      <c r="L39" s="53">
        <v>3.5999999999999997E-2</v>
      </c>
      <c r="M39" s="54">
        <v>-1.67</v>
      </c>
      <c r="N39" s="54">
        <v>-2.02</v>
      </c>
      <c r="O39" s="54">
        <v>-0.49</v>
      </c>
      <c r="P39" s="54">
        <v>1.1200000000000001</v>
      </c>
      <c r="Q39" s="54">
        <v>13.23</v>
      </c>
      <c r="R39" s="54">
        <v>15.04</v>
      </c>
      <c r="S39" s="49"/>
      <c r="T39" s="49"/>
    </row>
    <row r="40" spans="1:20" x14ac:dyDescent="0.2">
      <c r="A40" t="s">
        <v>33</v>
      </c>
      <c r="B40" t="s">
        <v>53</v>
      </c>
      <c r="C40" s="51" t="s">
        <v>54</v>
      </c>
      <c r="D40" s="51" t="s">
        <v>55</v>
      </c>
      <c r="E40" s="51" t="s">
        <v>56</v>
      </c>
      <c r="F40" s="52">
        <v>6.0000000000000001E-3</v>
      </c>
      <c r="G40" s="52">
        <v>9.7000000000000003E-3</v>
      </c>
      <c r="H40" s="37">
        <v>87</v>
      </c>
      <c r="I40" s="28">
        <v>87</v>
      </c>
      <c r="J40" s="36">
        <v>79</v>
      </c>
      <c r="K40" s="36">
        <v>74</v>
      </c>
      <c r="L40" s="53">
        <v>3.5999999999999997E-2</v>
      </c>
      <c r="M40" s="54">
        <v>3.29</v>
      </c>
      <c r="N40" s="54">
        <v>-1.96</v>
      </c>
      <c r="O40" s="54">
        <v>1.0900000000000001</v>
      </c>
      <c r="P40" s="54">
        <v>3.9</v>
      </c>
      <c r="Q40" s="54">
        <v>15.7</v>
      </c>
      <c r="R40" s="54">
        <v>14.09</v>
      </c>
      <c r="S40" s="49"/>
      <c r="T40" s="49"/>
    </row>
    <row r="41" spans="1:20" ht="13.5" customHeight="1" thickBot="1" x14ac:dyDescent="0.25">
      <c r="A41" s="2" t="s">
        <v>33</v>
      </c>
      <c r="B41" s="2" t="s">
        <v>57</v>
      </c>
      <c r="C41" s="51" t="s">
        <v>58</v>
      </c>
      <c r="D41" s="51" t="s">
        <v>59</v>
      </c>
      <c r="E41" s="51" t="s">
        <v>15</v>
      </c>
      <c r="F41" s="52">
        <v>8.0000000000000004E-4</v>
      </c>
      <c r="G41" s="52">
        <v>1.8599999999999998E-2</v>
      </c>
      <c r="H41" s="33">
        <v>0</v>
      </c>
      <c r="I41" s="33">
        <v>0</v>
      </c>
      <c r="J41" s="33">
        <v>1</v>
      </c>
      <c r="K41" s="33">
        <v>1</v>
      </c>
      <c r="L41" s="53">
        <v>0.03</v>
      </c>
      <c r="M41" s="54">
        <v>1.22</v>
      </c>
      <c r="N41" s="54">
        <v>-1.91</v>
      </c>
      <c r="O41" s="54">
        <v>0.26</v>
      </c>
      <c r="P41" s="54">
        <v>7.35</v>
      </c>
      <c r="Q41" s="54">
        <v>17.21</v>
      </c>
      <c r="R41" s="54">
        <v>17.25</v>
      </c>
      <c r="S41" s="49"/>
      <c r="T41" s="49"/>
    </row>
    <row r="42" spans="1:20" ht="13.5" customHeight="1" thickBot="1" x14ac:dyDescent="0.25">
      <c r="A42" s="2"/>
      <c r="B42" s="2"/>
      <c r="C42" s="38" t="s">
        <v>172</v>
      </c>
      <c r="D42" s="38" t="s">
        <v>173</v>
      </c>
      <c r="E42" s="38" t="s">
        <v>84</v>
      </c>
      <c r="F42" s="39">
        <v>4.0000000000000002E-4</v>
      </c>
      <c r="G42" s="39">
        <v>1.8100000000000002E-2</v>
      </c>
      <c r="H42" s="30">
        <v>0</v>
      </c>
      <c r="I42" s="30">
        <v>0</v>
      </c>
      <c r="J42" s="31" t="s">
        <v>205</v>
      </c>
      <c r="K42" s="31" t="s">
        <v>205</v>
      </c>
      <c r="L42" s="40">
        <v>0.40350000000000003</v>
      </c>
      <c r="M42" s="41">
        <v>1.8</v>
      </c>
      <c r="N42" s="41">
        <v>-1.77</v>
      </c>
      <c r="O42" s="41">
        <v>0.04</v>
      </c>
      <c r="P42" s="41">
        <v>7.21</v>
      </c>
      <c r="Q42" s="41">
        <v>17.649999999999999</v>
      </c>
      <c r="R42" s="41">
        <v>17.510000000000002</v>
      </c>
      <c r="S42" s="49"/>
      <c r="T42" s="49"/>
    </row>
    <row r="43" spans="1:20" ht="13.5" customHeight="1" thickBot="1" x14ac:dyDescent="0.25">
      <c r="A43" s="2"/>
      <c r="B43" s="2"/>
      <c r="C43" s="73"/>
      <c r="D43" s="73" t="s">
        <v>117</v>
      </c>
      <c r="E43" s="73"/>
      <c r="F43" s="74">
        <f>((F39*(L39/SUM(L39:L41)))+(F40*(L40/SUM(L39:L41)))+(F41*(L41/SUM(L39:L41))))</f>
        <v>5.8823529411764714E-3</v>
      </c>
      <c r="G43" s="74">
        <f>((G39*(L39/SUM(L39:L41)))+(G40*(L40/SUM(L39:L41)))+(G41*(L41/SUM(L39:L41))))</f>
        <v>1.108235294117647E-2</v>
      </c>
      <c r="H43" s="75"/>
      <c r="I43" s="75"/>
      <c r="J43" s="75"/>
      <c r="K43" s="75"/>
      <c r="L43" s="76"/>
      <c r="M43" s="88">
        <f>((M39*(L39/SUM(L39:L41)))+(M40*(L40/SUM(L39:L41)))+(M41*(L41/SUM(L39:L41))))</f>
        <v>0.93058823529411772</v>
      </c>
      <c r="N43" s="88">
        <f>((N39*(L39/SUM(L39:L41)))+(N40*(L40/SUM(L39:L41)))+(N41*(L41/SUM(L39:L41))))</f>
        <v>-1.9664705882352942</v>
      </c>
      <c r="O43" s="88">
        <f>((O39*(L39/SUM(L39:L41)))+(O40*(L40/SUM(L39:L41)))+(O41*(L41/SUM(L39:L41))))</f>
        <v>0.28823529411764715</v>
      </c>
      <c r="P43" s="88">
        <f>((P39*(L39/SUM(L39:L41)))+(P40*(L40/SUM(L39:L41)))+(P41*(L41/SUM(L39:L41))))</f>
        <v>3.9335294117647059</v>
      </c>
      <c r="Q43" s="88">
        <f>((Q39*(L39/SUM(L39:L41)))+(Q40*(L40/SUM(L39:L41)))+(Q41*(L41/SUM(L39:L41))))</f>
        <v>15.272352941176472</v>
      </c>
      <c r="R43" s="88">
        <f>((R39*(L39/SUM(L39:L41)))+(R40*(L40/SUM(L39:L41)))+(R41*(L41/SUM(L39:L41))))</f>
        <v>15.354705882352942</v>
      </c>
      <c r="S43" s="49"/>
      <c r="T43" s="49"/>
    </row>
    <row r="44" spans="1:20" ht="13.5" customHeight="1" thickBot="1" x14ac:dyDescent="0.25">
      <c r="A44" s="10"/>
      <c r="B44" s="10" t="s">
        <v>118</v>
      </c>
      <c r="C44" s="10"/>
      <c r="D44" s="10" t="s">
        <v>120</v>
      </c>
      <c r="E44" s="10"/>
      <c r="F44" s="24"/>
      <c r="G44" s="24"/>
      <c r="H44" s="18"/>
      <c r="I44" s="18"/>
      <c r="J44" s="18"/>
      <c r="K44" s="18"/>
      <c r="L44" s="11"/>
      <c r="M44" s="12">
        <v>1.23</v>
      </c>
      <c r="N44" s="12">
        <v>-1.94</v>
      </c>
      <c r="O44" s="12">
        <v>0.28000000000000003</v>
      </c>
      <c r="P44" s="12">
        <v>7.42</v>
      </c>
      <c r="Q44" s="12">
        <v>17.309999999999999</v>
      </c>
      <c r="R44" s="12">
        <v>17.34</v>
      </c>
      <c r="S44" s="49"/>
      <c r="T44" s="49"/>
    </row>
    <row r="45" spans="1:20" x14ac:dyDescent="0.2">
      <c r="A45" t="s">
        <v>33</v>
      </c>
      <c r="B45" t="s">
        <v>60</v>
      </c>
      <c r="C45" s="51" t="s">
        <v>61</v>
      </c>
      <c r="D45" s="51" t="s">
        <v>62</v>
      </c>
      <c r="E45" s="51" t="s">
        <v>15</v>
      </c>
      <c r="F45" s="52">
        <v>8.6E-3</v>
      </c>
      <c r="G45" s="52">
        <v>0</v>
      </c>
      <c r="H45" s="33">
        <v>43</v>
      </c>
      <c r="I45" s="33">
        <v>59</v>
      </c>
      <c r="J45" s="33">
        <v>32</v>
      </c>
      <c r="K45" s="36">
        <v>21</v>
      </c>
      <c r="L45" s="53">
        <v>2.1000000000000001E-2</v>
      </c>
      <c r="M45" s="54">
        <v>4.9000000000000004</v>
      </c>
      <c r="N45" s="54">
        <v>0.55000000000000004</v>
      </c>
      <c r="O45" s="54">
        <v>1.66</v>
      </c>
      <c r="P45" s="54">
        <v>10.55</v>
      </c>
      <c r="Q45" s="54">
        <v>16.16</v>
      </c>
      <c r="R45" s="54">
        <v>17.579999999999998</v>
      </c>
      <c r="S45" s="49"/>
      <c r="T45" s="49"/>
    </row>
    <row r="46" spans="1:20" x14ac:dyDescent="0.2">
      <c r="A46" t="s">
        <v>33</v>
      </c>
      <c r="B46" t="s">
        <v>63</v>
      </c>
      <c r="C46" s="51" t="s">
        <v>121</v>
      </c>
      <c r="D46" s="51" t="s">
        <v>122</v>
      </c>
      <c r="E46" s="51" t="s">
        <v>15</v>
      </c>
      <c r="F46" s="52">
        <v>6.4999999999999997E-3</v>
      </c>
      <c r="G46" s="52">
        <v>6.9999999999999999E-4</v>
      </c>
      <c r="H46" s="33">
        <v>0</v>
      </c>
      <c r="I46" s="33">
        <v>17</v>
      </c>
      <c r="J46" s="33">
        <v>16</v>
      </c>
      <c r="K46" s="33">
        <v>12</v>
      </c>
      <c r="L46" s="53">
        <v>2.1000000000000001E-2</v>
      </c>
      <c r="M46" s="54">
        <v>8.6</v>
      </c>
      <c r="N46" s="54">
        <v>0.13</v>
      </c>
      <c r="O46" s="54">
        <v>2.88</v>
      </c>
      <c r="P46" s="54">
        <v>14.28</v>
      </c>
      <c r="Q46" s="54">
        <v>19.690000000000001</v>
      </c>
      <c r="R46" s="54">
        <v>19.03</v>
      </c>
      <c r="S46" s="49"/>
      <c r="T46" s="49"/>
    </row>
    <row r="47" spans="1:20" ht="13.5" customHeight="1" thickBot="1" x14ac:dyDescent="0.25">
      <c r="A47" s="2" t="s">
        <v>33</v>
      </c>
      <c r="B47" s="2" t="s">
        <v>66</v>
      </c>
      <c r="C47" s="58" t="s">
        <v>67</v>
      </c>
      <c r="D47" s="58" t="s">
        <v>68</v>
      </c>
      <c r="E47" s="58" t="s">
        <v>43</v>
      </c>
      <c r="F47" s="59">
        <v>4.3E-3</v>
      </c>
      <c r="G47" s="59">
        <v>5.8999999999999999E-3</v>
      </c>
      <c r="H47" s="32">
        <v>53</v>
      </c>
      <c r="I47" s="29">
        <v>49</v>
      </c>
      <c r="J47" s="29">
        <v>51</v>
      </c>
      <c r="K47" s="31">
        <v>58</v>
      </c>
      <c r="L47" s="60">
        <v>3.5999999999999997E-2</v>
      </c>
      <c r="M47" s="61">
        <v>4.91</v>
      </c>
      <c r="N47" s="61">
        <v>-1.63</v>
      </c>
      <c r="O47" s="61">
        <v>1.41</v>
      </c>
      <c r="P47" s="61">
        <v>8.35</v>
      </c>
      <c r="Q47" s="61">
        <v>19.21</v>
      </c>
      <c r="R47" s="61">
        <v>16.77</v>
      </c>
      <c r="S47" s="49"/>
      <c r="T47" s="49"/>
    </row>
    <row r="48" spans="1:20" ht="13.5" customHeight="1" thickBot="1" x14ac:dyDescent="0.25">
      <c r="A48" s="2"/>
      <c r="B48" s="2"/>
      <c r="C48" s="73"/>
      <c r="D48" s="73" t="s">
        <v>123</v>
      </c>
      <c r="E48" s="73"/>
      <c r="F48" s="74">
        <f>((F45*(L45/SUM(L45:L47)))+(F46*(L46/SUM(L45:L47)))+(F47*(L47/SUM(L45:L47))))</f>
        <v>6.0500000000000016E-3</v>
      </c>
      <c r="G48" s="74">
        <f>((G45*(L45/SUM(L45:L47)))+(G46*(L46/SUM(L45:L47)))+(G47*(L47/SUM(L45:L47))))</f>
        <v>2.9115384615384611E-3</v>
      </c>
      <c r="H48" s="75"/>
      <c r="I48" s="75"/>
      <c r="J48" s="75"/>
      <c r="K48" s="75"/>
      <c r="L48" s="76"/>
      <c r="M48" s="88">
        <f>((M45*(L45/SUM(L45:L47)))+(M46*(L46/SUM(L45:L47)))+(M47*(L47/SUM(L45:L47))))</f>
        <v>5.9007692307692317</v>
      </c>
      <c r="N48" s="88">
        <f>((N45*(L45/SUM(L45:L47)))+(N46*(L46/SUM(L45:L47)))+(N47*(L47/SUM(L45:L47))))</f>
        <v>-0.5692307692307691</v>
      </c>
      <c r="O48" s="88">
        <f>((O45*(L45/SUM(L45:L47)))+(O46*(L46/SUM(L45:L47)))+(O47*(L47/SUM(L45:L47))))</f>
        <v>1.8730769230769231</v>
      </c>
      <c r="P48" s="88">
        <f>((P45*(L45/SUM(L45:L47)))+(P46*(L46/SUM(L45:L47)))+(P47*(L47/SUM(L45:L47))))</f>
        <v>10.538846153846155</v>
      </c>
      <c r="Q48" s="88">
        <f>((Q45*(L45/SUM(L45:L47)))+(Q46*(L46/SUM(L45:L47)))+(Q47*(L47/SUM(L45:L47))))</f>
        <v>18.518076923076926</v>
      </c>
      <c r="R48" s="88">
        <f>((R45*(L45/SUM(L45:L47)))+(R46*(L46/SUM(L45:L47)))+(R47*(L47/SUM(L45:L47))))</f>
        <v>17.596538461538461</v>
      </c>
      <c r="S48" s="49"/>
      <c r="T48" s="49"/>
    </row>
    <row r="49" spans="1:20" ht="13.5" customHeight="1" thickBot="1" x14ac:dyDescent="0.25">
      <c r="A49" s="10"/>
      <c r="B49" s="10" t="s">
        <v>124</v>
      </c>
      <c r="C49" s="10"/>
      <c r="D49" s="10" t="s">
        <v>126</v>
      </c>
      <c r="E49" s="10"/>
      <c r="F49" s="24"/>
      <c r="G49" s="24"/>
      <c r="H49" s="18"/>
      <c r="I49" s="18"/>
      <c r="J49" s="18"/>
      <c r="K49" s="18"/>
      <c r="L49" s="11"/>
      <c r="M49" s="12">
        <v>3.96</v>
      </c>
      <c r="N49" s="12">
        <v>-1.76</v>
      </c>
      <c r="O49" s="12">
        <v>0.12</v>
      </c>
      <c r="P49" s="12">
        <v>10.56</v>
      </c>
      <c r="Q49" s="12">
        <v>17.989999999999998</v>
      </c>
      <c r="R49" s="12">
        <v>18.59</v>
      </c>
      <c r="S49" s="49"/>
      <c r="T49" s="49"/>
    </row>
    <row r="50" spans="1:20" x14ac:dyDescent="0.2">
      <c r="A50" t="s">
        <v>33</v>
      </c>
      <c r="B50" t="s">
        <v>69</v>
      </c>
      <c r="C50" s="51" t="s">
        <v>70</v>
      </c>
      <c r="D50" s="51" t="s">
        <v>71</v>
      </c>
      <c r="E50" s="51"/>
      <c r="F50" s="52">
        <v>1.18E-2</v>
      </c>
      <c r="G50" s="52">
        <v>0</v>
      </c>
      <c r="H50" s="37">
        <v>77</v>
      </c>
      <c r="I50" s="37">
        <v>65</v>
      </c>
      <c r="J50" s="37">
        <v>55</v>
      </c>
      <c r="K50" s="37">
        <v>54</v>
      </c>
      <c r="L50" s="53">
        <v>2.1000000000000001E-2</v>
      </c>
      <c r="M50" s="54">
        <v>1.9</v>
      </c>
      <c r="N50" s="54">
        <v>-3.02</v>
      </c>
      <c r="O50" s="54">
        <v>-1.64</v>
      </c>
      <c r="P50" s="54">
        <v>5.89</v>
      </c>
      <c r="Q50" s="54">
        <v>15.43</v>
      </c>
      <c r="R50" s="54">
        <v>16.100000000000001</v>
      </c>
      <c r="S50" s="49"/>
      <c r="T50" s="49"/>
    </row>
    <row r="51" spans="1:20" x14ac:dyDescent="0.2">
      <c r="A51" t="s">
        <v>33</v>
      </c>
      <c r="B51" t="s">
        <v>72</v>
      </c>
      <c r="C51" s="51" t="s">
        <v>73</v>
      </c>
      <c r="D51" s="51" t="s">
        <v>74</v>
      </c>
      <c r="E51" s="51"/>
      <c r="F51" s="52">
        <v>9.1000000000000004E-3</v>
      </c>
      <c r="G51" s="52">
        <v>5.8999999999999999E-3</v>
      </c>
      <c r="H51" s="37">
        <v>93</v>
      </c>
      <c r="I51" s="36">
        <v>88</v>
      </c>
      <c r="J51" s="37">
        <v>72</v>
      </c>
      <c r="K51" s="37">
        <v>61</v>
      </c>
      <c r="L51" s="53">
        <v>2.1000000000000001E-2</v>
      </c>
      <c r="M51" s="54">
        <v>-4.03</v>
      </c>
      <c r="N51" s="54">
        <v>-4.4000000000000004</v>
      </c>
      <c r="O51" s="54">
        <v>-2.98</v>
      </c>
      <c r="P51" s="54">
        <v>-5.97</v>
      </c>
      <c r="Q51" s="54">
        <v>13.15</v>
      </c>
      <c r="R51" s="54">
        <v>12.53</v>
      </c>
      <c r="S51" s="49"/>
      <c r="T51" s="49"/>
    </row>
    <row r="52" spans="1:20" ht="13.5" customHeight="1" thickBot="1" x14ac:dyDescent="0.25">
      <c r="A52" s="2" t="s">
        <v>33</v>
      </c>
      <c r="B52" s="2" t="s">
        <v>75</v>
      </c>
      <c r="C52" s="58" t="s">
        <v>76</v>
      </c>
      <c r="D52" s="58" t="s">
        <v>77</v>
      </c>
      <c r="E52" s="58" t="s">
        <v>15</v>
      </c>
      <c r="F52" s="59">
        <v>2.7000000000000001E-3</v>
      </c>
      <c r="G52" s="59">
        <v>1.8700000000000001E-2</v>
      </c>
      <c r="H52" s="31">
        <v>0</v>
      </c>
      <c r="I52" s="30">
        <v>6</v>
      </c>
      <c r="J52" s="30">
        <v>11</v>
      </c>
      <c r="K52" s="31">
        <v>14</v>
      </c>
      <c r="L52" s="60">
        <v>4.2000000000000003E-2</v>
      </c>
      <c r="M52" s="61">
        <v>1.25</v>
      </c>
      <c r="N52" s="61">
        <v>-1.62</v>
      </c>
      <c r="O52" s="61">
        <v>1.47</v>
      </c>
      <c r="P52" s="61">
        <v>3.83</v>
      </c>
      <c r="Q52" s="61">
        <v>20.77</v>
      </c>
      <c r="R52" s="61">
        <v>18.329999999999998</v>
      </c>
      <c r="S52" s="49"/>
      <c r="T52" s="49"/>
    </row>
    <row r="53" spans="1:20" ht="13.5" customHeight="1" thickBot="1" x14ac:dyDescent="0.25">
      <c r="A53" s="2"/>
      <c r="B53" s="2"/>
      <c r="C53" s="73"/>
      <c r="D53" s="73" t="s">
        <v>127</v>
      </c>
      <c r="E53" s="73"/>
      <c r="F53" s="74">
        <f>((F50*(L50/SUM(L50:L52)))+(F51*(L51/SUM(L50:L52)))+(F52*(L52/SUM(L50:L52))))</f>
        <v>6.575000000000001E-3</v>
      </c>
      <c r="G53" s="74">
        <f>((G50*(L50/SUM(L50:L52)))+(G51*(L51/SUM(L50:L52)))+(G52*(L52/SUM(L50:L52))))</f>
        <v>1.0825000000000001E-2</v>
      </c>
      <c r="H53" s="75"/>
      <c r="I53" s="75"/>
      <c r="J53" s="75"/>
      <c r="K53" s="75"/>
      <c r="L53" s="76"/>
      <c r="M53" s="88">
        <f>((M50*(L50/SUM(L50:L52)))+(M51*(L51/SUM(L50:L52)))+(M52*(L52/SUM(L50:L52))))</f>
        <v>9.2499999999999916E-2</v>
      </c>
      <c r="N53" s="88">
        <f>((N50*(L50/SUM(L50:L52)))+(N51*(L51/SUM(L50:L52)))+(N52*(L52/SUM(L50:L52))))</f>
        <v>-2.665</v>
      </c>
      <c r="O53" s="88">
        <f>((O50*(L50/SUM(L50:L52)))+(O51*(L51/SUM(L50:L52)))+(O52*(L52/SUM(L50:L52))))</f>
        <v>-0.42000000000000004</v>
      </c>
      <c r="P53" s="88">
        <f>((P50*(L50/SUM(L50:L52)))+(P51*(L51/SUM(L50:L52)))+(P52*(L52/SUM(L50:L52))))</f>
        <v>1.895</v>
      </c>
      <c r="Q53" s="88">
        <f>((Q50*(L50/SUM(L50:L52)))+(Q51*(L51/SUM(L50:L52)))+(Q52*(L52/SUM(L50:L52))))</f>
        <v>17.53</v>
      </c>
      <c r="R53" s="88">
        <f>((R50*(L50/SUM(L50:L52)))+(R51*(L51/SUM(L50:L52)))+(R52*(L52/SUM(L50:L52))))</f>
        <v>16.322499999999998</v>
      </c>
      <c r="S53" s="49"/>
      <c r="T53" s="49"/>
    </row>
    <row r="54" spans="1:20" ht="13.5" customHeight="1" thickBot="1" x14ac:dyDescent="0.25">
      <c r="A54" s="10"/>
      <c r="B54" s="10" t="s">
        <v>128</v>
      </c>
      <c r="C54" s="10"/>
      <c r="D54" s="10" t="s">
        <v>130</v>
      </c>
      <c r="E54" s="10"/>
      <c r="F54" s="24"/>
      <c r="G54" s="24"/>
      <c r="H54" s="18"/>
      <c r="I54" s="18"/>
      <c r="J54" s="18"/>
      <c r="K54" s="18"/>
      <c r="L54" s="11"/>
      <c r="M54" s="12">
        <v>-0.61</v>
      </c>
      <c r="N54" s="12">
        <v>-2</v>
      </c>
      <c r="O54" s="12">
        <v>0.11</v>
      </c>
      <c r="P54" s="12">
        <v>4.13</v>
      </c>
      <c r="Q54" s="12">
        <v>17.34</v>
      </c>
      <c r="R54" s="12">
        <v>16.5</v>
      </c>
      <c r="S54" s="49"/>
      <c r="T54" s="49"/>
    </row>
    <row r="55" spans="1:20" x14ac:dyDescent="0.2">
      <c r="A55" t="s">
        <v>33</v>
      </c>
      <c r="B55" t="s">
        <v>78</v>
      </c>
      <c r="C55" s="84" t="s">
        <v>188</v>
      </c>
      <c r="D55" s="84" t="s">
        <v>189</v>
      </c>
      <c r="E55" s="84"/>
      <c r="F55" s="85">
        <v>1.1999999999999999E-3</v>
      </c>
      <c r="G55" s="85">
        <v>1.38E-2</v>
      </c>
      <c r="H55" s="28">
        <v>0</v>
      </c>
      <c r="I55" s="28">
        <v>7</v>
      </c>
      <c r="J55" s="28">
        <v>4</v>
      </c>
      <c r="K55" s="37">
        <v>3</v>
      </c>
      <c r="L55" s="86">
        <v>5.0999999999999997E-2</v>
      </c>
      <c r="M55" s="87">
        <v>4.2300000000000004</v>
      </c>
      <c r="N55" s="87">
        <v>-1.23</v>
      </c>
      <c r="O55" s="87">
        <v>-1.01</v>
      </c>
      <c r="P55" s="87">
        <v>6.31</v>
      </c>
      <c r="Q55" s="87">
        <v>18.47</v>
      </c>
      <c r="R55" s="87">
        <v>17.68</v>
      </c>
      <c r="S55" s="49"/>
      <c r="T55" s="49"/>
    </row>
    <row r="56" spans="1:20" x14ac:dyDescent="0.2">
      <c r="A56" t="s">
        <v>33</v>
      </c>
      <c r="B56" t="s">
        <v>81</v>
      </c>
      <c r="H56" s="33"/>
      <c r="I56" s="33"/>
      <c r="L56" s="67"/>
      <c r="M56" s="65"/>
      <c r="N56" s="65"/>
      <c r="O56" s="65"/>
      <c r="P56" s="65"/>
      <c r="Q56" s="65"/>
      <c r="R56" s="1"/>
      <c r="S56" s="49"/>
      <c r="T56" s="49"/>
    </row>
    <row r="57" spans="1:20" ht="13.5" customHeight="1" thickBot="1" x14ac:dyDescent="0.25">
      <c r="A57" s="2" t="s">
        <v>33</v>
      </c>
      <c r="B57" s="2" t="s">
        <v>86</v>
      </c>
      <c r="C57" s="2" t="s">
        <v>87</v>
      </c>
      <c r="D57" s="2" t="s">
        <v>131</v>
      </c>
      <c r="E57" s="2" t="s">
        <v>15</v>
      </c>
      <c r="F57" s="70">
        <v>5.1999999999999998E-3</v>
      </c>
      <c r="G57" s="70">
        <v>8.6999999999999994E-3</v>
      </c>
      <c r="H57" s="29">
        <v>16</v>
      </c>
      <c r="I57" s="31">
        <v>10</v>
      </c>
      <c r="J57" s="31">
        <v>10</v>
      </c>
      <c r="K57" s="31">
        <v>21</v>
      </c>
      <c r="L57" s="99">
        <v>6.9000000000000006E-2</v>
      </c>
      <c r="M57" s="3">
        <v>2.5</v>
      </c>
      <c r="N57" s="3">
        <v>0.05</v>
      </c>
      <c r="O57" s="3">
        <v>0.05</v>
      </c>
      <c r="P57" s="3">
        <v>1.47</v>
      </c>
      <c r="Q57" s="3">
        <v>19.329999999999998</v>
      </c>
      <c r="R57" s="3">
        <v>17.829999999999998</v>
      </c>
      <c r="S57" s="49"/>
      <c r="T57" s="49"/>
    </row>
    <row r="58" spans="1:20" ht="13.5" customHeight="1" thickBot="1" x14ac:dyDescent="0.25">
      <c r="A58" s="2"/>
      <c r="B58" s="2"/>
      <c r="C58" s="73"/>
      <c r="D58" s="73" t="s">
        <v>132</v>
      </c>
      <c r="E58" s="73"/>
      <c r="F58" s="74">
        <f>((F55*(L55/SUM(L55:L57)))+(F56*(L56/SUM(L55:L57)))+(F57*(L57/SUM(L55:L57))))</f>
        <v>3.5000000000000001E-3</v>
      </c>
      <c r="G58" s="74">
        <f>((G55*(L55/SUM(L55:L57)))+(G56*(L56/SUM(L55:L57)))+(G57*(L57/SUM(L55:L57))))</f>
        <v>1.0867499999999999E-2</v>
      </c>
      <c r="H58" s="75"/>
      <c r="I58" s="75"/>
      <c r="J58" s="75"/>
      <c r="K58" s="75"/>
      <c r="L58" s="76"/>
      <c r="M58" s="88">
        <f>((M55*(L55/SUM(L55:L57)))+(M56*(L56/SUM(L55:L57)))+(M57*(L57/SUM(L55:L57))))</f>
        <v>3.2352500000000006</v>
      </c>
      <c r="N58" s="88">
        <f>((N55*(L55/SUM(L55:L57)))+(N56*(L56/SUM(L55:L57)))+(N57*(L57/SUM(L55:L57))))</f>
        <v>-0.49399999999999994</v>
      </c>
      <c r="O58" s="88">
        <f>((O55*(L55/SUM(L55:L57)))+(O56*(L56/SUM(L55:L57)))+(O57*(L57/SUM(L55:L57))))</f>
        <v>-0.40049999999999997</v>
      </c>
      <c r="P58" s="88">
        <f>((P55*(L55/SUM(L55:L57)))+(P56*(L56/SUM(L55:L57)))+(P57*(L57/SUM(L55:L57))))</f>
        <v>3.5269999999999997</v>
      </c>
      <c r="Q58" s="88">
        <f>((Q55*(L55/SUM(L55:L57)))+(Q56*(L56/SUM(L55:L57)))+(Q57*(L57/SUM(L55:L57))))</f>
        <v>18.964500000000001</v>
      </c>
      <c r="R58" s="88">
        <f>((R55*(L55/SUM(L55:L57)))+(R56*(L56/SUM(L55:L57)))+(R57*(L57/SUM(L55:L57))))</f>
        <v>17.766249999999999</v>
      </c>
      <c r="S58" s="49"/>
      <c r="T58" s="49"/>
    </row>
    <row r="59" spans="1:20" ht="13.5" customHeight="1" thickBot="1" x14ac:dyDescent="0.25">
      <c r="A59" s="13"/>
      <c r="B59" s="13" t="s">
        <v>133</v>
      </c>
      <c r="C59" s="13"/>
      <c r="D59" s="13" t="s">
        <v>135</v>
      </c>
      <c r="E59" s="13"/>
      <c r="F59" s="26"/>
      <c r="G59" s="26"/>
      <c r="H59" s="20"/>
      <c r="I59" s="20"/>
      <c r="J59" s="20"/>
      <c r="K59" s="20"/>
      <c r="L59" s="14"/>
      <c r="M59" s="15">
        <v>4.75</v>
      </c>
      <c r="N59" s="15">
        <v>0.75</v>
      </c>
      <c r="O59" s="15">
        <v>0.42</v>
      </c>
      <c r="P59" s="15">
        <v>6.49</v>
      </c>
      <c r="Q59" s="15">
        <v>17.809999999999999</v>
      </c>
      <c r="R59" s="15">
        <v>17.079999999999998</v>
      </c>
      <c r="S59" s="49"/>
      <c r="T59" s="49"/>
    </row>
    <row r="60" spans="1:20" ht="13.5" customHeight="1" thickBot="1" x14ac:dyDescent="0.25">
      <c r="A60" s="4" t="s">
        <v>89</v>
      </c>
      <c r="B60" s="4" t="s">
        <v>90</v>
      </c>
      <c r="C60" s="55" t="s">
        <v>91</v>
      </c>
      <c r="D60" s="55" t="s">
        <v>211</v>
      </c>
      <c r="E60" s="55" t="s">
        <v>15</v>
      </c>
      <c r="F60" s="56">
        <v>3.2000000000000002E-3</v>
      </c>
      <c r="G60" s="56">
        <v>3.7600000000000001E-2</v>
      </c>
      <c r="H60" s="34">
        <v>25</v>
      </c>
      <c r="I60" s="34">
        <v>6</v>
      </c>
      <c r="J60" s="19">
        <v>9</v>
      </c>
      <c r="K60" s="31" t="s">
        <v>205</v>
      </c>
      <c r="L60" s="62">
        <v>0.03</v>
      </c>
      <c r="M60" s="57">
        <v>-3.83</v>
      </c>
      <c r="N60" s="57">
        <v>-3.55</v>
      </c>
      <c r="O60" s="57">
        <v>-7.54</v>
      </c>
      <c r="P60" s="57">
        <v>1.61</v>
      </c>
      <c r="Q60" s="57">
        <v>8.89</v>
      </c>
      <c r="R60" s="63">
        <v>13.58</v>
      </c>
      <c r="S60" s="49"/>
      <c r="T60" s="49"/>
    </row>
    <row r="61" spans="1:20" ht="13.5" customHeight="1" thickBot="1" x14ac:dyDescent="0.25">
      <c r="A61" s="10"/>
      <c r="B61" s="10" t="s">
        <v>136</v>
      </c>
      <c r="C61" s="10" t="s">
        <v>137</v>
      </c>
      <c r="D61" s="10" t="s">
        <v>212</v>
      </c>
      <c r="E61" s="10"/>
      <c r="F61" s="24"/>
      <c r="G61" s="24"/>
      <c r="H61" s="18"/>
      <c r="I61" s="18"/>
      <c r="J61" s="18"/>
      <c r="K61" s="18"/>
      <c r="L61" s="11"/>
      <c r="M61" s="12">
        <v>-4.09</v>
      </c>
      <c r="N61" s="12">
        <v>-3.74</v>
      </c>
      <c r="O61" s="12">
        <v>-7.65</v>
      </c>
      <c r="P61" s="12">
        <v>1.37</v>
      </c>
      <c r="Q61" s="12">
        <v>9.2899999999999991</v>
      </c>
      <c r="R61" s="16">
        <v>13.79</v>
      </c>
      <c r="S61" s="49"/>
      <c r="T61" s="49"/>
    </row>
    <row r="62" spans="1:20" ht="13.5" customHeight="1" thickBot="1" x14ac:dyDescent="0.25">
      <c r="A62" s="4"/>
      <c r="B62" s="4"/>
      <c r="C62" s="77"/>
      <c r="D62" s="77" t="s">
        <v>139</v>
      </c>
      <c r="E62" s="77"/>
      <c r="F62" s="78">
        <f>(F29*(L29/0.6))+((F31*(L31/0.6))+(F33*(L33/0.6))+(F34*(L34/0.6))+(F35*(L35/0.6))+(F39*(L39/0.6))+(F40*(L40/0.6))+(F41*(L41/0.6))+(F45*(L45/0.6))+(F46*(L46/0.6))+(F47*(L47/0.6))+(F50*(L50/0.6))+(F51*(L51/0.6))+(F52*(L52/0.6))+(F55*(L55/0.6))+(F56*(L56/0.6))+(F57*(L57/0.6))+(F60*(L60/0.6)))</f>
        <v>5.3985000000000005E-3</v>
      </c>
      <c r="G62" s="78">
        <f>(G29*(L29/0.6))+((G31*(L31/0.6))+(G33*(L33/0.6))+(G34*(L34/0.6))+(G35*(L35/0.6))+(G39*(L39/0.6))+(G40*(L40/0.6))+(G41*(L41/0.6))+(G45*(L45/0.6))+(G46*(L46/0.6))+(G47*(L47/0.6))+(G50*(L50/0.6))+(G51*(L51/0.6))+(G52*(L52/0.6))+(G55*(L55/0.6))+(G56*(L56/0.6))+(G57*(L57/0.6))+(G60*(L60/0.6)))</f>
        <v>1.4454E-2</v>
      </c>
      <c r="H62" s="79"/>
      <c r="I62" s="79"/>
      <c r="J62" s="79"/>
      <c r="K62" s="79"/>
      <c r="L62" s="80">
        <f>SUM(L29:L60)-L36-L42</f>
        <v>0.59999999999999987</v>
      </c>
      <c r="M62" s="81">
        <f>(M29*(L29/0.6))+((M31*(L31/0.6))+(M33*(L33/0.6))+(M34*(L34/0.6))+(M35*(L35/0.6))+(M39*(L39/0.6))+(M40*(L40/0.6))+(M41*(L41/0.6))+(M45*(L45/0.6))+(M46*(L46/0.6))+(M47*(L47/0.6))+(M50*(L50/0.6))+(M51*(L51/0.6))+(M52*(L52/0.6))+(M55*(L55/0.6))+(M56*(L56/0.6))+(M57*(L57/0.6))+(M60*(L60/0.6)))</f>
        <v>2.8754499999999998</v>
      </c>
      <c r="N62" s="81">
        <f>(N29*(L29/0.6))+((N31*(L31/0.6))+(N33*(L33/0.6))+(N34*(L34/0.6))+(N35*(L35/0.6))+(N39*(L39/0.6))+(N40*(L40/0.6))+(N41*(L41/0.6))+(N45*(L45/0.6))+(N46*(L46/0.6))+(N47*(L47/0.6))+(N50*(L50/0.6))+(N51*(L51/0.6))+(N52*(L52/0.6))+(N55*(L55/0.6))+(N56*(L56/0.6))+(N57*(L57/0.6))+(N60*(L60/0.06)))</f>
        <v>-3.3720000000000003</v>
      </c>
      <c r="O62" s="81">
        <f>(O29*(L29/0.6))+((O31*(L31/0.6))+(O33*(L33/0.6))+(O34*(L34/0.6))+(O35*(L35/0.6))+(O39*(L39/0.6))+(O40*(L40/0.6))+(O41*(L41/0.6))+(O45*(L45/0.6))+(O46*(L46/0.6))+(O47*(L47/0.6))+(O50*(L50/0.6))+(O51*(L51/0.6))+(O52*(L52/0.6))+(O55*(L55/0.6))+(O56*(L56/0.6))+(O57*(L57/0.6))+(O60*(L60/0.6)))</f>
        <v>0.34075000000000011</v>
      </c>
      <c r="P62" s="81">
        <f>(P29*(L29/0.6))+((P31*(L31/0.6))+(P33*(L33/0.6))+(P34*(L34/0.6))+(P35*(L35/0.6))+(P39*(L39/0.6))+(P40*(L40/0.6))+(P41*(L41/0.6))+(P45*(L45/0.6))+(P46*(L46/0.6))+(P47*(L47/0.6))+(P50*(L50/0.6))+(P51*(L51/0.6))+(P52*(L52/0.6))+(P55*(L55/0.6))+(P56*(L56/0.6))+(P57*(L57/0.6))+(P60*(L60/0.6)))</f>
        <v>1.9929500000000004</v>
      </c>
      <c r="Q62" s="81">
        <f>(Q29*(L29/0.6))+((Q31*(L31/0.6))+(Q33*(L33/0.6))+(Q34*(L34/0.6))+(Q35*(L35/0.6))+(Q39*(L39/0.6))+(Q40*(L40/0.6))+(Q41*(L41/0.6))+(Q45*(L45/0.6))+(Q46*(L46/0.6))+(Q47*(L47/0.6))+(Q50*(L50/0.6))+(Q51*(L51/0.6))+(Q52*(L52/0.6))+(Q55*(L55/0.6))+(Q56*(L56/0.6))+(Q57*(L57/0.6))+(Q60*(L60/0.6)))</f>
        <v>15.420750000000002</v>
      </c>
      <c r="R62" s="81">
        <f>(R29*(L29/0.6))+((R31*(L31/0.6))+(R33*(L33/0.6))+(R34*(L34/0.6))+(R35*(L35/0.6))+(R39*(L39/0.6))+(R40*(L40/0.6))+(R41*(L41/0.6))+(R45*(L45/0.6))+(R46*(L46/0.6))+(R47*(L47/0.6))+(R50*(L50/0.6))+(R51*(L51/0.6))+(R52*(L52/0.6))+(R55*(L55/0.6))+(R56*(L56/0.6))+(R57*(L57/0.6))+(R60*(L60/0.6)))</f>
        <v>14.2342</v>
      </c>
      <c r="S62" s="49"/>
      <c r="T62" s="49"/>
    </row>
    <row r="63" spans="1:20" ht="13.5" customHeight="1" thickBot="1" x14ac:dyDescent="0.25">
      <c r="A63" s="4"/>
      <c r="B63" s="4"/>
      <c r="C63" s="77"/>
      <c r="D63" s="77" t="s">
        <v>140</v>
      </c>
      <c r="E63" s="77"/>
      <c r="F63" s="74">
        <f>(F30*(L29/0.6))+(F38*(SUM(L31:L35)/0.6)+(F44*(SUM(L39:L41)/0.6)+(F49*(SUM(L45:L47)/0.6)+(F54*(SUM(L50:L52)/0.6)+(F59*(SUM(L55:L57)/0.6)+(F61*(L60/0.6)))))))</f>
        <v>0</v>
      </c>
      <c r="G63" s="74">
        <f>(G30*(L29/0.6))+(G38*(SUM(L31:L35)/0.6)+(G44*(SUM(L39:L41)/0.6)+(G49*(SUM(L45:L47)/0.6)+(G54*(SUM(L50:L52)/0.6)+(G59*(SUM(L55:L57)/0.6)+(G61*(L60/0.6)))))))</f>
        <v>0</v>
      </c>
      <c r="H63" s="79"/>
      <c r="I63" s="79"/>
      <c r="J63" s="79"/>
      <c r="K63" s="79"/>
      <c r="L63" s="80"/>
      <c r="M63" s="88">
        <f>(M30*(L29/0.6))+(M38*(SUM(L31:L35)/0.6)+(M44*(SUM(L39:L41)/0.6)+(M49*(SUM(L45:L47)/0.6)+(M54*(SUM(L50:L52)/0.6)+(M59*(SUM(L55:L57)/0.6)+(M61*(L60/0.6)))))))</f>
        <v>2.0633000000000004</v>
      </c>
      <c r="N63" s="88">
        <f>(N30*(L29/0.6))+(N38*(SUM(L31:L35)/0.6)+(N44*(SUM(L39:L41)/0.6)+(N49*(SUM(L45:L47)/0.6)+(N54*(SUM(L50:L52)/0.6)+(N59*(SUM(L55:L57)/0.6)+(N61*(L60/0.6)))))))</f>
        <v>-1.5687500000000003</v>
      </c>
      <c r="O63" s="88">
        <f>(O30*(L29/0.6))+(O38*(SUM(L31:L35)/0.6)+(O44*(SUM(L39:L41)/0.6)+(O49*(SUM(L45:L47)/0.6)+(O54*(SUM(L50:L52)/0.6)+(O59*(SUM(L55:L57)/0.6)+(O61*(L60/0.6)))))))</f>
        <v>-0.18384999999999999</v>
      </c>
      <c r="P63" s="88">
        <f>(P30*(L29/0.6))+(P38*(SUM(L31:L35)/0.6)+(P44*(SUM(L39:L41)/0.6)+(P49*(SUM(L45:L47)/0.6)+(P54*(SUM(L50:L52)/0.6)+(P59*(SUM(L55:L57)/0.6)+(P61*(L60/0.6)))))))</f>
        <v>2.3790499999999994</v>
      </c>
      <c r="Q63" s="88">
        <f>(Q30*(L29/0.6))+(Q38*(SUM(L31:L35)/0.6)+(Q44*(SUM(L39:L41)/0.6)+(Q49*(SUM(L45:L47)/0.6)+(Q54*(SUM(L50:L52)/0.6)+(Q59*(SUM(L55:L57)/0.6)+(Q61*(L60/0.6)))))))</f>
        <v>14.4429</v>
      </c>
      <c r="R63" s="88">
        <f>(R30*(L29/0.6))+(R38*(SUM(L31:L35)/0.6)+(R44*(SUM(L39:L41)/0.6)+(R49*(SUM(L45:L47)/0.6)+(R54*(SUM(L50:L52)/0.6)+(R59*(SUM(L55:L57)/0.6)+(R61*(L60/0.6)))))))</f>
        <v>14.06185</v>
      </c>
    </row>
    <row r="64" spans="1:20" ht="13.5" customHeight="1" thickBot="1" x14ac:dyDescent="0.25">
      <c r="A64" s="4"/>
      <c r="B64" s="4"/>
      <c r="C64" s="77"/>
      <c r="D64" s="82" t="s">
        <v>174</v>
      </c>
      <c r="E64" s="77"/>
      <c r="F64" s="74">
        <f>(F36*(L36/0.6))+(F42*(L42/0.6))+(F61*(L61/0.6))</f>
        <v>6.715E-4</v>
      </c>
      <c r="G64" s="74">
        <f>(G36*(L36/0.6))+(G42*(L42/0.6))+(G61*(L61/0.6))</f>
        <v>2.03085E-2</v>
      </c>
      <c r="H64" s="79"/>
      <c r="I64" s="79"/>
      <c r="J64" s="79"/>
      <c r="K64" s="79"/>
      <c r="L64" s="80"/>
      <c r="M64" s="88">
        <f>(M36*(L36/0.6))+(M42*(L42/0.6))+(M61*(L61/0.6))</f>
        <v>2.6796250000000001</v>
      </c>
      <c r="N64" s="88">
        <f>(N36*(L36/0.6))+(N42*(L42/0.6))+(N61*(L61/0.6))</f>
        <v>-1.9982</v>
      </c>
      <c r="O64" s="88">
        <f>(O36*(L36/0.6))+(O42*(L42/0.6))+(O61*(L61/0.6))</f>
        <v>0.23965</v>
      </c>
      <c r="P64" s="88">
        <f>(P36*(L36/0.6))+(P42*(L42/0.6))+(P61*(L61/0.6))</f>
        <v>3.5406000000000013</v>
      </c>
      <c r="Q64" s="88">
        <f>(Q36*(L36/0.6))+(Q42*(L42/0.6))+(Q61*(L61/0.6))</f>
        <v>14.641125000000001</v>
      </c>
      <c r="R64" s="88">
        <f>(R36*(L36/0.6))+(R42*(L42/0.6))+(R61*(L61/0.6))</f>
        <v>14.153100000000002</v>
      </c>
    </row>
    <row r="65" spans="1:18" ht="13.5" customHeight="1" thickBot="1" x14ac:dyDescent="0.25">
      <c r="A65" s="10"/>
      <c r="B65" s="10"/>
      <c r="C65" s="77"/>
      <c r="D65" s="77" t="s">
        <v>141</v>
      </c>
      <c r="E65" s="77"/>
      <c r="F65" s="78">
        <f>(F62*0.6)+(F25*0.4)</f>
        <v>6.5727000000000008E-3</v>
      </c>
      <c r="G65" s="78">
        <f>(G62*0.6)+(G25*0.4)</f>
        <v>2.3022000000000001E-2</v>
      </c>
      <c r="H65" s="79"/>
      <c r="I65" s="79"/>
      <c r="J65" s="79"/>
      <c r="K65" s="79"/>
      <c r="L65" s="80">
        <f>L25+(SUM(L29:L60)-L36-L42)</f>
        <v>0.99999999999999989</v>
      </c>
      <c r="M65" s="81">
        <f t="shared" ref="M65:R65" si="3">(M62*0.6)+(M25*0.4)</f>
        <v>2.0517499999999997</v>
      </c>
      <c r="N65" s="81">
        <f t="shared" si="3"/>
        <v>-2.4172799999999999</v>
      </c>
      <c r="O65" s="81">
        <f t="shared" si="3"/>
        <v>-6.922999999999993E-2</v>
      </c>
      <c r="P65" s="81">
        <f t="shared" si="3"/>
        <v>1.4678500000000001</v>
      </c>
      <c r="Q65" s="81">
        <f t="shared" si="3"/>
        <v>10.992450000000002</v>
      </c>
      <c r="R65" s="81">
        <f t="shared" si="3"/>
        <v>10.555159999999999</v>
      </c>
    </row>
    <row r="66" spans="1:18" ht="13.5" customHeight="1" thickBot="1" x14ac:dyDescent="0.25">
      <c r="A66" s="4"/>
      <c r="B66" s="4"/>
      <c r="C66" s="77"/>
      <c r="D66" s="77" t="s">
        <v>142</v>
      </c>
      <c r="E66" s="77"/>
      <c r="F66" s="78">
        <f>F63*0.6+F28*0.4</f>
        <v>0</v>
      </c>
      <c r="G66" s="78">
        <f>G63*0.6+G28*0.4</f>
        <v>0</v>
      </c>
      <c r="H66" s="94">
        <f>AVERAGE(F66:G66)</f>
        <v>0</v>
      </c>
      <c r="I66" s="79"/>
      <c r="J66" s="79"/>
      <c r="K66" s="79"/>
      <c r="L66" s="80"/>
      <c r="M66" s="81">
        <f t="shared" ref="M66:R66" si="4">M63*0.6+M28*0.4</f>
        <v>1.19798</v>
      </c>
      <c r="N66" s="81">
        <f t="shared" si="4"/>
        <v>-1.3772500000000001</v>
      </c>
      <c r="O66" s="81">
        <f t="shared" si="4"/>
        <v>-0.78231000000000006</v>
      </c>
      <c r="P66" s="81">
        <f t="shared" si="4"/>
        <v>2.1714299999999995</v>
      </c>
      <c r="Q66" s="81">
        <f t="shared" si="4"/>
        <v>9.3977399999999989</v>
      </c>
      <c r="R66" s="81">
        <f t="shared" si="4"/>
        <v>9.7771099999999986</v>
      </c>
    </row>
    <row r="67" spans="1:18" ht="13.5" customHeight="1" thickBot="1" x14ac:dyDescent="0.25">
      <c r="C67" s="77"/>
      <c r="D67" s="77" t="s">
        <v>175</v>
      </c>
      <c r="E67" s="77"/>
      <c r="F67" s="78">
        <f>(F64*0.6)+(F27*0.4)</f>
        <v>2.0145000000000002E-3</v>
      </c>
      <c r="G67" s="78">
        <f>(G64*0.6)+(G27*0.4)</f>
        <v>2.58947E-2</v>
      </c>
      <c r="H67" s="79"/>
      <c r="I67" s="79"/>
      <c r="J67" s="79"/>
      <c r="K67" s="79"/>
      <c r="L67" s="80"/>
      <c r="M67" s="81">
        <f t="shared" ref="M67:R67" si="5">(M64*0.6)+(M27*0.4)</f>
        <v>1.9214149999999999</v>
      </c>
      <c r="N67" s="81">
        <f t="shared" si="5"/>
        <v>-1.6304399999999999</v>
      </c>
      <c r="O67" s="81">
        <f t="shared" si="5"/>
        <v>-0.39249000000000001</v>
      </c>
      <c r="P67" s="81">
        <f t="shared" si="5"/>
        <v>2.8748400000000007</v>
      </c>
      <c r="Q67" s="81">
        <f t="shared" si="5"/>
        <v>10.139035</v>
      </c>
      <c r="R67" s="81">
        <f t="shared" si="5"/>
        <v>10.087540000000001</v>
      </c>
    </row>
    <row r="68" spans="1:18" ht="72" customHeight="1" x14ac:dyDescent="0.2">
      <c r="B68" s="288" t="s">
        <v>143</v>
      </c>
      <c r="C68" s="289"/>
      <c r="D68" s="289"/>
      <c r="E68" s="289"/>
      <c r="F68" s="290"/>
      <c r="G68" s="290"/>
      <c r="H68" s="291"/>
      <c r="I68" s="291"/>
      <c r="J68" s="291"/>
      <c r="K68" s="291"/>
      <c r="L68" s="289"/>
      <c r="M68" s="289"/>
      <c r="N68" s="289"/>
      <c r="O68" s="289"/>
      <c r="P68" s="289"/>
      <c r="Q68" s="289"/>
      <c r="R68" s="289"/>
    </row>
    <row r="69" spans="1:18" x14ac:dyDescent="0.2">
      <c r="C69" t="s">
        <v>193</v>
      </c>
    </row>
    <row r="70" spans="1:18" x14ac:dyDescent="0.2">
      <c r="C70" t="s">
        <v>156</v>
      </c>
    </row>
    <row r="71" spans="1:18" x14ac:dyDescent="0.2">
      <c r="C71" t="s">
        <v>157</v>
      </c>
      <c r="H71" s="50" t="s">
        <v>213</v>
      </c>
      <c r="M71" t="s">
        <v>214</v>
      </c>
    </row>
    <row r="72" spans="1:18" x14ac:dyDescent="0.2">
      <c r="C72" t="s">
        <v>176</v>
      </c>
    </row>
    <row r="75" spans="1:18" x14ac:dyDescent="0.2">
      <c r="C75" t="s">
        <v>150</v>
      </c>
    </row>
  </sheetData>
  <mergeCells count="1">
    <mergeCell ref="B68:R68"/>
  </mergeCells>
  <conditionalFormatting sqref="H2:K24">
    <cfRule type="cellIs" dxfId="186" priority="18" operator="between">
      <formula>74</formula>
      <formula>99</formula>
    </cfRule>
    <cfRule type="cellIs" dxfId="185" priority="19" operator="between">
      <formula>50</formula>
      <formula>74</formula>
    </cfRule>
    <cfRule type="cellIs" dxfId="184" priority="20" operator="between">
      <formula>25</formula>
      <formula>49</formula>
    </cfRule>
    <cfRule type="cellIs" dxfId="183" priority="21" operator="between">
      <formula>0</formula>
      <formula>24</formula>
    </cfRule>
  </conditionalFormatting>
  <conditionalFormatting sqref="H29:K29 H31:K36">
    <cfRule type="cellIs" dxfId="182" priority="17" operator="between">
      <formula>0</formula>
      <formula>24</formula>
    </cfRule>
  </conditionalFormatting>
  <conditionalFormatting sqref="H29:K29 H31:K36 H39:K41 H45:K47 H50:K52 H55:K57 H60:J60 H42:I42">
    <cfRule type="cellIs" dxfId="181" priority="13" operator="between">
      <formula>74</formula>
      <formula>99</formula>
    </cfRule>
    <cfRule type="cellIs" dxfId="180" priority="14" operator="between">
      <formula>50</formula>
      <formula>74</formula>
    </cfRule>
    <cfRule type="cellIs" dxfId="179" priority="15" operator="between">
      <formula>25</formula>
      <formula>49</formula>
    </cfRule>
    <cfRule type="cellIs" dxfId="178" priority="16" operator="between">
      <formula>0</formula>
      <formula>24</formula>
    </cfRule>
  </conditionalFormatting>
  <conditionalFormatting sqref="J42:K42">
    <cfRule type="cellIs" dxfId="177" priority="9" operator="between">
      <formula>74</formula>
      <formula>99</formula>
    </cfRule>
    <cfRule type="cellIs" dxfId="176" priority="10" operator="between">
      <formula>50</formula>
      <formula>74</formula>
    </cfRule>
    <cfRule type="cellIs" dxfId="175" priority="11" operator="between">
      <formula>25</formula>
      <formula>49</formula>
    </cfRule>
    <cfRule type="cellIs" dxfId="174" priority="12" operator="between">
      <formula>0</formula>
      <formula>24</formula>
    </cfRule>
  </conditionalFormatting>
  <conditionalFormatting sqref="K60">
    <cfRule type="cellIs" dxfId="173" priority="5" operator="between">
      <formula>74</formula>
      <formula>99</formula>
    </cfRule>
    <cfRule type="cellIs" dxfId="172" priority="6" operator="between">
      <formula>50</formula>
      <formula>74</formula>
    </cfRule>
    <cfRule type="cellIs" dxfId="171" priority="7" operator="between">
      <formula>25</formula>
      <formula>49</formula>
    </cfRule>
    <cfRule type="cellIs" dxfId="170" priority="8" operator="between">
      <formula>0</formula>
      <formula>24</formula>
    </cfRule>
  </conditionalFormatting>
  <printOptions horizontalCentered="1" verticalCentered="1" gridLines="1"/>
  <pageMargins left="0.5" right="0.5" top="0.5" bottom="0.5" header="0.5" footer="0.25"/>
  <pageSetup scale="57" orientation="landscape"/>
  <headerFooter alignWithMargins="0">
    <oddFooter>&amp;LData as of 12/31/2011&amp;R&amp;D</oddFooter>
  </headerFooter>
  <rowBreaks count="1" manualBreakCount="1">
    <brk id="43" max="16383" man="1"/>
  </rowBreaks>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U77"/>
  <sheetViews>
    <sheetView topLeftCell="C1" workbookViewId="0">
      <pane ySplit="1" topLeftCell="A2" activePane="bottomLeft" state="frozen"/>
      <selection activeCell="C1" sqref="C1"/>
      <selection pane="bottomLeft" activeCell="D23" sqref="D23"/>
    </sheetView>
  </sheetViews>
  <sheetFormatPr defaultRowHeight="12.75" x14ac:dyDescent="0.2"/>
  <cols>
    <col min="1" max="1" width="0" style="64" hidden="1" customWidth="1"/>
    <col min="2" max="2" width="18.85546875" style="64" hidden="1" customWidth="1"/>
    <col min="3" max="3" width="8.7109375" style="64" customWidth="1"/>
    <col min="4" max="4" width="24.5703125" style="64" customWidth="1"/>
    <col min="5" max="5" width="6.42578125" style="64" bestFit="1" customWidth="1"/>
    <col min="6" max="6" width="20.42578125" style="66" bestFit="1" customWidth="1"/>
    <col min="7" max="7" width="6.28515625" style="66" customWidth="1"/>
    <col min="8" max="8" width="7" style="22" bestFit="1" customWidth="1"/>
    <col min="9" max="9" width="7" style="22" customWidth="1"/>
    <col min="10" max="11" width="6.7109375" style="22" bestFit="1" customWidth="1"/>
    <col min="12" max="12" width="9.28515625" style="64" bestFit="1" customWidth="1"/>
    <col min="13" max="13" width="9.28515625" style="64" customWidth="1"/>
    <col min="20" max="20" width="11.28515625" style="64" bestFit="1" customWidth="1"/>
  </cols>
  <sheetData>
    <row r="1" spans="1:21" ht="13.5" customHeight="1" thickBot="1" x14ac:dyDescent="0.25">
      <c r="A1" s="8" t="s">
        <v>0</v>
      </c>
      <c r="B1" s="8" t="s">
        <v>1</v>
      </c>
      <c r="C1" s="8" t="s">
        <v>2</v>
      </c>
      <c r="D1" s="8" t="s">
        <v>3</v>
      </c>
      <c r="E1" s="8" t="s">
        <v>4</v>
      </c>
      <c r="F1" s="23" t="s">
        <v>93</v>
      </c>
      <c r="G1" s="23" t="s">
        <v>94</v>
      </c>
      <c r="H1" s="27" t="s">
        <v>95</v>
      </c>
      <c r="I1" s="27" t="s">
        <v>144</v>
      </c>
      <c r="J1" s="27" t="s">
        <v>97</v>
      </c>
      <c r="K1" s="27" t="s">
        <v>98</v>
      </c>
      <c r="L1" s="9" t="s">
        <v>99</v>
      </c>
      <c r="M1" s="9" t="s">
        <v>215</v>
      </c>
      <c r="N1" s="8" t="s">
        <v>7</v>
      </c>
      <c r="O1" s="8" t="s">
        <v>6</v>
      </c>
      <c r="P1" s="8" t="s">
        <v>100</v>
      </c>
      <c r="Q1" s="8" t="s">
        <v>8</v>
      </c>
      <c r="R1" s="8" t="s">
        <v>9</v>
      </c>
      <c r="S1" s="8" t="s">
        <v>10</v>
      </c>
    </row>
    <row r="2" spans="1:21" x14ac:dyDescent="0.2">
      <c r="A2" t="s">
        <v>11</v>
      </c>
      <c r="B2" t="s">
        <v>12</v>
      </c>
      <c r="C2" t="s">
        <v>13</v>
      </c>
      <c r="D2" t="s">
        <v>14</v>
      </c>
      <c r="E2" t="s">
        <v>15</v>
      </c>
      <c r="F2" s="66">
        <v>6.3E-3</v>
      </c>
      <c r="G2" s="66">
        <v>3.9E-2</v>
      </c>
      <c r="H2" s="22">
        <v>0</v>
      </c>
      <c r="I2" s="22">
        <v>0</v>
      </c>
      <c r="J2" s="22">
        <v>11</v>
      </c>
      <c r="K2" s="22">
        <v>19</v>
      </c>
      <c r="L2" s="67">
        <v>5.6000000000000001E-2</v>
      </c>
      <c r="M2" s="67">
        <v>5.6000000000000001E-2</v>
      </c>
      <c r="N2" s="65">
        <v>-6.07</v>
      </c>
      <c r="O2" s="65">
        <v>-1.52</v>
      </c>
      <c r="P2" s="65">
        <v>-4.1100000000000003</v>
      </c>
      <c r="Q2" s="65">
        <v>-6.37</v>
      </c>
      <c r="R2" s="65">
        <v>2.4</v>
      </c>
      <c r="S2" s="65">
        <v>4.9000000000000004</v>
      </c>
      <c r="T2" s="68"/>
      <c r="U2" s="69"/>
    </row>
    <row r="3" spans="1:21" x14ac:dyDescent="0.2">
      <c r="A3" t="s">
        <v>11</v>
      </c>
      <c r="B3" t="s">
        <v>16</v>
      </c>
      <c r="C3" t="s">
        <v>202</v>
      </c>
      <c r="D3" t="s">
        <v>18</v>
      </c>
      <c r="E3" t="s">
        <v>15</v>
      </c>
      <c r="F3" s="66">
        <v>9.9000000000000008E-3</v>
      </c>
      <c r="G3" s="66">
        <v>2.8899999999999999E-2</v>
      </c>
      <c r="H3" s="22">
        <v>0</v>
      </c>
      <c r="I3" s="22">
        <v>0</v>
      </c>
      <c r="J3" s="22">
        <v>4</v>
      </c>
      <c r="K3" s="22">
        <v>3</v>
      </c>
      <c r="L3" s="67">
        <v>0.04</v>
      </c>
      <c r="M3" s="67">
        <v>0.04</v>
      </c>
      <c r="N3" s="65">
        <v>-1.86</v>
      </c>
      <c r="O3" s="65">
        <v>-1.35</v>
      </c>
      <c r="P3" s="65">
        <v>-2.67</v>
      </c>
      <c r="Q3" s="65">
        <v>-2.2799999999999998</v>
      </c>
      <c r="R3" s="65">
        <v>1.57</v>
      </c>
      <c r="S3" s="65">
        <v>1.9</v>
      </c>
      <c r="T3" s="68"/>
      <c r="U3" s="69"/>
    </row>
    <row r="4" spans="1:21" x14ac:dyDescent="0.2">
      <c r="A4" t="s">
        <v>11</v>
      </c>
      <c r="B4" t="s">
        <v>19</v>
      </c>
      <c r="C4" t="s">
        <v>20</v>
      </c>
      <c r="D4" t="s">
        <v>21</v>
      </c>
      <c r="E4" t="s">
        <v>15</v>
      </c>
      <c r="F4" s="66">
        <v>4.5999999999999999E-3</v>
      </c>
      <c r="G4" s="66">
        <v>4.6199999999999998E-2</v>
      </c>
      <c r="H4" s="22">
        <v>63</v>
      </c>
      <c r="I4" s="22">
        <v>47</v>
      </c>
      <c r="J4" s="22">
        <v>45</v>
      </c>
      <c r="K4" s="22">
        <v>29</v>
      </c>
      <c r="L4" s="67">
        <v>0.04</v>
      </c>
      <c r="M4" s="67">
        <v>0</v>
      </c>
      <c r="N4" s="65">
        <v>0.25</v>
      </c>
      <c r="O4" s="65">
        <v>-0.47</v>
      </c>
      <c r="P4" s="65">
        <v>-0.09</v>
      </c>
      <c r="Q4" s="65">
        <v>1.58</v>
      </c>
      <c r="R4" s="65">
        <v>1.36</v>
      </c>
      <c r="S4" s="65">
        <v>3.23</v>
      </c>
      <c r="T4" s="68"/>
      <c r="U4" s="69"/>
    </row>
    <row r="5" spans="1:21" x14ac:dyDescent="0.2">
      <c r="C5" t="s">
        <v>203</v>
      </c>
      <c r="D5" t="s">
        <v>204</v>
      </c>
      <c r="E5" t="s">
        <v>15</v>
      </c>
      <c r="F5" s="66">
        <v>3.0000000000000001E-3</v>
      </c>
      <c r="G5" s="66">
        <v>2.4899999999999999E-2</v>
      </c>
      <c r="L5" s="67">
        <v>0</v>
      </c>
      <c r="M5" s="67">
        <v>0.04</v>
      </c>
      <c r="N5" s="65">
        <v>1.21</v>
      </c>
      <c r="O5" s="65">
        <v>0.68</v>
      </c>
      <c r="P5" s="65">
        <v>1.08</v>
      </c>
      <c r="Q5" s="65">
        <v>2.99</v>
      </c>
      <c r="R5" s="65">
        <v>2.5099999999999998</v>
      </c>
      <c r="S5" s="65">
        <v>4.2</v>
      </c>
      <c r="T5" s="68"/>
      <c r="U5" s="69"/>
    </row>
    <row r="6" spans="1:21" x14ac:dyDescent="0.2">
      <c r="A6" t="s">
        <v>11</v>
      </c>
      <c r="B6" t="s">
        <v>22</v>
      </c>
      <c r="C6" t="s">
        <v>101</v>
      </c>
      <c r="D6" t="s">
        <v>102</v>
      </c>
      <c r="E6" t="s">
        <v>15</v>
      </c>
      <c r="F6" s="66">
        <v>5.4999999999999997E-3</v>
      </c>
      <c r="G6" s="66">
        <v>6.3100000000000003E-2</v>
      </c>
      <c r="H6" s="22">
        <v>60</v>
      </c>
      <c r="I6" s="22">
        <v>62</v>
      </c>
      <c r="J6" s="22">
        <v>55</v>
      </c>
      <c r="K6" s="22">
        <v>52</v>
      </c>
      <c r="L6" s="67">
        <v>0</v>
      </c>
      <c r="M6" s="67">
        <v>0</v>
      </c>
      <c r="N6" s="65">
        <v>-1.37</v>
      </c>
      <c r="O6" s="65">
        <v>-2.79</v>
      </c>
      <c r="P6" s="65">
        <v>-3.5</v>
      </c>
      <c r="Q6" s="65">
        <v>-0.96</v>
      </c>
      <c r="R6" s="65">
        <v>3.61</v>
      </c>
      <c r="S6" s="65">
        <v>5.65</v>
      </c>
      <c r="T6" s="68"/>
      <c r="U6" s="69"/>
    </row>
    <row r="7" spans="1:21" x14ac:dyDescent="0.2">
      <c r="A7" t="s">
        <v>11</v>
      </c>
      <c r="B7" t="s">
        <v>25</v>
      </c>
      <c r="C7" t="s">
        <v>191</v>
      </c>
      <c r="D7" t="s">
        <v>27</v>
      </c>
      <c r="E7" t="s">
        <v>15</v>
      </c>
      <c r="F7" s="66">
        <v>7.4000000000000003E-3</v>
      </c>
      <c r="G7" s="66">
        <v>4.1300000000000003E-2</v>
      </c>
      <c r="H7" s="22">
        <v>48</v>
      </c>
      <c r="I7" s="22">
        <v>40</v>
      </c>
      <c r="J7" s="22">
        <v>24</v>
      </c>
      <c r="K7" s="22">
        <v>17</v>
      </c>
      <c r="L7" s="67">
        <v>7.1999999999999995E-2</v>
      </c>
      <c r="M7" s="67">
        <v>7.1999999999999995E-2</v>
      </c>
      <c r="N7" s="65">
        <v>0.64</v>
      </c>
      <c r="O7" s="65">
        <v>-0.69</v>
      </c>
      <c r="P7" s="65">
        <v>-1.56</v>
      </c>
      <c r="Q7" s="65">
        <v>0.4</v>
      </c>
      <c r="R7" s="65">
        <v>2.4900000000000002</v>
      </c>
      <c r="S7" s="65">
        <v>3.98</v>
      </c>
      <c r="T7" s="68"/>
      <c r="U7" s="69"/>
    </row>
    <row r="8" spans="1:21" ht="13.5" customHeight="1" thickBot="1" x14ac:dyDescent="0.25">
      <c r="A8" s="2" t="s">
        <v>11</v>
      </c>
      <c r="B8" s="2" t="s">
        <v>29</v>
      </c>
      <c r="C8" t="s">
        <v>192</v>
      </c>
      <c r="D8" t="s">
        <v>31</v>
      </c>
      <c r="E8" t="s">
        <v>15</v>
      </c>
      <c r="F8" s="66">
        <v>1.26E-2</v>
      </c>
      <c r="G8" s="66">
        <v>4.6800000000000001E-2</v>
      </c>
      <c r="H8" s="22">
        <v>11</v>
      </c>
      <c r="I8" s="22">
        <v>4</v>
      </c>
      <c r="J8" s="22">
        <v>13</v>
      </c>
      <c r="K8" s="22">
        <v>17</v>
      </c>
      <c r="L8" s="67">
        <v>0.04</v>
      </c>
      <c r="M8" s="67">
        <v>0.04</v>
      </c>
      <c r="N8" s="65">
        <v>-2.48</v>
      </c>
      <c r="O8" s="65">
        <v>-0.61</v>
      </c>
      <c r="P8" s="65">
        <v>-3.07</v>
      </c>
      <c r="Q8" s="65">
        <v>2.27</v>
      </c>
      <c r="R8" s="65">
        <v>7.34</v>
      </c>
      <c r="S8" s="65">
        <v>8.99</v>
      </c>
      <c r="T8" s="68"/>
      <c r="U8" s="69"/>
    </row>
    <row r="9" spans="1:21" ht="13.5" customHeight="1" thickBot="1" x14ac:dyDescent="0.25">
      <c r="A9" s="2"/>
      <c r="B9" s="2"/>
      <c r="C9" t="s">
        <v>177</v>
      </c>
      <c r="D9" t="s">
        <v>178</v>
      </c>
      <c r="E9" t="s">
        <v>15</v>
      </c>
      <c r="F9" s="66">
        <v>8.5000000000000006E-3</v>
      </c>
      <c r="G9" s="66">
        <v>4.5100000000000001E-2</v>
      </c>
      <c r="H9" s="36">
        <v>0</v>
      </c>
      <c r="I9" s="33">
        <v>8</v>
      </c>
      <c r="J9" s="36" t="s">
        <v>205</v>
      </c>
      <c r="K9" s="36" t="s">
        <v>205</v>
      </c>
      <c r="L9" s="67">
        <v>0.112</v>
      </c>
      <c r="M9" s="67">
        <v>0.112</v>
      </c>
      <c r="N9" s="65">
        <v>-0.46</v>
      </c>
      <c r="O9" s="65">
        <v>-0.79</v>
      </c>
      <c r="P9" s="65">
        <v>-1.89</v>
      </c>
      <c r="Q9" s="65">
        <v>-0.59</v>
      </c>
      <c r="R9" s="65">
        <v>1.76</v>
      </c>
      <c r="S9" s="89">
        <v>3.1</v>
      </c>
      <c r="T9" s="68"/>
      <c r="U9" s="69"/>
    </row>
    <row r="10" spans="1:21" ht="13.5" customHeight="1" thickBot="1" x14ac:dyDescent="0.25">
      <c r="A10" s="2"/>
      <c r="B10" s="2"/>
      <c r="C10" t="s">
        <v>181</v>
      </c>
      <c r="D10" t="s">
        <v>182</v>
      </c>
      <c r="E10" t="s">
        <v>15</v>
      </c>
      <c r="F10" s="66">
        <v>1.03E-2</v>
      </c>
      <c r="G10" s="66">
        <v>0</v>
      </c>
      <c r="H10" s="36">
        <v>0</v>
      </c>
      <c r="I10" s="33" t="s">
        <v>205</v>
      </c>
      <c r="J10" s="36" t="s">
        <v>205</v>
      </c>
      <c r="K10" s="36" t="s">
        <v>205</v>
      </c>
      <c r="L10" s="67">
        <v>0.04</v>
      </c>
      <c r="M10" s="67">
        <v>0.04</v>
      </c>
      <c r="N10" s="65">
        <v>-0.48</v>
      </c>
      <c r="O10" s="65">
        <v>-1.34</v>
      </c>
      <c r="P10" s="65">
        <v>-1.62</v>
      </c>
      <c r="Q10" s="65">
        <v>-0.98</v>
      </c>
      <c r="R10" s="65">
        <v>2.21</v>
      </c>
      <c r="S10" s="89">
        <v>3.1</v>
      </c>
      <c r="T10" s="68"/>
      <c r="U10" s="69"/>
    </row>
    <row r="11" spans="1:21" hidden="1" x14ac:dyDescent="0.2">
      <c r="A11" t="s">
        <v>11</v>
      </c>
      <c r="B11" t="s">
        <v>12</v>
      </c>
      <c r="C11" t="s">
        <v>13</v>
      </c>
      <c r="D11" t="s">
        <v>14</v>
      </c>
      <c r="E11" t="s">
        <v>15</v>
      </c>
      <c r="F11" s="66">
        <f t="shared" ref="F11:G15" si="0">F2</f>
        <v>6.3E-3</v>
      </c>
      <c r="G11" s="66">
        <f t="shared" si="0"/>
        <v>3.9E-2</v>
      </c>
      <c r="H11" s="22">
        <v>0</v>
      </c>
      <c r="I11" s="22">
        <v>0</v>
      </c>
      <c r="J11" s="22">
        <v>11</v>
      </c>
      <c r="K11" s="22">
        <v>19</v>
      </c>
      <c r="L11" s="67">
        <v>5.6000000000000001E-2</v>
      </c>
      <c r="M11" s="67">
        <v>5.6000000000000001E-2</v>
      </c>
      <c r="N11" s="65">
        <f t="shared" ref="N11:S15" si="1">N2</f>
        <v>-6.07</v>
      </c>
      <c r="O11" s="65">
        <f t="shared" si="1"/>
        <v>-1.52</v>
      </c>
      <c r="P11" s="65">
        <f t="shared" si="1"/>
        <v>-4.1100000000000003</v>
      </c>
      <c r="Q11" s="65">
        <f t="shared" si="1"/>
        <v>-6.37</v>
      </c>
      <c r="R11" s="65">
        <f t="shared" si="1"/>
        <v>2.4</v>
      </c>
      <c r="S11" s="65">
        <f t="shared" si="1"/>
        <v>4.9000000000000004</v>
      </c>
      <c r="T11" s="68"/>
      <c r="U11" s="69"/>
    </row>
    <row r="12" spans="1:21" hidden="1" x14ac:dyDescent="0.2">
      <c r="A12" t="s">
        <v>11</v>
      </c>
      <c r="B12" t="s">
        <v>16</v>
      </c>
      <c r="C12" t="s">
        <v>202</v>
      </c>
      <c r="D12" t="s">
        <v>18</v>
      </c>
      <c r="E12" t="s">
        <v>15</v>
      </c>
      <c r="F12" s="66">
        <f t="shared" si="0"/>
        <v>9.9000000000000008E-3</v>
      </c>
      <c r="G12" s="66">
        <f t="shared" si="0"/>
        <v>2.8899999999999999E-2</v>
      </c>
      <c r="H12" s="22">
        <v>0</v>
      </c>
      <c r="I12" s="22">
        <v>0</v>
      </c>
      <c r="J12" s="22">
        <v>4</v>
      </c>
      <c r="K12" s="22">
        <v>3</v>
      </c>
      <c r="L12" s="67">
        <v>0.04</v>
      </c>
      <c r="M12" s="67">
        <v>0.04</v>
      </c>
      <c r="N12" s="65">
        <f t="shared" si="1"/>
        <v>-1.86</v>
      </c>
      <c r="O12" s="65">
        <f t="shared" si="1"/>
        <v>-1.35</v>
      </c>
      <c r="P12" s="65">
        <f t="shared" si="1"/>
        <v>-2.67</v>
      </c>
      <c r="Q12" s="65">
        <f t="shared" si="1"/>
        <v>-2.2799999999999998</v>
      </c>
      <c r="R12" s="65">
        <f t="shared" si="1"/>
        <v>1.57</v>
      </c>
      <c r="S12" s="65">
        <f t="shared" si="1"/>
        <v>1.9</v>
      </c>
      <c r="T12" s="68"/>
      <c r="U12" s="69"/>
    </row>
    <row r="13" spans="1:21" hidden="1" x14ac:dyDescent="0.2">
      <c r="A13" t="s">
        <v>11</v>
      </c>
      <c r="B13" t="s">
        <v>19</v>
      </c>
      <c r="C13" t="s">
        <v>20</v>
      </c>
      <c r="D13" t="s">
        <v>21</v>
      </c>
      <c r="E13" t="s">
        <v>15</v>
      </c>
      <c r="F13" s="66">
        <f t="shared" si="0"/>
        <v>4.5999999999999999E-3</v>
      </c>
      <c r="G13" s="66">
        <f t="shared" si="0"/>
        <v>4.6199999999999998E-2</v>
      </c>
      <c r="H13" s="22">
        <v>63</v>
      </c>
      <c r="I13" s="22">
        <v>47</v>
      </c>
      <c r="J13" s="22">
        <v>45</v>
      </c>
      <c r="K13" s="22">
        <v>29</v>
      </c>
      <c r="L13" s="67">
        <v>0.04</v>
      </c>
      <c r="M13" s="67">
        <v>0</v>
      </c>
      <c r="N13" s="65">
        <f t="shared" si="1"/>
        <v>0.25</v>
      </c>
      <c r="O13" s="65">
        <f t="shared" si="1"/>
        <v>-0.47</v>
      </c>
      <c r="P13" s="65">
        <f t="shared" si="1"/>
        <v>-0.09</v>
      </c>
      <c r="Q13" s="65">
        <f t="shared" si="1"/>
        <v>1.58</v>
      </c>
      <c r="R13" s="65">
        <f t="shared" si="1"/>
        <v>1.36</v>
      </c>
      <c r="S13" s="65">
        <f t="shared" si="1"/>
        <v>3.23</v>
      </c>
      <c r="T13" s="68"/>
      <c r="U13" s="69"/>
    </row>
    <row r="14" spans="1:21" hidden="1" x14ac:dyDescent="0.2">
      <c r="C14" t="s">
        <v>203</v>
      </c>
      <c r="D14" t="s">
        <v>204</v>
      </c>
      <c r="E14" t="s">
        <v>15</v>
      </c>
      <c r="F14" s="66">
        <f t="shared" si="0"/>
        <v>3.0000000000000001E-3</v>
      </c>
      <c r="G14" s="66">
        <f t="shared" si="0"/>
        <v>2.4899999999999999E-2</v>
      </c>
      <c r="L14" s="67">
        <v>0</v>
      </c>
      <c r="M14" s="67">
        <v>0.04</v>
      </c>
      <c r="N14" s="65">
        <f t="shared" si="1"/>
        <v>1.21</v>
      </c>
      <c r="O14" s="65">
        <f t="shared" si="1"/>
        <v>0.68</v>
      </c>
      <c r="P14" s="65">
        <f t="shared" si="1"/>
        <v>1.08</v>
      </c>
      <c r="Q14" s="65">
        <f t="shared" si="1"/>
        <v>2.99</v>
      </c>
      <c r="R14" s="65">
        <f t="shared" si="1"/>
        <v>2.5099999999999998</v>
      </c>
      <c r="S14" s="65">
        <f t="shared" si="1"/>
        <v>4.2</v>
      </c>
      <c r="T14" s="68"/>
      <c r="U14" s="69"/>
    </row>
    <row r="15" spans="1:21" ht="13.5" hidden="1" customHeight="1" thickBot="1" x14ac:dyDescent="0.25">
      <c r="A15" t="s">
        <v>11</v>
      </c>
      <c r="B15" t="s">
        <v>22</v>
      </c>
      <c r="C15" t="s">
        <v>101</v>
      </c>
      <c r="D15" t="s">
        <v>102</v>
      </c>
      <c r="E15" t="s">
        <v>15</v>
      </c>
      <c r="F15" s="66">
        <f t="shared" si="0"/>
        <v>5.4999999999999997E-3</v>
      </c>
      <c r="G15" s="66">
        <f t="shared" si="0"/>
        <v>6.3100000000000003E-2</v>
      </c>
      <c r="H15" s="22">
        <v>60</v>
      </c>
      <c r="I15" s="22">
        <v>62</v>
      </c>
      <c r="J15" s="22">
        <v>55</v>
      </c>
      <c r="K15" s="22">
        <v>52</v>
      </c>
      <c r="L15" s="67">
        <v>0</v>
      </c>
      <c r="M15" s="99">
        <v>0</v>
      </c>
      <c r="N15" s="65">
        <f t="shared" si="1"/>
        <v>-1.37</v>
      </c>
      <c r="O15" s="65">
        <f t="shared" si="1"/>
        <v>-2.79</v>
      </c>
      <c r="P15" s="65">
        <f t="shared" si="1"/>
        <v>-3.5</v>
      </c>
      <c r="Q15" s="65">
        <f t="shared" si="1"/>
        <v>-0.96</v>
      </c>
      <c r="R15" s="65">
        <f t="shared" si="1"/>
        <v>3.61</v>
      </c>
      <c r="S15" s="65">
        <f t="shared" si="1"/>
        <v>5.65</v>
      </c>
      <c r="T15" s="68"/>
      <c r="U15" s="69"/>
    </row>
    <row r="16" spans="1:21" ht="13.5" hidden="1" customHeight="1" thickBot="1" x14ac:dyDescent="0.25">
      <c r="A16" s="2" t="s">
        <v>11</v>
      </c>
      <c r="B16" s="2" t="s">
        <v>29</v>
      </c>
      <c r="C16" t="s">
        <v>192</v>
      </c>
      <c r="D16" t="s">
        <v>31</v>
      </c>
      <c r="E16" t="s">
        <v>15</v>
      </c>
      <c r="F16" s="66">
        <f>F8</f>
        <v>1.26E-2</v>
      </c>
      <c r="G16" s="66">
        <f>G8</f>
        <v>4.6800000000000001E-2</v>
      </c>
      <c r="H16" s="22">
        <v>11</v>
      </c>
      <c r="I16" s="22">
        <v>4</v>
      </c>
      <c r="J16" s="22">
        <v>13</v>
      </c>
      <c r="K16" s="22">
        <v>17</v>
      </c>
      <c r="L16" s="67">
        <v>0.04</v>
      </c>
      <c r="M16" s="67">
        <v>0.04</v>
      </c>
      <c r="N16" s="65">
        <f t="shared" ref="N16:S16" si="2">N8</f>
        <v>-2.48</v>
      </c>
      <c r="O16" s="65">
        <f t="shared" si="2"/>
        <v>-0.61</v>
      </c>
      <c r="P16" s="65">
        <f t="shared" si="2"/>
        <v>-3.07</v>
      </c>
      <c r="Q16" s="65">
        <f t="shared" si="2"/>
        <v>2.27</v>
      </c>
      <c r="R16" s="65">
        <f t="shared" si="2"/>
        <v>7.34</v>
      </c>
      <c r="S16" s="65">
        <f t="shared" si="2"/>
        <v>8.99</v>
      </c>
      <c r="T16" s="68"/>
      <c r="U16" s="69"/>
    </row>
    <row r="17" spans="1:21" ht="13.5" customHeight="1" thickBot="1" x14ac:dyDescent="0.25">
      <c r="A17" s="2"/>
      <c r="B17" s="2"/>
      <c r="C17" t="s">
        <v>196</v>
      </c>
      <c r="D17" t="s">
        <v>197</v>
      </c>
      <c r="E17" t="s">
        <v>198</v>
      </c>
      <c r="F17" s="66">
        <v>1.1999999999999999E-3</v>
      </c>
      <c r="G17" s="66">
        <v>3.0099999999999998E-2</v>
      </c>
      <c r="H17" s="36">
        <v>0</v>
      </c>
      <c r="I17" s="33">
        <v>20</v>
      </c>
      <c r="J17" s="36">
        <v>17</v>
      </c>
      <c r="K17" s="36">
        <v>15</v>
      </c>
      <c r="L17" s="67">
        <v>0.112</v>
      </c>
      <c r="M17" s="67">
        <v>0.112</v>
      </c>
      <c r="N17" s="65">
        <v>1.55</v>
      </c>
      <c r="O17" s="65">
        <v>0.67</v>
      </c>
      <c r="P17" s="65">
        <v>1.61</v>
      </c>
      <c r="Q17" s="65">
        <v>2.68</v>
      </c>
      <c r="R17" s="65">
        <v>2.57</v>
      </c>
      <c r="S17" s="65">
        <v>3.74</v>
      </c>
      <c r="T17" s="93"/>
      <c r="U17" s="69"/>
    </row>
    <row r="18" spans="1:21" ht="13.5" customHeight="1" thickBot="1" x14ac:dyDescent="0.25">
      <c r="A18" s="2"/>
      <c r="B18" s="2"/>
      <c r="C18" t="s">
        <v>200</v>
      </c>
      <c r="D18" t="s">
        <v>201</v>
      </c>
      <c r="E18" t="s">
        <v>198</v>
      </c>
      <c r="F18" s="66">
        <v>1.1999999999999999E-3</v>
      </c>
      <c r="G18" s="66">
        <v>3.78E-2</v>
      </c>
      <c r="H18" s="36">
        <v>0</v>
      </c>
      <c r="I18" s="33">
        <v>0</v>
      </c>
      <c r="J18" s="36">
        <v>7</v>
      </c>
      <c r="K18" s="36">
        <v>29</v>
      </c>
      <c r="L18" s="67">
        <v>7.1999999999999995E-2</v>
      </c>
      <c r="M18" s="67">
        <v>7.1999999999999995E-2</v>
      </c>
      <c r="N18" s="65">
        <v>1.96</v>
      </c>
      <c r="O18" s="65">
        <v>0.68</v>
      </c>
      <c r="P18" s="65">
        <v>1.79</v>
      </c>
      <c r="Q18" s="65">
        <v>3.83</v>
      </c>
      <c r="R18" s="65">
        <v>3.74</v>
      </c>
      <c r="S18" s="65">
        <v>5.01</v>
      </c>
      <c r="T18" s="93"/>
      <c r="U18" s="69"/>
    </row>
    <row r="19" spans="1:21" ht="13.5" customHeight="1" thickBot="1" x14ac:dyDescent="0.25">
      <c r="A19" s="2"/>
      <c r="B19" s="2"/>
      <c r="C19" s="84" t="s">
        <v>158</v>
      </c>
      <c r="D19" s="84" t="s">
        <v>159</v>
      </c>
      <c r="E19" s="84" t="s">
        <v>84</v>
      </c>
      <c r="F19" s="85">
        <v>6.9999999999999999E-4</v>
      </c>
      <c r="G19" s="85">
        <v>2.4299999999999999E-2</v>
      </c>
      <c r="H19" s="36">
        <v>44</v>
      </c>
      <c r="I19" s="33">
        <v>56</v>
      </c>
      <c r="J19" s="36">
        <v>54</v>
      </c>
      <c r="K19" s="36">
        <v>45</v>
      </c>
      <c r="L19" s="86">
        <v>0.14799999999999999</v>
      </c>
      <c r="M19" s="86">
        <v>0.14799999999999999</v>
      </c>
      <c r="N19" s="87">
        <v>1.1100000000000001</v>
      </c>
      <c r="O19" s="87">
        <v>0.81</v>
      </c>
      <c r="P19" s="87">
        <v>1.45</v>
      </c>
      <c r="Q19" s="87">
        <v>2.74</v>
      </c>
      <c r="R19" s="87">
        <v>1.55</v>
      </c>
      <c r="S19" s="87">
        <v>2.98</v>
      </c>
      <c r="U19" s="65"/>
    </row>
    <row r="20" spans="1:21" ht="13.5" customHeight="1" thickBot="1" x14ac:dyDescent="0.25">
      <c r="A20" s="2"/>
      <c r="B20" s="2"/>
      <c r="C20" s="84" t="s">
        <v>160</v>
      </c>
      <c r="D20" s="84" t="s">
        <v>161</v>
      </c>
      <c r="E20" s="84" t="s">
        <v>84</v>
      </c>
      <c r="F20" s="85">
        <v>7.6E-3</v>
      </c>
      <c r="G20" s="85">
        <v>0</v>
      </c>
      <c r="H20" s="36">
        <v>0</v>
      </c>
      <c r="I20" s="33">
        <v>9</v>
      </c>
      <c r="J20" s="36" t="s">
        <v>205</v>
      </c>
      <c r="K20" s="36" t="s">
        <v>205</v>
      </c>
      <c r="L20" s="86">
        <v>0.04</v>
      </c>
      <c r="M20" s="86">
        <v>0.04</v>
      </c>
      <c r="N20" s="87">
        <v>-0.36</v>
      </c>
      <c r="O20" s="87">
        <v>-2.04</v>
      </c>
      <c r="P20" s="87">
        <v>-3.13</v>
      </c>
      <c r="Q20" s="87">
        <v>1.35</v>
      </c>
      <c r="R20" s="87">
        <v>4.26</v>
      </c>
      <c r="S20" s="87">
        <v>2.0299999999999998</v>
      </c>
      <c r="U20" s="65"/>
    </row>
    <row r="21" spans="1:21" ht="13.5" customHeight="1" thickBot="1" x14ac:dyDescent="0.25">
      <c r="A21" s="2"/>
      <c r="B21" s="2"/>
      <c r="C21" s="84" t="s">
        <v>162</v>
      </c>
      <c r="D21" s="84" t="s">
        <v>21</v>
      </c>
      <c r="E21" s="84" t="s">
        <v>84</v>
      </c>
      <c r="F21" s="85">
        <v>5.4999999999999997E-3</v>
      </c>
      <c r="G21" s="85">
        <v>5.2999999999999999E-2</v>
      </c>
      <c r="H21" s="36">
        <v>63</v>
      </c>
      <c r="I21" s="33" t="s">
        <v>205</v>
      </c>
      <c r="J21" s="36" t="s">
        <v>205</v>
      </c>
      <c r="K21" s="36" t="s">
        <v>205</v>
      </c>
      <c r="L21" s="86">
        <v>7.1999999999999995E-2</v>
      </c>
      <c r="M21" s="86">
        <v>7.1999999999999995E-2</v>
      </c>
      <c r="N21" s="87">
        <v>0.56999999999999995</v>
      </c>
      <c r="O21" s="87">
        <v>-0.78</v>
      </c>
      <c r="P21" s="87">
        <v>-0.45</v>
      </c>
      <c r="Q21" s="87">
        <v>2.29</v>
      </c>
      <c r="R21" s="87">
        <v>2.46</v>
      </c>
      <c r="S21" s="90">
        <v>3.1</v>
      </c>
      <c r="U21" s="65"/>
    </row>
    <row r="22" spans="1:21" ht="13.5" customHeight="1" thickBot="1" x14ac:dyDescent="0.25">
      <c r="A22" s="2"/>
      <c r="B22" s="2"/>
      <c r="C22" s="84" t="s">
        <v>163</v>
      </c>
      <c r="D22" s="84" t="s">
        <v>164</v>
      </c>
      <c r="E22" s="84" t="s">
        <v>84</v>
      </c>
      <c r="F22" s="85">
        <v>5.0000000000000001E-3</v>
      </c>
      <c r="G22" s="85">
        <v>4.5900000000000003E-2</v>
      </c>
      <c r="H22" s="36">
        <v>85</v>
      </c>
      <c r="I22" s="33">
        <v>87</v>
      </c>
      <c r="J22" s="36">
        <v>87</v>
      </c>
      <c r="K22" s="36" t="s">
        <v>205</v>
      </c>
      <c r="L22" s="86">
        <v>2.8000000000000001E-2</v>
      </c>
      <c r="M22" s="86">
        <v>2.8000000000000001E-2</v>
      </c>
      <c r="N22" s="87">
        <v>-2.11</v>
      </c>
      <c r="O22" s="87">
        <v>-1.96</v>
      </c>
      <c r="P22" s="87">
        <v>-3.5</v>
      </c>
      <c r="Q22" s="87">
        <v>-2.34</v>
      </c>
      <c r="R22" s="87">
        <v>2.2599999999999998</v>
      </c>
      <c r="S22" s="95">
        <v>4.6100000000000003</v>
      </c>
      <c r="U22" s="65"/>
    </row>
    <row r="23" spans="1:21" ht="13.5" customHeight="1" thickBot="1" x14ac:dyDescent="0.25">
      <c r="A23" s="2"/>
      <c r="B23" s="2"/>
      <c r="C23" s="84" t="s">
        <v>165</v>
      </c>
      <c r="D23" s="84" t="s">
        <v>166</v>
      </c>
      <c r="E23" s="84" t="s">
        <v>84</v>
      </c>
      <c r="F23" s="85">
        <v>6.4999999999999997E-3</v>
      </c>
      <c r="G23" s="85">
        <v>0.04</v>
      </c>
      <c r="H23" s="36">
        <v>78</v>
      </c>
      <c r="I23" s="33">
        <v>60</v>
      </c>
      <c r="J23" s="36" t="s">
        <v>205</v>
      </c>
      <c r="K23" s="36" t="s">
        <v>205</v>
      </c>
      <c r="L23" s="86">
        <v>7.1999999999999995E-2</v>
      </c>
      <c r="M23" s="86">
        <v>7.1999999999999995E-2</v>
      </c>
      <c r="N23" s="87">
        <v>-1.35</v>
      </c>
      <c r="O23" s="87">
        <v>-1.1200000000000001</v>
      </c>
      <c r="P23" s="87">
        <v>-2.19</v>
      </c>
      <c r="Q23" s="87">
        <v>-1.38</v>
      </c>
      <c r="R23" s="87">
        <v>1.51</v>
      </c>
      <c r="S23" s="90">
        <v>3.1</v>
      </c>
      <c r="U23" s="65"/>
    </row>
    <row r="24" spans="1:21" ht="13.5" customHeight="1" thickBot="1" x14ac:dyDescent="0.25">
      <c r="A24" s="2"/>
      <c r="B24" s="2"/>
      <c r="C24" s="38" t="s">
        <v>167</v>
      </c>
      <c r="D24" s="38" t="s">
        <v>168</v>
      </c>
      <c r="E24" s="38" t="s">
        <v>84</v>
      </c>
      <c r="F24" s="39">
        <v>5.0000000000000001E-3</v>
      </c>
      <c r="G24" s="39">
        <v>6.0299999999999999E-2</v>
      </c>
      <c r="H24" s="31">
        <v>78</v>
      </c>
      <c r="I24" s="30">
        <v>75</v>
      </c>
      <c r="J24" s="31">
        <v>66</v>
      </c>
      <c r="K24" s="31" t="s">
        <v>205</v>
      </c>
      <c r="L24" s="40">
        <v>0.04</v>
      </c>
      <c r="M24" s="40">
        <v>0.04</v>
      </c>
      <c r="N24" s="41">
        <v>3.72</v>
      </c>
      <c r="O24" s="41">
        <v>0.22</v>
      </c>
      <c r="P24" s="41">
        <v>1.86</v>
      </c>
      <c r="Q24" s="41">
        <v>7.04</v>
      </c>
      <c r="R24" s="41">
        <v>5.91</v>
      </c>
      <c r="S24" s="41">
        <v>6.76</v>
      </c>
      <c r="U24" s="65"/>
    </row>
    <row r="25" spans="1:21" ht="13.5" customHeight="1" thickBot="1" x14ac:dyDescent="0.25">
      <c r="A25" s="2"/>
      <c r="B25" s="2"/>
      <c r="C25" s="73"/>
      <c r="D25" s="73" t="s">
        <v>206</v>
      </c>
      <c r="E25" s="73"/>
      <c r="F25" s="74">
        <f>SUMPRODUCT(F2:F10,$L$2:$L$10)/SUM($L$2:$L$10)</f>
        <v>8.3340000000000011E-3</v>
      </c>
      <c r="G25" s="74">
        <f>SUMPRODUCT(G2:G10,$L$2:$L$10)/SUM($L$2:$L$10)</f>
        <v>3.7712000000000002E-2</v>
      </c>
      <c r="H25" s="75"/>
      <c r="I25" s="75"/>
      <c r="J25" s="75"/>
      <c r="K25" s="75"/>
      <c r="L25" s="76">
        <f>SUM(L2:L10)</f>
        <v>0.4</v>
      </c>
      <c r="M25" s="76">
        <f>SUM(M2:M10)</f>
        <v>0.4</v>
      </c>
      <c r="N25" s="88">
        <f t="shared" ref="N25:S25" si="3">SUMPRODUCT(N2:N10,$L$2:$L$10)/SUM($L$2:$L$10)</f>
        <v>-1.3203999999999998</v>
      </c>
      <c r="O25" s="88">
        <f t="shared" si="3"/>
        <v>-0.93520000000000003</v>
      </c>
      <c r="P25" s="88">
        <f t="shared" si="3"/>
        <v>-2.1303999999999998</v>
      </c>
      <c r="Q25" s="88">
        <f t="shared" si="3"/>
        <v>-0.92600000000000016</v>
      </c>
      <c r="R25" s="88">
        <f t="shared" si="3"/>
        <v>2.5249999999999999</v>
      </c>
      <c r="S25" s="88">
        <f t="shared" si="3"/>
        <v>3.9924000000000004</v>
      </c>
    </row>
    <row r="26" spans="1:21" ht="13.5" customHeight="1" thickBot="1" x14ac:dyDescent="0.25">
      <c r="A26" s="2"/>
      <c r="B26" s="2"/>
      <c r="C26" s="73"/>
      <c r="D26" s="73" t="s">
        <v>207</v>
      </c>
      <c r="E26" s="73"/>
      <c r="F26" s="74">
        <f>SUMPRODUCT(F10:F18,$L$10:$L$18)/SUM($L$10:$L$18)</f>
        <v>5.1739999999999989E-3</v>
      </c>
      <c r="G26" s="74">
        <f>SUMPRODUCT(G10:G18,$L$10:$L$18)/SUM($L$10:$L$18)</f>
        <v>3.2881999999999995E-2</v>
      </c>
      <c r="H26" s="75"/>
      <c r="I26" s="75"/>
      <c r="J26" s="75"/>
      <c r="K26" s="75"/>
      <c r="L26" s="76">
        <f>SUM(L10:L18)</f>
        <v>0.4</v>
      </c>
      <c r="M26" s="76">
        <f>SUM(M10:M18)</f>
        <v>0.4</v>
      </c>
      <c r="N26" s="88">
        <f t="shared" ref="N26:S26" si="4">SUMPRODUCT(N10:N18,$L$10:$L$18)/SUM($L$10:$L$18)</f>
        <v>-0.51999999999999991</v>
      </c>
      <c r="O26" s="88">
        <f t="shared" si="4"/>
        <v>-0.27980000000000005</v>
      </c>
      <c r="P26" s="88">
        <f t="shared" si="4"/>
        <v>-0.54740000000000011</v>
      </c>
      <c r="Q26" s="88">
        <f t="shared" si="4"/>
        <v>0.60699999999999987</v>
      </c>
      <c r="R26" s="88">
        <f t="shared" si="4"/>
        <v>2.9767999999999999</v>
      </c>
      <c r="S26" s="88">
        <f t="shared" si="4"/>
        <v>4.3570000000000002</v>
      </c>
    </row>
    <row r="27" spans="1:21" ht="13.5" customHeight="1" thickBot="1" x14ac:dyDescent="0.25">
      <c r="A27" s="2"/>
      <c r="B27" s="2"/>
      <c r="C27" s="73"/>
      <c r="D27" s="73" t="s">
        <v>169</v>
      </c>
      <c r="E27" s="73"/>
      <c r="F27" s="74">
        <f>SUMPRODUCT(F19:F24,$L$19:$L$24)/SUM($L$19:$L$24)</f>
        <v>4.0290000000000005E-3</v>
      </c>
      <c r="G27" s="74">
        <f>SUMPRODUCT(G19:G24,$L$19:$L$24)/SUM($L$19:$L$24)</f>
        <v>3.4973999999999998E-2</v>
      </c>
      <c r="H27" s="75"/>
      <c r="I27" s="75"/>
      <c r="J27" s="75"/>
      <c r="K27" s="75"/>
      <c r="L27" s="76">
        <f>SUM(L19:L24)</f>
        <v>0.4</v>
      </c>
      <c r="M27" s="76">
        <f>SUM(M19:M24)</f>
        <v>0.4</v>
      </c>
      <c r="N27" s="88">
        <f t="shared" ref="N27:S27" si="5">SUMPRODUCT(N19:N24,$L$19:$L$24)/SUM($L$19:$L$24)</f>
        <v>0.45860000000000012</v>
      </c>
      <c r="O27" s="88">
        <f t="shared" si="5"/>
        <v>-0.36149999999999993</v>
      </c>
      <c r="P27" s="88">
        <f t="shared" si="5"/>
        <v>-0.31070000000000003</v>
      </c>
      <c r="Q27" s="88">
        <f t="shared" si="5"/>
        <v>1.8528</v>
      </c>
      <c r="R27" s="88">
        <f t="shared" si="5"/>
        <v>2.4632999999999998</v>
      </c>
      <c r="S27" s="88">
        <f t="shared" si="5"/>
        <v>3.4202999999999997</v>
      </c>
    </row>
    <row r="28" spans="1:21" ht="13.5" customHeight="1" thickBot="1" x14ac:dyDescent="0.25">
      <c r="A28" s="10" t="s">
        <v>11</v>
      </c>
      <c r="B28" s="10" t="s">
        <v>104</v>
      </c>
      <c r="C28" s="10"/>
      <c r="D28" s="10" t="s">
        <v>106</v>
      </c>
      <c r="E28" s="10"/>
      <c r="F28" s="24"/>
      <c r="G28" s="24"/>
      <c r="H28" s="18"/>
      <c r="I28" s="18"/>
      <c r="J28" s="18"/>
      <c r="K28" s="18"/>
      <c r="L28" s="11"/>
      <c r="M28" s="11"/>
      <c r="N28" s="12">
        <v>1.1299999999999999</v>
      </c>
      <c r="O28" s="12">
        <v>0.68</v>
      </c>
      <c r="P28" s="12">
        <v>1.23</v>
      </c>
      <c r="Q28" s="12">
        <v>2.94</v>
      </c>
      <c r="R28" s="12">
        <v>1.71</v>
      </c>
      <c r="S28" s="12">
        <v>3.1</v>
      </c>
      <c r="T28" s="72"/>
      <c r="U28" s="72"/>
    </row>
    <row r="29" spans="1:21" ht="13.5" customHeight="1" thickBot="1" x14ac:dyDescent="0.25">
      <c r="A29" s="10"/>
      <c r="B29" s="10"/>
      <c r="C29" s="55" t="s">
        <v>154</v>
      </c>
      <c r="D29" s="55" t="s">
        <v>155</v>
      </c>
      <c r="E29" s="55" t="s">
        <v>15</v>
      </c>
      <c r="F29" s="56">
        <v>6.1000000000000004E-3</v>
      </c>
      <c r="G29" s="56">
        <v>2.3E-2</v>
      </c>
      <c r="H29" s="34">
        <v>0</v>
      </c>
      <c r="I29" s="34">
        <v>2</v>
      </c>
      <c r="J29" s="34">
        <v>8</v>
      </c>
      <c r="K29" s="34">
        <v>8</v>
      </c>
      <c r="L29" s="56">
        <v>4.4999999999999998E-2</v>
      </c>
      <c r="M29" s="56">
        <v>4.8000000000000001E-2</v>
      </c>
      <c r="N29" s="57">
        <v>-14.68</v>
      </c>
      <c r="O29" s="57">
        <v>-2.11</v>
      </c>
      <c r="P29" s="57">
        <v>-16.62</v>
      </c>
      <c r="Q29" s="57">
        <v>-18.68</v>
      </c>
      <c r="R29" s="57">
        <v>-4.0999999999999996</v>
      </c>
      <c r="S29" s="57">
        <v>-3.28</v>
      </c>
      <c r="T29" s="49"/>
      <c r="U29" s="49"/>
    </row>
    <row r="30" spans="1:21" ht="13.5" customHeight="1" thickBot="1" x14ac:dyDescent="0.25">
      <c r="A30" s="13"/>
      <c r="B30" s="13" t="s">
        <v>107</v>
      </c>
      <c r="C30" s="13" t="s">
        <v>108</v>
      </c>
      <c r="D30" s="13" t="s">
        <v>109</v>
      </c>
      <c r="E30" s="13"/>
      <c r="F30" s="26"/>
      <c r="G30" s="26">
        <v>2.3800000000000002E-2</v>
      </c>
      <c r="H30" s="35"/>
      <c r="I30" s="35"/>
      <c r="J30" s="35"/>
      <c r="K30" s="35"/>
      <c r="L30" s="14"/>
      <c r="M30" s="14"/>
      <c r="N30" s="15">
        <v>-15.91</v>
      </c>
      <c r="O30" s="15">
        <v>-3.02</v>
      </c>
      <c r="P30" s="15">
        <v>-18.010000000000002</v>
      </c>
      <c r="Q30" s="15">
        <v>-19.78</v>
      </c>
      <c r="R30" s="15">
        <v>-5.81</v>
      </c>
      <c r="S30" s="15">
        <v>-4.17</v>
      </c>
      <c r="T30" s="49"/>
      <c r="U30" s="49"/>
    </row>
    <row r="31" spans="1:21" x14ac:dyDescent="0.2">
      <c r="A31" t="s">
        <v>33</v>
      </c>
      <c r="B31" t="s">
        <v>37</v>
      </c>
      <c r="C31" s="51" t="s">
        <v>38</v>
      </c>
      <c r="D31" s="51" t="s">
        <v>39</v>
      </c>
      <c r="E31" s="51"/>
      <c r="F31" s="52">
        <v>6.4000000000000003E-3</v>
      </c>
      <c r="G31" s="52">
        <v>2.6200000000000001E-2</v>
      </c>
      <c r="H31" s="36">
        <v>10</v>
      </c>
      <c r="I31" s="36">
        <v>1</v>
      </c>
      <c r="J31" s="36">
        <v>3</v>
      </c>
      <c r="K31" s="33">
        <v>14</v>
      </c>
      <c r="L31" s="53">
        <v>0.03</v>
      </c>
      <c r="M31" s="53">
        <v>4.2000000000000003E-2</v>
      </c>
      <c r="N31" s="54">
        <v>-12.09</v>
      </c>
      <c r="O31" s="54">
        <v>-6.23</v>
      </c>
      <c r="P31" s="54">
        <v>-15.38</v>
      </c>
      <c r="Q31" s="54">
        <v>-16.190000000000001</v>
      </c>
      <c r="R31" s="54">
        <v>6.62</v>
      </c>
      <c r="S31" s="54">
        <v>4.0599999999999996</v>
      </c>
      <c r="T31" s="49"/>
      <c r="U31" s="49"/>
    </row>
    <row r="32" spans="1:21" x14ac:dyDescent="0.2">
      <c r="C32" s="51" t="s">
        <v>208</v>
      </c>
      <c r="D32" s="51" t="s">
        <v>209</v>
      </c>
      <c r="E32" s="51" t="s">
        <v>15</v>
      </c>
      <c r="F32" s="52">
        <v>7.3000000000000001E-3</v>
      </c>
      <c r="G32" s="52">
        <v>2.3400000000000001E-2</v>
      </c>
      <c r="H32" s="36">
        <v>36</v>
      </c>
      <c r="I32" s="36">
        <v>31</v>
      </c>
      <c r="J32" s="36">
        <v>20</v>
      </c>
      <c r="K32" s="33">
        <v>16</v>
      </c>
      <c r="L32" s="53"/>
      <c r="M32" s="53">
        <v>0</v>
      </c>
      <c r="N32" s="54">
        <v>-6.5</v>
      </c>
      <c r="O32" s="54">
        <v>-5.34</v>
      </c>
      <c r="P32" s="54">
        <v>-12.97</v>
      </c>
      <c r="Q32" s="54">
        <v>-10.29</v>
      </c>
      <c r="R32" s="54">
        <v>3.15</v>
      </c>
      <c r="S32" s="54">
        <v>3.47</v>
      </c>
      <c r="T32" s="49"/>
      <c r="U32" s="49"/>
    </row>
    <row r="33" spans="1:21" x14ac:dyDescent="0.2">
      <c r="A33" t="s">
        <v>33</v>
      </c>
      <c r="B33" t="s">
        <v>40</v>
      </c>
      <c r="C33" s="51" t="s">
        <v>41</v>
      </c>
      <c r="D33" s="51" t="s">
        <v>42</v>
      </c>
      <c r="E33" s="51" t="s">
        <v>43</v>
      </c>
      <c r="F33" s="52">
        <v>5.8999999999999999E-3</v>
      </c>
      <c r="G33" s="52">
        <v>1.7399999999999999E-2</v>
      </c>
      <c r="H33" s="33">
        <v>0</v>
      </c>
      <c r="I33" s="33">
        <v>10</v>
      </c>
      <c r="J33" s="33">
        <v>21</v>
      </c>
      <c r="K33" s="33">
        <v>20</v>
      </c>
      <c r="L33" s="53">
        <v>3.5999999999999997E-2</v>
      </c>
      <c r="M33" s="53">
        <v>0</v>
      </c>
      <c r="N33" s="54">
        <v>-3.42</v>
      </c>
      <c r="O33" s="54">
        <v>-3.49</v>
      </c>
      <c r="P33" s="54">
        <v>-9.85</v>
      </c>
      <c r="Q33" s="54">
        <v>-5.03</v>
      </c>
      <c r="R33" s="54">
        <v>6.24</v>
      </c>
      <c r="S33" s="54">
        <v>4.45</v>
      </c>
      <c r="T33" s="49"/>
      <c r="U33" s="49"/>
    </row>
    <row r="34" spans="1:21" x14ac:dyDescent="0.2">
      <c r="A34" t="s">
        <v>33</v>
      </c>
      <c r="B34" t="s">
        <v>44</v>
      </c>
      <c r="C34" s="51" t="s">
        <v>45</v>
      </c>
      <c r="D34" s="51" t="s">
        <v>46</v>
      </c>
      <c r="E34" s="51" t="s">
        <v>15</v>
      </c>
      <c r="F34" s="52">
        <v>4.3E-3</v>
      </c>
      <c r="G34" s="52">
        <v>3.5000000000000003E-2</v>
      </c>
      <c r="H34" s="33">
        <v>22</v>
      </c>
      <c r="I34" s="33">
        <v>39</v>
      </c>
      <c r="J34" s="33">
        <v>38</v>
      </c>
      <c r="K34" s="33">
        <v>28</v>
      </c>
      <c r="L34" s="53">
        <v>3.5999999999999997E-2</v>
      </c>
      <c r="M34" s="53">
        <v>4.8000000000000001E-2</v>
      </c>
      <c r="N34" s="54">
        <v>-8.91</v>
      </c>
      <c r="O34" s="54">
        <v>-6.84</v>
      </c>
      <c r="P34" s="54">
        <v>-14.64</v>
      </c>
      <c r="Q34" s="54">
        <v>-13.82</v>
      </c>
      <c r="R34" s="54">
        <v>4.0199999999999996</v>
      </c>
      <c r="S34" s="54">
        <v>1.68</v>
      </c>
      <c r="T34" s="49"/>
      <c r="U34" s="49"/>
    </row>
    <row r="35" spans="1:21" x14ac:dyDescent="0.2">
      <c r="A35" t="s">
        <v>33</v>
      </c>
      <c r="B35" t="s">
        <v>47</v>
      </c>
      <c r="C35" s="51" t="s">
        <v>48</v>
      </c>
      <c r="D35" s="51" t="s">
        <v>49</v>
      </c>
      <c r="E35" s="51" t="s">
        <v>15</v>
      </c>
      <c r="F35" s="52">
        <v>6.7999999999999996E-3</v>
      </c>
      <c r="G35" s="97">
        <v>1.9400000000000001E-2</v>
      </c>
      <c r="H35" s="37">
        <v>0</v>
      </c>
      <c r="I35" s="37">
        <v>8</v>
      </c>
      <c r="J35" s="36">
        <v>16</v>
      </c>
      <c r="K35" s="33">
        <v>27</v>
      </c>
      <c r="L35" s="53">
        <v>3.9E-2</v>
      </c>
      <c r="M35" s="53">
        <v>4.2000000000000003E-2</v>
      </c>
      <c r="N35" s="54">
        <v>-0.04</v>
      </c>
      <c r="O35" s="54">
        <v>-3.99</v>
      </c>
      <c r="P35" s="54">
        <v>-9.2200000000000006</v>
      </c>
      <c r="Q35" s="54">
        <v>-4</v>
      </c>
      <c r="R35" s="54">
        <v>10.98</v>
      </c>
      <c r="S35" s="54">
        <v>7.38</v>
      </c>
      <c r="T35" s="49"/>
      <c r="U35" s="49"/>
    </row>
    <row r="36" spans="1:21" ht="13.5" customHeight="1" thickBot="1" x14ac:dyDescent="0.25">
      <c r="C36" s="38" t="s">
        <v>170</v>
      </c>
      <c r="D36" s="38" t="s">
        <v>171</v>
      </c>
      <c r="E36" s="38" t="s">
        <v>84</v>
      </c>
      <c r="F36" s="39">
        <v>1.4E-3</v>
      </c>
      <c r="G36" s="39">
        <v>3.1099999999999999E-2</v>
      </c>
      <c r="H36" s="29">
        <v>61</v>
      </c>
      <c r="I36" s="29">
        <v>50</v>
      </c>
      <c r="J36" s="31">
        <v>41</v>
      </c>
      <c r="K36" s="30">
        <v>26</v>
      </c>
      <c r="L36" s="40">
        <v>0.17249999999999999</v>
      </c>
      <c r="M36" s="40">
        <v>0.17249999999999999</v>
      </c>
      <c r="N36" s="41">
        <v>-7.22</v>
      </c>
      <c r="O36" s="41">
        <v>-4.04</v>
      </c>
      <c r="P36" s="41">
        <v>-11.72</v>
      </c>
      <c r="Q36" s="41">
        <v>-10.99</v>
      </c>
      <c r="R36" s="41">
        <v>2.91</v>
      </c>
      <c r="S36" s="41">
        <v>2.12</v>
      </c>
      <c r="T36" s="49"/>
      <c r="U36" s="49"/>
    </row>
    <row r="37" spans="1:21" ht="13.5" customHeight="1" thickBot="1" x14ac:dyDescent="0.25">
      <c r="A37" s="2"/>
      <c r="B37" s="2"/>
      <c r="C37" s="73"/>
      <c r="D37" s="73" t="s">
        <v>110</v>
      </c>
      <c r="E37" s="73"/>
      <c r="F37" s="74">
        <f>((F31*(L31/SUM(L31:L35)))+(F33*(L33/SUM(L31:L35)))+(F34*(L34/SUM(L31:L35)))+(F35*(L35/SUM(L31:L35))))</f>
        <v>5.8468085106382975E-3</v>
      </c>
      <c r="G37" s="74">
        <f>((G31*(L31/SUM(L31:L35)))+(G33*(L33/SUM(L31:L35)))+(G34*(L34/SUM(L31:L35)))+(G35*(L35/SUM(L31:L35))))</f>
        <v>2.431914893617021E-2</v>
      </c>
      <c r="H37" s="75"/>
      <c r="I37" s="75"/>
      <c r="J37" s="75"/>
      <c r="K37" s="75"/>
      <c r="L37" s="76"/>
      <c r="M37" s="76"/>
      <c r="N37" s="88">
        <f>((N31*(L31/SUM(L31:L35)))+(N33*(L33/SUM(L31:L35)))+(N34*(L34/SUM(L31:L35)))+(N35*(L35/SUM(L31:L35))))</f>
        <v>-5.7314893617021268</v>
      </c>
      <c r="O37" s="88">
        <f>((O31*(L31/SUM(L31:L35)))+(O33*(L33/SUM(L31:L35)))+(O34*(L34/SUM(L31:L35)))+(O35*(L35/SUM(L31:L35))))</f>
        <v>-5.0665957446808507</v>
      </c>
      <c r="P37" s="88">
        <f>((P31*(L31/SUM(L31:L35)))+(P33*(L33/SUM(L31:L35)))+(P34*(L34/SUM(L31:L35)))+(P35*(L35/SUM(L31:L35))))</f>
        <v>-12.07531914893617</v>
      </c>
      <c r="Q37" s="88">
        <f>((Q31*(L31/SUM(L31:L35)))+(Q33*(L33/SUM(L31:L35)))+(Q34*(L34/SUM(L31:L35)))+(Q35*(L35/SUM(L31:L35))))</f>
        <v>-9.3638297872340424</v>
      </c>
      <c r="R37" s="88">
        <f>((R31*(L31/SUM(L31:L35)))+(R33*(L33/SUM(L31:L35)))+(R34*(L34/SUM(L31:L35)))+(R35*(L35/SUM(L31:L35))))</f>
        <v>7.0651063829787226</v>
      </c>
      <c r="S37" s="88">
        <f>((S31*(L31/SUM(L31:L35)))+(S33*(L33/SUM(L31:L35)))+(S34*(L34/SUM(L31:L35)))+(S35*(L35/SUM(L31:L35))))</f>
        <v>4.4702127659574469</v>
      </c>
      <c r="T37" s="49"/>
      <c r="U37" s="49"/>
    </row>
    <row r="38" spans="1:21" ht="13.5" customHeight="1" thickBot="1" x14ac:dyDescent="0.25">
      <c r="A38" s="10"/>
      <c r="B38" s="10" t="s">
        <v>111</v>
      </c>
      <c r="C38" s="10"/>
      <c r="D38" s="91" t="s">
        <v>210</v>
      </c>
      <c r="E38" s="10"/>
      <c r="F38" s="24"/>
      <c r="G38" s="24"/>
      <c r="H38" s="18"/>
      <c r="I38" s="18"/>
      <c r="J38" s="18"/>
      <c r="K38" s="18"/>
      <c r="L38" s="11"/>
      <c r="M38" s="11"/>
      <c r="N38" s="12">
        <v>-8.6300000000000008</v>
      </c>
      <c r="O38" s="12">
        <v>-4.6399999999999997</v>
      </c>
      <c r="P38" s="12">
        <v>-12.17</v>
      </c>
      <c r="Q38" s="12">
        <v>-12.16</v>
      </c>
      <c r="R38" s="92">
        <v>2.34</v>
      </c>
      <c r="S38" s="12">
        <v>1.82</v>
      </c>
      <c r="T38" s="49"/>
      <c r="U38" s="49"/>
    </row>
    <row r="39" spans="1:21" x14ac:dyDescent="0.2">
      <c r="A39" t="s">
        <v>33</v>
      </c>
      <c r="B39" t="s">
        <v>50</v>
      </c>
      <c r="C39" s="51" t="s">
        <v>114</v>
      </c>
      <c r="D39" s="51" t="s">
        <v>115</v>
      </c>
      <c r="E39" s="51" t="s">
        <v>116</v>
      </c>
      <c r="F39" s="52">
        <v>0.01</v>
      </c>
      <c r="G39" s="52">
        <v>6.7000000000000002E-3</v>
      </c>
      <c r="H39" s="33">
        <v>77</v>
      </c>
      <c r="I39" s="36">
        <v>61</v>
      </c>
      <c r="J39" s="33">
        <v>49</v>
      </c>
      <c r="K39" s="36">
        <v>40</v>
      </c>
      <c r="L39" s="53">
        <v>3.5999999999999997E-2</v>
      </c>
      <c r="M39" s="53">
        <v>3.5999999999999997E-2</v>
      </c>
      <c r="N39" s="54">
        <v>-6.61</v>
      </c>
      <c r="O39" s="54">
        <v>-3.15</v>
      </c>
      <c r="P39" s="54">
        <v>-5.0199999999999996</v>
      </c>
      <c r="Q39" s="54">
        <v>-3.23</v>
      </c>
      <c r="R39" s="54">
        <v>8.8800000000000008</v>
      </c>
      <c r="S39" s="54">
        <v>11.58</v>
      </c>
      <c r="T39" s="49"/>
      <c r="U39" s="49"/>
    </row>
    <row r="40" spans="1:21" x14ac:dyDescent="0.2">
      <c r="A40" t="s">
        <v>33</v>
      </c>
      <c r="B40" t="s">
        <v>53</v>
      </c>
      <c r="C40" s="51" t="s">
        <v>54</v>
      </c>
      <c r="D40" s="51" t="s">
        <v>55</v>
      </c>
      <c r="E40" s="51" t="s">
        <v>56</v>
      </c>
      <c r="F40" s="52">
        <v>6.0000000000000001E-3</v>
      </c>
      <c r="G40" s="52">
        <v>1.04E-2</v>
      </c>
      <c r="H40" s="37">
        <v>87</v>
      </c>
      <c r="I40" s="28">
        <v>87</v>
      </c>
      <c r="J40" s="36">
        <v>79</v>
      </c>
      <c r="K40" s="36">
        <v>74</v>
      </c>
      <c r="L40" s="53">
        <v>3.5999999999999997E-2</v>
      </c>
      <c r="M40" s="53">
        <v>0</v>
      </c>
      <c r="N40" s="54">
        <v>-2.76</v>
      </c>
      <c r="O40" s="54">
        <v>-3.48</v>
      </c>
      <c r="P40" s="54">
        <v>-5.86</v>
      </c>
      <c r="Q40" s="54">
        <v>0.05</v>
      </c>
      <c r="R40" s="54">
        <v>11.81</v>
      </c>
      <c r="S40" s="54">
        <v>10.6</v>
      </c>
      <c r="T40" s="49"/>
      <c r="U40" s="49"/>
    </row>
    <row r="41" spans="1:21" ht="13.5" customHeight="1" thickBot="1" x14ac:dyDescent="0.25">
      <c r="A41" s="2" t="s">
        <v>33</v>
      </c>
      <c r="B41" s="2" t="s">
        <v>57</v>
      </c>
      <c r="C41" s="51" t="s">
        <v>58</v>
      </c>
      <c r="D41" s="51" t="s">
        <v>59</v>
      </c>
      <c r="E41" s="51" t="s">
        <v>15</v>
      </c>
      <c r="F41" s="52">
        <v>8.0000000000000004E-4</v>
      </c>
      <c r="G41" s="52">
        <v>2.1000000000000001E-2</v>
      </c>
      <c r="H41" s="33">
        <v>0</v>
      </c>
      <c r="I41" s="33">
        <v>0</v>
      </c>
      <c r="J41" s="33">
        <v>1</v>
      </c>
      <c r="K41" s="33">
        <v>1</v>
      </c>
      <c r="L41" s="53">
        <v>0.03</v>
      </c>
      <c r="M41" s="53">
        <v>0.12</v>
      </c>
      <c r="N41" s="54">
        <v>-5.29</v>
      </c>
      <c r="O41" s="54">
        <v>-2.4700000000000002</v>
      </c>
      <c r="P41" s="54">
        <v>-6.43</v>
      </c>
      <c r="Q41" s="54">
        <v>-0.67</v>
      </c>
      <c r="R41" s="54">
        <v>12.33</v>
      </c>
      <c r="S41" s="54">
        <v>13.25</v>
      </c>
      <c r="T41" s="49"/>
      <c r="U41" s="49"/>
    </row>
    <row r="42" spans="1:21" ht="13.5" customHeight="1" thickBot="1" x14ac:dyDescent="0.25">
      <c r="A42" s="2"/>
      <c r="B42" s="2"/>
      <c r="C42" s="38" t="s">
        <v>172</v>
      </c>
      <c r="D42" s="38" t="s">
        <v>173</v>
      </c>
      <c r="E42" s="38" t="s">
        <v>84</v>
      </c>
      <c r="F42" s="39">
        <v>4.0000000000000002E-4</v>
      </c>
      <c r="G42" s="39">
        <v>2.0500000000000001E-2</v>
      </c>
      <c r="H42" s="30">
        <v>0</v>
      </c>
      <c r="I42" s="30">
        <v>0</v>
      </c>
      <c r="J42" s="31" t="s">
        <v>205</v>
      </c>
      <c r="K42" s="31" t="s">
        <v>205</v>
      </c>
      <c r="L42" s="40">
        <v>0.40350000000000003</v>
      </c>
      <c r="M42" s="40">
        <v>0.40350000000000003</v>
      </c>
      <c r="N42" s="41">
        <v>-5.54</v>
      </c>
      <c r="O42" s="41">
        <v>-2.94</v>
      </c>
      <c r="P42" s="41">
        <v>-7.21</v>
      </c>
      <c r="Q42" s="41">
        <v>-0.6</v>
      </c>
      <c r="R42" s="41">
        <v>12.48</v>
      </c>
      <c r="S42" s="41">
        <v>13.28</v>
      </c>
      <c r="T42" s="49"/>
      <c r="U42" s="49"/>
    </row>
    <row r="43" spans="1:21" ht="13.5" customHeight="1" thickBot="1" x14ac:dyDescent="0.25">
      <c r="A43" s="2"/>
      <c r="B43" s="2"/>
      <c r="C43" s="73"/>
      <c r="D43" s="73" t="s">
        <v>117</v>
      </c>
      <c r="E43" s="73"/>
      <c r="F43" s="74">
        <f>((F39*(L39/SUM(L39:L41)))+(F40*(L40/SUM(L39:L41)))+(F41*(L41/SUM(L39:L41))))</f>
        <v>5.8823529411764714E-3</v>
      </c>
      <c r="G43" s="74">
        <f>((G39*(L39/SUM(L39:L41)))+(G40*(L40/SUM(L39:L41)))+(G41*(L41/SUM(L39:L41))))</f>
        <v>1.2211764705882353E-2</v>
      </c>
      <c r="H43" s="75"/>
      <c r="I43" s="75"/>
      <c r="J43" s="75"/>
      <c r="K43" s="75"/>
      <c r="L43" s="76"/>
      <c r="M43" s="76"/>
      <c r="N43" s="88">
        <f>((N39*(L39/SUM(L39:L41)))+(N40*(L40/SUM(L39:L41)))+(N41*(L41/SUM(L39:L41))))</f>
        <v>-4.8629411764705885</v>
      </c>
      <c r="O43" s="88">
        <f>((O39*(L39/SUM(L39:L41)))+(O40*(L40/SUM(L39:L41)))+(O41*(L41/SUM(L39:L41))))</f>
        <v>-3.0664705882352941</v>
      </c>
      <c r="P43" s="88">
        <f>((P39*(L39/SUM(L39:L41)))+(P40*(L40/SUM(L39:L41)))+(P41*(L41/SUM(L39:L41))))</f>
        <v>-5.7311764705882347</v>
      </c>
      <c r="Q43" s="88">
        <f>((Q39*(L39/SUM(L39:L41)))+(Q40*(L40/SUM(L39:L41)))+(Q41*(L41/SUM(L39:L41))))</f>
        <v>-1.3194117647058825</v>
      </c>
      <c r="R43" s="88">
        <f>((R39*(L39/SUM(L39:L41)))+(R40*(L40/SUM(L39:L41)))+(R41*(L41/SUM(L39:L41))))</f>
        <v>10.928823529411765</v>
      </c>
      <c r="S43" s="88">
        <f>((S39*(L39/SUM(L39:L41)))+(S40*(L40/SUM(L39:L41)))+(S41*(L41/SUM(L39:L41))))</f>
        <v>11.725294117647058</v>
      </c>
      <c r="T43" s="49"/>
      <c r="U43" s="49"/>
    </row>
    <row r="44" spans="1:21" ht="13.5" customHeight="1" thickBot="1" x14ac:dyDescent="0.25">
      <c r="A44" s="10"/>
      <c r="B44" s="10" t="s">
        <v>118</v>
      </c>
      <c r="C44" s="10"/>
      <c r="D44" s="10" t="s">
        <v>120</v>
      </c>
      <c r="E44" s="10"/>
      <c r="F44" s="24"/>
      <c r="G44" s="24"/>
      <c r="H44" s="18"/>
      <c r="I44" s="18"/>
      <c r="J44" s="18"/>
      <c r="K44" s="18"/>
      <c r="L44" s="11"/>
      <c r="M44" s="11"/>
      <c r="N44" s="12">
        <v>-5.29</v>
      </c>
      <c r="O44" s="12">
        <v>-2.4700000000000002</v>
      </c>
      <c r="P44" s="12">
        <v>-6.44</v>
      </c>
      <c r="Q44" s="12">
        <v>-0.61</v>
      </c>
      <c r="R44" s="12">
        <v>12.4</v>
      </c>
      <c r="S44" s="12">
        <v>13.34</v>
      </c>
      <c r="T44" s="49"/>
      <c r="U44" s="49"/>
    </row>
    <row r="45" spans="1:21" x14ac:dyDescent="0.2">
      <c r="A45" t="s">
        <v>33</v>
      </c>
      <c r="B45" t="s">
        <v>60</v>
      </c>
      <c r="C45" s="51" t="s">
        <v>61</v>
      </c>
      <c r="D45" s="51" t="s">
        <v>62</v>
      </c>
      <c r="E45" s="51" t="s">
        <v>15</v>
      </c>
      <c r="F45" s="52">
        <v>8.6E-3</v>
      </c>
      <c r="G45" s="52">
        <v>0</v>
      </c>
      <c r="H45" s="33">
        <v>43</v>
      </c>
      <c r="I45" s="33">
        <v>59</v>
      </c>
      <c r="J45" s="33">
        <v>32</v>
      </c>
      <c r="K45" s="36">
        <v>21</v>
      </c>
      <c r="L45" s="53">
        <v>2.1000000000000001E-2</v>
      </c>
      <c r="M45" s="53">
        <v>3.5999999999999997E-2</v>
      </c>
      <c r="N45" s="54">
        <v>2.39</v>
      </c>
      <c r="O45" s="54">
        <v>-3.16</v>
      </c>
      <c r="P45" s="54">
        <v>-2.39</v>
      </c>
      <c r="Q45" s="54">
        <v>7.86</v>
      </c>
      <c r="R45" s="54">
        <v>12.67</v>
      </c>
      <c r="S45" s="54">
        <v>13.7</v>
      </c>
      <c r="T45" s="49"/>
      <c r="U45" s="49"/>
    </row>
    <row r="46" spans="1:21" x14ac:dyDescent="0.2">
      <c r="A46" t="s">
        <v>33</v>
      </c>
      <c r="B46" t="s">
        <v>63</v>
      </c>
      <c r="C46" s="51" t="s">
        <v>121</v>
      </c>
      <c r="D46" s="51" t="s">
        <v>122</v>
      </c>
      <c r="E46" s="51" t="s">
        <v>15</v>
      </c>
      <c r="F46" s="52">
        <v>6.4999999999999997E-3</v>
      </c>
      <c r="G46" s="52">
        <v>8.0000000000000004E-4</v>
      </c>
      <c r="H46" s="33">
        <v>0</v>
      </c>
      <c r="I46" s="33">
        <v>17</v>
      </c>
      <c r="J46" s="33">
        <v>16</v>
      </c>
      <c r="K46" s="33">
        <v>12</v>
      </c>
      <c r="L46" s="53">
        <v>2.1000000000000001E-2</v>
      </c>
      <c r="M46" s="53">
        <v>0</v>
      </c>
      <c r="N46" s="54">
        <v>2.68</v>
      </c>
      <c r="O46" s="54">
        <v>-2.5299999999999998</v>
      </c>
      <c r="P46" s="54">
        <v>-5.44</v>
      </c>
      <c r="Q46" s="54">
        <v>6.03</v>
      </c>
      <c r="R46" s="54">
        <v>15.35</v>
      </c>
      <c r="S46" s="54">
        <v>15.06</v>
      </c>
      <c r="T46" s="49"/>
      <c r="U46" s="49"/>
    </row>
    <row r="47" spans="1:21" ht="13.5" customHeight="1" thickBot="1" x14ac:dyDescent="0.25">
      <c r="A47" s="2" t="s">
        <v>33</v>
      </c>
      <c r="B47" s="2" t="s">
        <v>66</v>
      </c>
      <c r="C47" s="58" t="s">
        <v>67</v>
      </c>
      <c r="D47" s="58" t="s">
        <v>68</v>
      </c>
      <c r="E47" s="58" t="s">
        <v>43</v>
      </c>
      <c r="F47" s="59">
        <v>4.3E-3</v>
      </c>
      <c r="G47" s="59">
        <v>6.4000000000000003E-3</v>
      </c>
      <c r="H47" s="32">
        <v>53</v>
      </c>
      <c r="I47" s="29">
        <v>49</v>
      </c>
      <c r="J47" s="29">
        <v>51</v>
      </c>
      <c r="K47" s="31">
        <v>58</v>
      </c>
      <c r="L47" s="60">
        <v>3.5999999999999997E-2</v>
      </c>
      <c r="M47" s="60">
        <v>0</v>
      </c>
      <c r="N47" s="61">
        <v>-2.0699999999999998</v>
      </c>
      <c r="O47" s="61">
        <v>-3.63</v>
      </c>
      <c r="P47" s="61">
        <v>-6.65</v>
      </c>
      <c r="Q47" s="61">
        <v>0.67</v>
      </c>
      <c r="R47" s="61">
        <v>13.78</v>
      </c>
      <c r="S47" s="61">
        <v>12.84</v>
      </c>
      <c r="T47" s="49"/>
      <c r="U47" s="49"/>
    </row>
    <row r="48" spans="1:21" ht="13.5" customHeight="1" thickBot="1" x14ac:dyDescent="0.25">
      <c r="A48" s="2"/>
      <c r="B48" s="2"/>
      <c r="C48" s="73"/>
      <c r="D48" s="73" t="s">
        <v>123</v>
      </c>
      <c r="E48" s="73"/>
      <c r="F48" s="74">
        <f>((F45*(L45/SUM(L45:L47)))+(F46*(L46/SUM(L45:L47)))+(F47*(L47/SUM(L45:L47))))</f>
        <v>6.0500000000000016E-3</v>
      </c>
      <c r="G48" s="74">
        <f>((G45*(L45/SUM(L45:L47)))+(G46*(L46/SUM(L45:L47)))+(G47*(L47/SUM(L45:L47))))</f>
        <v>3.1692307692307692E-3</v>
      </c>
      <c r="H48" s="75"/>
      <c r="I48" s="75"/>
      <c r="J48" s="75"/>
      <c r="K48" s="75"/>
      <c r="L48" s="76"/>
      <c r="M48" s="76"/>
      <c r="N48" s="88">
        <f>((N45*(L45/SUM(L45:L47)))+(N46*(L46/SUM(L45:L47)))+(N47*(L47/SUM(L45:L47))))</f>
        <v>0.40961538461538494</v>
      </c>
      <c r="O48" s="88">
        <f>((O45*(L45/SUM(L45:L47)))+(O46*(L46/SUM(L45:L47)))+(O47*(L47/SUM(L45:L47))))</f>
        <v>-3.2073076923076922</v>
      </c>
      <c r="P48" s="88">
        <f>((P45*(L45/SUM(L45:L47)))+(P46*(L46/SUM(L45:L47)))+(P47*(L47/SUM(L45:L47))))</f>
        <v>-5.1773076923076928</v>
      </c>
      <c r="Q48" s="88">
        <f>((Q45*(L45/SUM(L45:L47)))+(Q46*(L46/SUM(L45:L47)))+(Q47*(L47/SUM(L45:L47))))</f>
        <v>4.0488461538461546</v>
      </c>
      <c r="R48" s="88">
        <f>((R45*(L45/SUM(L45:L47)))+(R46*(L46/SUM(L45:L47)))+(R47*(L47/SUM(L45:L47))))</f>
        <v>13.903846153846155</v>
      </c>
      <c r="S48" s="88">
        <f>((S45*(L45/SUM(L45:L47)))+(S46*(L46/SUM(L45:L47)))+(S47*(L47/SUM(L45:L47))))</f>
        <v>13.669230769230769</v>
      </c>
      <c r="T48" s="49"/>
      <c r="U48" s="49"/>
    </row>
    <row r="49" spans="1:21" ht="13.5" customHeight="1" thickBot="1" x14ac:dyDescent="0.25">
      <c r="A49" s="10"/>
      <c r="B49" s="10" t="s">
        <v>124</v>
      </c>
      <c r="C49" s="10" t="s">
        <v>125</v>
      </c>
      <c r="D49" s="10" t="s">
        <v>126</v>
      </c>
      <c r="E49" s="10"/>
      <c r="F49" s="24"/>
      <c r="G49" s="24">
        <v>1.3299999999999999E-2</v>
      </c>
      <c r="H49" s="18"/>
      <c r="I49" s="18"/>
      <c r="J49" s="18"/>
      <c r="K49" s="18"/>
      <c r="L49" s="11"/>
      <c r="M49" s="11"/>
      <c r="N49" s="12">
        <v>-1.66</v>
      </c>
      <c r="O49" s="12">
        <v>-2.4900000000000002</v>
      </c>
      <c r="P49" s="12">
        <v>-5.33</v>
      </c>
      <c r="Q49" s="12">
        <v>3</v>
      </c>
      <c r="R49" s="12">
        <v>13.39</v>
      </c>
      <c r="S49" s="12">
        <v>14.25</v>
      </c>
      <c r="T49" s="49"/>
      <c r="U49" s="49"/>
    </row>
    <row r="50" spans="1:21" x14ac:dyDescent="0.2">
      <c r="A50" t="s">
        <v>33</v>
      </c>
      <c r="B50" t="s">
        <v>69</v>
      </c>
      <c r="C50" s="51" t="s">
        <v>70</v>
      </c>
      <c r="D50" s="51" t="s">
        <v>71</v>
      </c>
      <c r="E50" s="51"/>
      <c r="F50" s="52">
        <v>1.18E-2</v>
      </c>
      <c r="G50" s="52">
        <v>0</v>
      </c>
      <c r="H50" s="37">
        <v>77</v>
      </c>
      <c r="I50" s="37">
        <v>65</v>
      </c>
      <c r="J50" s="37">
        <v>55</v>
      </c>
      <c r="K50" s="37">
        <v>54</v>
      </c>
      <c r="L50" s="53">
        <v>2.1000000000000001E-2</v>
      </c>
      <c r="M50" s="53">
        <v>0</v>
      </c>
      <c r="N50" s="54">
        <v>-5.3</v>
      </c>
      <c r="O50" s="54">
        <v>-4.82</v>
      </c>
      <c r="P50" s="54">
        <v>-7.07</v>
      </c>
      <c r="Q50" s="54">
        <v>-1.5</v>
      </c>
      <c r="R50" s="54">
        <v>10.99</v>
      </c>
      <c r="S50" s="54">
        <v>12.47</v>
      </c>
      <c r="T50" s="49"/>
      <c r="U50" s="49"/>
    </row>
    <row r="51" spans="1:21" x14ac:dyDescent="0.2">
      <c r="A51" t="s">
        <v>33</v>
      </c>
      <c r="B51" t="s">
        <v>72</v>
      </c>
      <c r="C51" s="51" t="s">
        <v>73</v>
      </c>
      <c r="D51" s="51" t="s">
        <v>74</v>
      </c>
      <c r="E51" s="51"/>
      <c r="F51" s="52">
        <v>9.1000000000000004E-3</v>
      </c>
      <c r="G51" s="52">
        <v>7.0000000000000001E-3</v>
      </c>
      <c r="H51" s="37">
        <v>93</v>
      </c>
      <c r="I51" s="36">
        <v>88</v>
      </c>
      <c r="J51" s="37">
        <v>72</v>
      </c>
      <c r="K51" s="37">
        <v>61</v>
      </c>
      <c r="L51" s="53">
        <v>2.1000000000000001E-2</v>
      </c>
      <c r="M51" s="53">
        <v>4.2000000000000003E-2</v>
      </c>
      <c r="N51" s="54">
        <v>-23.02</v>
      </c>
      <c r="O51" s="54">
        <v>-8.2100000000000009</v>
      </c>
      <c r="P51" s="54">
        <v>-19.78</v>
      </c>
      <c r="Q51" s="54">
        <v>-21.89</v>
      </c>
      <c r="R51" s="54">
        <v>3.24</v>
      </c>
      <c r="S51" s="54">
        <v>5.96</v>
      </c>
      <c r="T51" s="49"/>
      <c r="U51" s="49"/>
    </row>
    <row r="52" spans="1:21" ht="13.5" customHeight="1" thickBot="1" x14ac:dyDescent="0.25">
      <c r="A52" s="2" t="s">
        <v>33</v>
      </c>
      <c r="B52" s="2" t="s">
        <v>75</v>
      </c>
      <c r="C52" s="58" t="s">
        <v>76</v>
      </c>
      <c r="D52" s="58" t="s">
        <v>77</v>
      </c>
      <c r="E52" s="58" t="s">
        <v>15</v>
      </c>
      <c r="F52" s="59">
        <v>2.7000000000000001E-3</v>
      </c>
      <c r="G52" s="59">
        <v>2.12E-2</v>
      </c>
      <c r="H52" s="31">
        <v>0</v>
      </c>
      <c r="I52" s="30">
        <v>6</v>
      </c>
      <c r="J52" s="30">
        <v>11</v>
      </c>
      <c r="K52" s="31">
        <v>14</v>
      </c>
      <c r="L52" s="60">
        <v>4.2000000000000003E-2</v>
      </c>
      <c r="M52" s="60">
        <v>4.2000000000000003E-2</v>
      </c>
      <c r="N52" s="61">
        <v>-8.2200000000000006</v>
      </c>
      <c r="O52" s="61">
        <v>-3.23</v>
      </c>
      <c r="P52" s="61">
        <v>-9.36</v>
      </c>
      <c r="Q52" s="61">
        <v>-5.75</v>
      </c>
      <c r="R52" s="61">
        <v>13.34</v>
      </c>
      <c r="S52" s="61">
        <v>13.6</v>
      </c>
      <c r="T52" s="49"/>
      <c r="U52" s="49"/>
    </row>
    <row r="53" spans="1:21" ht="13.5" customHeight="1" thickBot="1" x14ac:dyDescent="0.25">
      <c r="A53" s="2"/>
      <c r="B53" s="2"/>
      <c r="C53" s="73"/>
      <c r="D53" s="73" t="s">
        <v>127</v>
      </c>
      <c r="E53" s="73"/>
      <c r="F53" s="74">
        <f>((F50*(L50/SUM(L50:L52)))+(F51*(L51/SUM(L50:L52)))+(F52*(L52/SUM(L50:L52))))</f>
        <v>6.575000000000001E-3</v>
      </c>
      <c r="G53" s="74">
        <f>((G50*(L50/SUM(L50:L52)))+(G51*(L51/SUM(L50:L52)))+(G52*(L52/SUM(L50:L52))))</f>
        <v>1.235E-2</v>
      </c>
      <c r="H53" s="75"/>
      <c r="I53" s="75"/>
      <c r="J53" s="75"/>
      <c r="K53" s="75"/>
      <c r="L53" s="76"/>
      <c r="M53" s="76"/>
      <c r="N53" s="88">
        <f>((N50*(L50/SUM(L50:L52)))+(N51*(L51/SUM(L50:L52)))+(N52*(L52/SUM(L50:L52))))</f>
        <v>-11.190000000000001</v>
      </c>
      <c r="O53" s="88">
        <f>((O50*(L50/SUM(L50:L52)))+(O51*(L51/SUM(L50:L52)))+(O52*(L52/SUM(L50:L52))))</f>
        <v>-4.8725000000000005</v>
      </c>
      <c r="P53" s="88">
        <f>((P50*(L50/SUM(L50:L52)))+(P51*(L51/SUM(L50:L52)))+(P52*(L52/SUM(L50:L52))))</f>
        <v>-11.3925</v>
      </c>
      <c r="Q53" s="88">
        <f>((Q50*(L50/SUM(L50:L52)))+(Q51*(L51/SUM(L50:L52)))+(Q52*(L52/SUM(L50:L52))))</f>
        <v>-8.7225000000000001</v>
      </c>
      <c r="R53" s="88">
        <f>((R50*(L50/SUM(L50:L52)))+(R51*(L51/SUM(L50:L52)))+(R52*(L52/SUM(L50:L52))))</f>
        <v>10.227499999999999</v>
      </c>
      <c r="S53" s="88">
        <f>((S50*(L50/SUM(L50:L52)))+(S51*(L51/SUM(L50:L52)))+(S52*(L52/SUM(L50:L52))))</f>
        <v>11.407499999999999</v>
      </c>
      <c r="T53" s="49"/>
      <c r="U53" s="49"/>
    </row>
    <row r="54" spans="1:21" ht="13.5" customHeight="1" thickBot="1" x14ac:dyDescent="0.25">
      <c r="A54" s="10"/>
      <c r="B54" s="10" t="s">
        <v>128</v>
      </c>
      <c r="C54" s="10" t="s">
        <v>129</v>
      </c>
      <c r="D54" s="10" t="s">
        <v>130</v>
      </c>
      <c r="E54" s="10"/>
      <c r="F54" s="24"/>
      <c r="G54" s="24">
        <v>2.3599999999999999E-2</v>
      </c>
      <c r="H54" s="18"/>
      <c r="I54" s="18"/>
      <c r="J54" s="18"/>
      <c r="K54" s="18"/>
      <c r="L54" s="11"/>
      <c r="M54" s="11"/>
      <c r="N54" s="12">
        <v>-9.0399999999999991</v>
      </c>
      <c r="O54" s="12">
        <v>-3.02</v>
      </c>
      <c r="P54" s="12">
        <v>-8.4</v>
      </c>
      <c r="Q54" s="12">
        <v>-4.5599999999999996</v>
      </c>
      <c r="R54" s="12">
        <v>11.37</v>
      </c>
      <c r="S54" s="12">
        <v>12.06</v>
      </c>
      <c r="T54" s="49"/>
      <c r="U54" s="49"/>
    </row>
    <row r="55" spans="1:21" x14ac:dyDescent="0.2">
      <c r="A55" t="s">
        <v>33</v>
      </c>
      <c r="B55" t="s">
        <v>78</v>
      </c>
      <c r="C55" s="84" t="s">
        <v>188</v>
      </c>
      <c r="D55" s="84" t="s">
        <v>189</v>
      </c>
      <c r="E55" s="84"/>
      <c r="F55" s="85">
        <v>1.1999999999999999E-3</v>
      </c>
      <c r="G55" s="85">
        <v>1.5699999999999999E-2</v>
      </c>
      <c r="H55" s="28">
        <v>0</v>
      </c>
      <c r="I55" s="28">
        <v>7</v>
      </c>
      <c r="J55" s="28">
        <v>4</v>
      </c>
      <c r="K55" s="37">
        <v>3</v>
      </c>
      <c r="L55" s="86">
        <v>5.0999999999999997E-2</v>
      </c>
      <c r="M55" s="86">
        <v>3.5999999999999997E-2</v>
      </c>
      <c r="N55" s="87">
        <v>-4.7</v>
      </c>
      <c r="O55" s="87">
        <v>-3.16</v>
      </c>
      <c r="P55" s="87">
        <v>-8.57</v>
      </c>
      <c r="Q55" s="87">
        <v>1.38</v>
      </c>
      <c r="R55" s="87">
        <v>13.09</v>
      </c>
      <c r="S55" s="87">
        <v>12.81</v>
      </c>
      <c r="T55" s="49"/>
      <c r="U55" s="49"/>
    </row>
    <row r="56" spans="1:21" x14ac:dyDescent="0.2">
      <c r="A56" t="s">
        <v>33</v>
      </c>
      <c r="B56" t="s">
        <v>81</v>
      </c>
      <c r="H56" s="33"/>
      <c r="I56" s="33"/>
      <c r="L56" s="67"/>
      <c r="M56" s="67"/>
      <c r="N56" s="65"/>
      <c r="O56" s="65"/>
      <c r="P56" s="65"/>
      <c r="Q56" s="65"/>
      <c r="R56" s="65"/>
      <c r="S56" s="1"/>
      <c r="T56" s="49"/>
      <c r="U56" s="49"/>
    </row>
    <row r="57" spans="1:21" ht="13.5" customHeight="1" thickBot="1" x14ac:dyDescent="0.25">
      <c r="A57" s="2" t="s">
        <v>33</v>
      </c>
      <c r="B57" s="2" t="s">
        <v>86</v>
      </c>
      <c r="C57" s="2" t="s">
        <v>87</v>
      </c>
      <c r="D57" s="2" t="s">
        <v>131</v>
      </c>
      <c r="E57" s="2" t="s">
        <v>15</v>
      </c>
      <c r="F57" s="70">
        <v>5.1999999999999998E-3</v>
      </c>
      <c r="G57" s="70">
        <v>1.18E-2</v>
      </c>
      <c r="H57" s="29">
        <v>16</v>
      </c>
      <c r="I57" s="31">
        <v>10</v>
      </c>
      <c r="J57" s="31">
        <v>10</v>
      </c>
      <c r="K57" s="31">
        <v>21</v>
      </c>
      <c r="L57" s="99">
        <v>6.9000000000000006E-2</v>
      </c>
      <c r="M57" s="99">
        <v>4.8000000000000001E-2</v>
      </c>
      <c r="N57" s="3">
        <v>-9.52</v>
      </c>
      <c r="O57" s="3">
        <v>-4.51</v>
      </c>
      <c r="P57" s="3">
        <v>-11.72</v>
      </c>
      <c r="Q57" s="3">
        <v>-3.44</v>
      </c>
      <c r="R57" s="3">
        <v>11.78</v>
      </c>
      <c r="S57" s="3">
        <v>12.26</v>
      </c>
      <c r="T57" s="49"/>
      <c r="U57" s="49"/>
    </row>
    <row r="58" spans="1:21" ht="13.5" customHeight="1" thickBot="1" x14ac:dyDescent="0.25">
      <c r="A58" s="2"/>
      <c r="B58" s="2"/>
      <c r="C58" s="73"/>
      <c r="D58" s="73" t="s">
        <v>132</v>
      </c>
      <c r="E58" s="73"/>
      <c r="F58" s="74">
        <f>((F55*(L55/SUM(L55:L57)))+(F56*(L56/SUM(L55:L57)))+(F57*(L57/SUM(L55:L57))))</f>
        <v>3.5000000000000001E-3</v>
      </c>
      <c r="G58" s="74">
        <f>((G55*(L55/SUM(L55:L57)))+(G56*(L56/SUM(L55:L57)))+(G57*(L57/SUM(L55:L57))))</f>
        <v>1.3457500000000001E-2</v>
      </c>
      <c r="H58" s="75"/>
      <c r="I58" s="75"/>
      <c r="J58" s="75"/>
      <c r="K58" s="75"/>
      <c r="L58" s="76"/>
      <c r="M58" s="76"/>
      <c r="N58" s="88">
        <f>((N55*(L55/SUM(L55:L57)))+(N56*(L56/SUM(L55:L57)))+(N57*(L57/SUM(L55:L57))))</f>
        <v>-7.4715000000000007</v>
      </c>
      <c r="O58" s="88">
        <f>((O55*(L55/SUM(L55:L57)))+(O56*(L56/SUM(L55:L57)))+(O57*(L57/SUM(L55:L57))))</f>
        <v>-3.9362500000000002</v>
      </c>
      <c r="P58" s="88">
        <f>((P55*(L55/SUM(L55:L57)))+(P56*(L56/SUM(L55:L57)))+(P57*(L57/SUM(L55:L57))))</f>
        <v>-10.381250000000001</v>
      </c>
      <c r="Q58" s="88">
        <f>((Q55*(L55/SUM(L55:L57)))+(Q56*(L56/SUM(L55:L57)))+(Q57*(L57/SUM(L55:L57))))</f>
        <v>-1.3915000000000002</v>
      </c>
      <c r="R58" s="88">
        <f>((R55*(L55/SUM(L55:L57)))+(R56*(L56/SUM(L55:L57)))+(R57*(L57/SUM(L55:L57))))</f>
        <v>12.33675</v>
      </c>
      <c r="S58" s="88">
        <f>((S55*(L55/SUM(L55:L57)))+(S56*(L56/SUM(L55:L57)))+(S57*(L57/SUM(L55:L57))))</f>
        <v>12.493750000000002</v>
      </c>
      <c r="T58" s="49"/>
      <c r="U58" s="49"/>
    </row>
    <row r="59" spans="1:21" ht="13.5" customHeight="1" thickBot="1" x14ac:dyDescent="0.25">
      <c r="A59" s="13"/>
      <c r="B59" s="13" t="s">
        <v>133</v>
      </c>
      <c r="C59" s="13" t="s">
        <v>134</v>
      </c>
      <c r="D59" s="13" t="s">
        <v>135</v>
      </c>
      <c r="E59" s="13"/>
      <c r="F59" s="26"/>
      <c r="G59" s="26">
        <v>1.46E-2</v>
      </c>
      <c r="H59" s="20"/>
      <c r="I59" s="20"/>
      <c r="J59" s="20"/>
      <c r="K59" s="20"/>
      <c r="L59" s="14"/>
      <c r="M59" s="14"/>
      <c r="N59" s="15">
        <v>-7.7</v>
      </c>
      <c r="O59" s="15">
        <v>-4.9000000000000004</v>
      </c>
      <c r="P59" s="15">
        <v>-11.91</v>
      </c>
      <c r="Q59" s="15">
        <v>1.3</v>
      </c>
      <c r="R59" s="15">
        <v>11.06</v>
      </c>
      <c r="S59" s="15">
        <v>11.75</v>
      </c>
      <c r="T59" s="49"/>
      <c r="U59" s="49"/>
    </row>
    <row r="60" spans="1:21" ht="13.5" customHeight="1" thickBot="1" x14ac:dyDescent="0.25">
      <c r="A60" s="4" t="s">
        <v>89</v>
      </c>
      <c r="B60" s="4" t="s">
        <v>90</v>
      </c>
      <c r="C60" s="55" t="s">
        <v>91</v>
      </c>
      <c r="D60" s="55" t="s">
        <v>211</v>
      </c>
      <c r="E60" s="55" t="s">
        <v>15</v>
      </c>
      <c r="F60" s="56">
        <v>3.2000000000000002E-3</v>
      </c>
      <c r="G60" s="56">
        <v>3.9E-2</v>
      </c>
      <c r="H60" s="34">
        <v>25</v>
      </c>
      <c r="I60" s="34">
        <v>6</v>
      </c>
      <c r="J60" s="19">
        <v>9</v>
      </c>
      <c r="K60" s="31" t="s">
        <v>205</v>
      </c>
      <c r="L60" s="62">
        <v>0.03</v>
      </c>
      <c r="M60" s="62">
        <v>0.06</v>
      </c>
      <c r="N60" s="57">
        <v>-3.83</v>
      </c>
      <c r="O60" s="57">
        <v>2.34</v>
      </c>
      <c r="P60" s="57">
        <v>0</v>
      </c>
      <c r="Q60" s="57">
        <v>5.83</v>
      </c>
      <c r="R60" s="57">
        <v>7.82</v>
      </c>
      <c r="S60" s="63">
        <v>10.01</v>
      </c>
      <c r="T60" s="49"/>
      <c r="U60" s="49"/>
    </row>
    <row r="61" spans="1:21" ht="13.5" customHeight="1" thickBot="1" x14ac:dyDescent="0.25">
      <c r="A61" s="10"/>
      <c r="B61" s="10" t="s">
        <v>136</v>
      </c>
      <c r="C61" s="10" t="s">
        <v>137</v>
      </c>
      <c r="D61" s="10" t="s">
        <v>212</v>
      </c>
      <c r="E61" s="10"/>
      <c r="F61" s="24"/>
      <c r="G61" s="24">
        <v>2.8400000000000002E-2</v>
      </c>
      <c r="H61" s="18"/>
      <c r="I61" s="18"/>
      <c r="J61" s="18"/>
      <c r="K61" s="18"/>
      <c r="L61" s="11"/>
      <c r="M61" s="11"/>
      <c r="N61" s="12">
        <v>-3.6</v>
      </c>
      <c r="O61" s="12">
        <v>1.79</v>
      </c>
      <c r="P61" s="12">
        <v>-0.73</v>
      </c>
      <c r="Q61" s="12">
        <v>4.9400000000000004</v>
      </c>
      <c r="R61" s="12">
        <v>7.36</v>
      </c>
      <c r="S61" s="16">
        <v>9.15</v>
      </c>
      <c r="T61" s="49"/>
      <c r="U61" s="49"/>
    </row>
    <row r="62" spans="1:21" ht="13.5" customHeight="1" thickBot="1" x14ac:dyDescent="0.25">
      <c r="A62" s="4"/>
      <c r="B62" s="4"/>
      <c r="C62" s="77"/>
      <c r="D62" s="77" t="s">
        <v>139</v>
      </c>
      <c r="E62" s="77"/>
      <c r="F62" s="78">
        <f>(F29*(L29/0.6))+((F31*(L31/0.6))+(F33*(L33/0.6))+(F34*(L34/0.6))+(F35*(L35/0.6))+(F39*(L39/0.6))+(F40*(L40/0.6))+(F41*(L41/0.6))+(F45*(L45/0.6))+(F46*(L46/0.6))+(F47*(L47/0.6))+(F50*(L50/0.6))+(F51*(L51/0.6))+(F52*(L52/0.6))+(F55*(L55/0.6))+(F56*(L56/0.6))+(F57*(L57/0.6))+(F60*(L60/0.6)))</f>
        <v>5.3985000000000005E-3</v>
      </c>
      <c r="G62" s="78">
        <f>(G29*(L29/0.6))+((G31*(L31/0.6))+(G33*(L33/0.6))+(G34*(L34/0.6))+(G35*(L35/0.6))+(G39*(L39/0.6))+(G40*(L40/0.6))+(G41*(L41/0.6))+(G45*(L45/0.6))+(G46*(L46/0.6))+(G47*(L47/0.6))+(G50*(L50/0.6))+(G51*(L51/0.6))+(G52*(L52/0.6))+(G55*(L55/0.6))+(G56*(L56/0.6))+(G57*(L57/0.6))+(G60*(L60/0.6)))</f>
        <v>1.6298500000000004E-2</v>
      </c>
      <c r="H62" s="79"/>
      <c r="I62" s="79"/>
      <c r="J62" s="79"/>
      <c r="K62" s="79"/>
      <c r="L62" s="80">
        <f>SUM(L29:L60)-L36-L42</f>
        <v>0.59999999999999987</v>
      </c>
      <c r="M62" s="80">
        <f>SUM(M29:M60)-M36-M42</f>
        <v>0.60000000000000031</v>
      </c>
      <c r="N62" s="81">
        <f>(N29*(L29/0.6))+((N31*(L31/0.6))+(N33*(L33/0.6))+(N34*(L34/0.6))+(N35*(L35/0.6))+(N39*(L39/0.6))+(N40*(L40/0.6))+(N41*(L41/0.6))+(N45*(L45/0.6))+(N46*(L46/0.6))+(N47*(L47/0.6))+(N50*(L50/0.6))+(N51*(L51/0.6))+(N52*(L52/0.6))+(N55*(L55/0.6))+(N56*(L56/0.6))+(N57*(L57/0.6))+(N60*(L60/0.6)))</f>
        <v>-6.4737499999999999</v>
      </c>
      <c r="O62" s="81">
        <f>(O29*(L29/0.6))+((O31*(L31/0.6))+(O33*(L33/0.6))+(O34*(L34/0.6))+(O35*(L35/0.6))+(O39*(L39/0.6))+(O40*(L40/0.6))+(O41*(L41/0.6))+(O45*(L45/0.6))+(O46*(L46/0.6))+(O47*(L47/0.6))+(O50*(L50/0.6))+(O51*(L51/0.6))+(O52*(L52/0.6))+(O55*(L55/0.6))+(O56*(L56/0.6))+(O57*(L57/0.6))+(O60*(L60/0.06)))</f>
        <v>-2.5865499999999999</v>
      </c>
      <c r="P62" s="81">
        <f>(P29*(L29/0.6))+((P31*(L31/0.6))+(P33*(L33/0.6))+(P34*(L34/0.6))+(P35*(L35/0.6))+(P39*(L39/0.6))+(P40*(L40/0.6))+(P41*(L41/0.6))+(P45*(L45/0.6))+(P46*(L46/0.6))+(P47*(L47/0.6))+(P50*(L50/0.6))+(P51*(L51/0.6))+(P52*(L52/0.6))+(P55*(L55/0.6))+(P56*(L56/0.6))+(P57*(L57/0.6))+(P60*(L60/0.6)))</f>
        <v>-9.4027499999999993</v>
      </c>
      <c r="Q62" s="81">
        <f>(Q29*(L29/0.6))+((Q31*(L31/0.6))+(Q33*(L33/0.6))+(Q34*(L34/0.6))+(Q35*(L35/0.6))+(Q39*(L39/0.6))+(Q40*(L40/0.6))+(Q41*(L41/0.6))+(Q45*(L45/0.6))+(Q46*(L46/0.6))+(Q47*(L47/0.6))+(Q50*(L50/0.6))+(Q51*(L51/0.6))+(Q52*(L52/0.6))+(Q55*(L55/0.6))+(Q56*(L56/0.6))+(Q57*(L57/0.6))+(Q60*(L60/0.6)))</f>
        <v>-4.5073999999999996</v>
      </c>
      <c r="R62" s="81">
        <f>(R29*(L29/0.6))+((R31*(L31/0.6))+(R33*(L33/0.6))+(R34*(L34/0.6))+(R35*(L35/0.6))+(R39*(L39/0.6))+(R40*(L40/0.6))+(R41*(L41/0.6))+(R45*(L45/0.6))+(R46*(L46/0.6))+(R47*(L47/0.6))+(R50*(L50/0.6))+(R51*(L51/0.6))+(R52*(L52/0.6))+(R55*(L55/0.6))+(R56*(L56/0.6))+(R57*(L57/0.6))+(R60*(L60/0.6)))</f>
        <v>9.3083999999999989</v>
      </c>
      <c r="S62" s="81">
        <f>(S29*(L29/0.6))+((S31*(L31/0.6))+(S33*(L33/0.6))+(S34*(L34/0.6))+(S35*(L35/0.6))+(S39*(L39/0.6))+(S40*(L40/0.6))+(S41*(L41/0.6))+(S45*(L45/0.6))+(S46*(L46/0.6))+(S47*(L47/0.6))+(S50*(L50/0.6))+(S51*(L51/0.6))+(S52*(L52/0.6))+(S55*(L55/0.6))+(S56*(L56/0.6))+(S57*(L57/0.6))+(S60*(L60/0.6)))</f>
        <v>9.1710999999999991</v>
      </c>
      <c r="T62" s="49"/>
      <c r="U62" s="49"/>
    </row>
    <row r="63" spans="1:21" ht="13.5" customHeight="1" thickBot="1" x14ac:dyDescent="0.25">
      <c r="A63" s="4"/>
      <c r="B63" s="4"/>
      <c r="C63" s="77"/>
      <c r="D63" s="77" t="s">
        <v>216</v>
      </c>
      <c r="E63" s="77"/>
      <c r="F63" s="78">
        <f>(F29*$M$29+SUMPRODUCT(F31:F35,$M$31:$M$35)+SUMPRODUCT(F39:F41,$M$39:$M$41)+SUMPRODUCT(F45:F47,$M$45:$M$47)+SUMPRODUCT(F50:F52,$M$50:$M$52)+F57*$M$57)/SUM($M$29,$M$31:$M$35,$M$39:$M$41,,$M$50:$M$52,$M$57)</f>
        <v>5.4794871794871802E-3</v>
      </c>
      <c r="G63" s="78">
        <f>(G29*$M$29+SUMPRODUCT(G31:G35,$M$31:$M$35)+SUMPRODUCT(G39:G41,$M$39:$M$41)+SUMPRODUCT(G45:G47,$M$45:$M$47)+SUMPRODUCT(G50:G52,$M$50:$M$52)+G57*$M$57)/SUM($M$29,$M$31:$M$35,$M$39:$M$41,,$M$50:$M$52,$M$57)</f>
        <v>1.9682051282051284E-2</v>
      </c>
      <c r="H63" s="79"/>
      <c r="I63" s="79"/>
      <c r="J63" s="79"/>
      <c r="K63" s="79"/>
      <c r="L63" s="80"/>
      <c r="M63" s="76"/>
      <c r="N63" s="81">
        <f t="shared" ref="N63:S63" si="6">(N29*$M$29+SUMPRODUCT(N31:N35,$M$31:$M$35)+SUMPRODUCT(N39:N41,$M$39:$M$41)+SUMPRODUCT(N45:N47,$M$45:$M$47)+SUMPRODUCT(N50:N52,$M$50:$M$52)+N57*$M$57)/SUM($M$29,$M$31:$M$35,$M$39:$M$41,,$M$50:$M$52,$M$57)</f>
        <v>-8.969102564102565</v>
      </c>
      <c r="O63" s="81">
        <f t="shared" si="6"/>
        <v>-4.4430769230769238</v>
      </c>
      <c r="P63" s="81">
        <f t="shared" si="6"/>
        <v>-11.449743589743592</v>
      </c>
      <c r="Q63" s="81">
        <f t="shared" si="6"/>
        <v>-7.7942307692307704</v>
      </c>
      <c r="R63" s="81">
        <f t="shared" si="6"/>
        <v>9.0866666666666678</v>
      </c>
      <c r="S63" s="81">
        <f t="shared" si="6"/>
        <v>9.2174358974358963</v>
      </c>
      <c r="T63" s="49"/>
      <c r="U63" s="49"/>
    </row>
    <row r="64" spans="1:21" ht="13.5" customHeight="1" thickBot="1" x14ac:dyDescent="0.25">
      <c r="A64" s="4"/>
      <c r="B64" s="4"/>
      <c r="C64" s="77"/>
      <c r="D64" s="77" t="s">
        <v>140</v>
      </c>
      <c r="E64" s="77"/>
      <c r="F64" s="74">
        <f>(F30*(L29/0.6))+(F38*(SUM(L31:L35)/0.6)+(F44*(SUM(L39:L41)/0.6)+(F49*(SUM(L45:L47)/0.6)+(F54*(SUM(L50:L52)/0.6)+(F59*(SUM(L55:L57)/0.6)+(F61*(L60/0.6)))))))</f>
        <v>0</v>
      </c>
      <c r="G64" s="74">
        <f>(G30*(L29/0.6))+(G38*(SUM(L31:L35)/0.6)+(G44*(SUM(L39:L41)/0.6)+(G49*(SUM(L45:L47)/0.6)+(G54*(SUM(L50:L52)/0.6)+(G59*(SUM(L55:L57)/0.6)+(G61*(L60/0.6)))))))</f>
        <v>1.1158E-2</v>
      </c>
      <c r="H64" s="79"/>
      <c r="I64" s="79"/>
      <c r="J64" s="79"/>
      <c r="K64" s="79"/>
      <c r="L64" s="80"/>
      <c r="M64" s="76"/>
      <c r="N64" s="88">
        <f>(N30*(L29/0.6))+(N38*(SUM(L31:L35)/0.6)+(N44*(SUM(L39:L41)/0.6)+(N49*(SUM(L45:L47)/0.6)+(N54*(SUM(L50:L52)/0.6)+(N59*(SUM(L55:L57)/0.6)+(N61*(L60/0.6)))))))</f>
        <v>-7.3220000000000001</v>
      </c>
      <c r="O64" s="88">
        <f>(O30*(L29/0.6))+(O38*(SUM(L31:L35)/0.6)+(O44*(SUM(L39:L41)/0.6)+(O49*(SUM(L45:L47)/0.6)+(O54*(SUM(L50:L52)/0.6)+(O59*(SUM(L55:L57)/0.6)+(O61*(L60/0.6)))))))</f>
        <v>-3.3738000000000006</v>
      </c>
      <c r="P64" s="88">
        <f>(P30*(L29/0.6))+(P38*(SUM(L31:L35)/0.6)+(P44*(SUM(L39:L41)/0.6)+(P49*(SUM(L45:L47)/0.6)+(P54*(SUM(L50:L52)/0.6)+(P59*(SUM(L55:L57)/0.6)+(P61*(L60/0.6)))))))</f>
        <v>-9.592900000000002</v>
      </c>
      <c r="Q64" s="88">
        <f>(Q30*(L29/0.6))+(Q38*(SUM(L31:L35)/0.6)+(Q44*(SUM(L39:L41)/0.6)+(Q49*(SUM(L45:L47)/0.6)+(Q54*(SUM(L50:L52)/0.6)+(Q59*(SUM(L55:L57)/0.6)+(Q61*(L60/0.6)))))))</f>
        <v>-4.1862000000000004</v>
      </c>
      <c r="R64" s="88">
        <f>(R30*(L29/0.6))+(R38*(SUM(L31:L35)/0.6)+(R44*(SUM(L39:L41)/0.6)+(R49*(SUM(L45:L47)/0.6)+(R54*(SUM(L50:L52)/0.6)+(R59*(SUM(L55:L57)/0.6)+(R61*(L60/0.6)))))))</f>
        <v>8.1346499999999988</v>
      </c>
      <c r="S64" s="88">
        <f>(S30*(L29/0.6))+(S38*(SUM(L31:L35)/0.6)+(S44*(SUM(L39:L41)/0.6)+(S49*(SUM(L45:L47)/0.6)+(S54*(SUM(L50:L52)/0.6)+(S59*(SUM(L55:L57)/0.6)+(S61*(L60/0.6)))))))</f>
        <v>8.7311500000000013</v>
      </c>
    </row>
    <row r="65" spans="1:19" ht="13.5" customHeight="1" thickBot="1" x14ac:dyDescent="0.25">
      <c r="A65" s="4"/>
      <c r="B65" s="4"/>
      <c r="C65" s="77"/>
      <c r="D65" s="82" t="s">
        <v>174</v>
      </c>
      <c r="E65" s="77"/>
      <c r="F65" s="74">
        <f>(F36*(L36/0.6))+(F42*(L42/0.6))+(F61*(L61/0.6))</f>
        <v>6.715E-4</v>
      </c>
      <c r="G65" s="74">
        <f>(G36*(L36/0.6))+(G42*(L42/0.6))+(G61*(L61/0.6))</f>
        <v>2.2727500000000005E-2</v>
      </c>
      <c r="H65" s="79"/>
      <c r="I65" s="79"/>
      <c r="J65" s="79"/>
      <c r="K65" s="79"/>
      <c r="L65" s="80"/>
      <c r="M65" s="76"/>
      <c r="N65" s="88">
        <f>(N36*(L36/0.6))+(N42*(L42/0.6))+(N61*(L61/0.6))</f>
        <v>-5.8014000000000001</v>
      </c>
      <c r="O65" s="88">
        <f>(O36*(L36/0.6))+(O42*(L42/0.6))+(O61*(L61/0.6))</f>
        <v>-3.1386500000000002</v>
      </c>
      <c r="P65" s="88">
        <f>(P36*(L36/0.6))+(P42*(L42/0.6))+(P61*(L61/0.6))</f>
        <v>-8.2182250000000003</v>
      </c>
      <c r="Q65" s="88">
        <f>(Q36*(L36/0.6))+(Q42*(L42/0.6))+(Q61*(L61/0.6))</f>
        <v>-3.5631249999999999</v>
      </c>
      <c r="R65" s="88">
        <f>(R36*(L36/0.6))+(R42*(L42/0.6))+(R61*(L61/0.6))</f>
        <v>9.2294250000000009</v>
      </c>
      <c r="S65" s="88">
        <f>(S36*(L36/0.6))+(S42*(L42/0.6))+(S61*(L61/0.6))</f>
        <v>9.540300000000002</v>
      </c>
    </row>
    <row r="66" spans="1:19" ht="13.5" customHeight="1" thickBot="1" x14ac:dyDescent="0.25">
      <c r="A66" s="10"/>
      <c r="B66" s="10"/>
      <c r="C66" s="77"/>
      <c r="D66" s="77" t="s">
        <v>141</v>
      </c>
      <c r="E66" s="77"/>
      <c r="F66" s="78">
        <f>(F62*0.6)+($F$25*0.4)</f>
        <v>6.5727000000000008E-3</v>
      </c>
      <c r="G66" s="78">
        <f>(G62*0.6)+($G$25*0.4)</f>
        <v>2.4863900000000005E-2</v>
      </c>
      <c r="H66" s="79"/>
      <c r="I66" s="79"/>
      <c r="J66" s="79"/>
      <c r="K66" s="79"/>
      <c r="L66" s="80">
        <f>L25+(SUM(L29:L60)-L36-L42)</f>
        <v>0.99999999999999989</v>
      </c>
      <c r="M66" s="80">
        <f>M25+(SUM(M29:M60)-M36-M42)</f>
        <v>1.0000000000000004</v>
      </c>
      <c r="N66" s="81">
        <f t="shared" ref="N66:S66" si="7">(N62*0.6)+(N25*0.4)</f>
        <v>-4.4124099999999995</v>
      </c>
      <c r="O66" s="81">
        <f t="shared" si="7"/>
        <v>-1.9260099999999998</v>
      </c>
      <c r="P66" s="81">
        <f t="shared" si="7"/>
        <v>-6.4938099999999999</v>
      </c>
      <c r="Q66" s="81">
        <f t="shared" si="7"/>
        <v>-3.0748399999999996</v>
      </c>
      <c r="R66" s="81">
        <f t="shared" si="7"/>
        <v>6.5950399999999991</v>
      </c>
      <c r="S66" s="81">
        <f t="shared" si="7"/>
        <v>7.0996199999999998</v>
      </c>
    </row>
    <row r="67" spans="1:19" ht="13.5" customHeight="1" thickBot="1" x14ac:dyDescent="0.25">
      <c r="A67" s="10"/>
      <c r="B67" s="10"/>
      <c r="C67" s="77"/>
      <c r="D67" s="77" t="s">
        <v>217</v>
      </c>
      <c r="E67" s="77"/>
      <c r="F67" s="78">
        <f>(F63*0.6)+($F$25*0.4)</f>
        <v>6.6212923076923082E-3</v>
      </c>
      <c r="G67" s="78">
        <f>(G63*0.6)+($G$25*0.4)</f>
        <v>2.6894030769230772E-2</v>
      </c>
      <c r="H67" s="79"/>
      <c r="I67" s="79"/>
      <c r="J67" s="79"/>
      <c r="K67" s="79"/>
      <c r="L67" s="80"/>
      <c r="M67" s="80"/>
      <c r="N67" s="81">
        <f t="shared" ref="N67:S67" si="8">(N63*0.6)+(N25*0.4)</f>
        <v>-5.9096215384615389</v>
      </c>
      <c r="O67" s="81">
        <f t="shared" si="8"/>
        <v>-3.0399261538461544</v>
      </c>
      <c r="P67" s="81">
        <f t="shared" si="8"/>
        <v>-7.7220061538461557</v>
      </c>
      <c r="Q67" s="81">
        <f t="shared" si="8"/>
        <v>-5.0469384615384625</v>
      </c>
      <c r="R67" s="81">
        <f t="shared" si="8"/>
        <v>6.4620000000000006</v>
      </c>
      <c r="S67" s="81">
        <f t="shared" si="8"/>
        <v>7.1274215384615376</v>
      </c>
    </row>
    <row r="68" spans="1:19" ht="13.5" customHeight="1" thickBot="1" x14ac:dyDescent="0.25">
      <c r="A68" s="4"/>
      <c r="B68" s="4"/>
      <c r="C68" s="77"/>
      <c r="D68" s="77" t="s">
        <v>142</v>
      </c>
      <c r="E68" s="77"/>
      <c r="F68" s="78"/>
      <c r="G68" s="78"/>
      <c r="H68" s="94"/>
      <c r="I68" s="79"/>
      <c r="J68" s="79"/>
      <c r="K68" s="79"/>
      <c r="L68" s="80"/>
      <c r="M68" s="80"/>
      <c r="N68" s="81">
        <f t="shared" ref="N68:S68" si="9">N64*0.6+N28*0.4</f>
        <v>-3.9412000000000003</v>
      </c>
      <c r="O68" s="81">
        <f t="shared" si="9"/>
        <v>-1.7522800000000001</v>
      </c>
      <c r="P68" s="81">
        <f t="shared" si="9"/>
        <v>-5.2637400000000012</v>
      </c>
      <c r="Q68" s="81">
        <f t="shared" si="9"/>
        <v>-1.33572</v>
      </c>
      <c r="R68" s="81">
        <f t="shared" si="9"/>
        <v>5.5647899999999995</v>
      </c>
      <c r="S68" s="81">
        <f t="shared" si="9"/>
        <v>6.4786900000000012</v>
      </c>
    </row>
    <row r="69" spans="1:19" ht="13.5" customHeight="1" thickBot="1" x14ac:dyDescent="0.25">
      <c r="C69" s="77"/>
      <c r="D69" s="77" t="s">
        <v>175</v>
      </c>
      <c r="E69" s="77"/>
      <c r="F69" s="78">
        <f>(F65*0.6)+(F27*0.4)</f>
        <v>2.0145000000000002E-3</v>
      </c>
      <c r="G69" s="78">
        <f>(G65*0.6)+(G27*0.4)</f>
        <v>2.7626100000000001E-2</v>
      </c>
      <c r="H69" s="79"/>
      <c r="I69" s="79"/>
      <c r="J69" s="79"/>
      <c r="K69" s="79"/>
      <c r="L69" s="80"/>
      <c r="M69" s="80"/>
      <c r="N69" s="81">
        <f t="shared" ref="N69:S69" si="10">(N65*0.6)+(N27*0.4)</f>
        <v>-3.2974000000000001</v>
      </c>
      <c r="O69" s="81">
        <f t="shared" si="10"/>
        <v>-2.02779</v>
      </c>
      <c r="P69" s="81">
        <f t="shared" si="10"/>
        <v>-5.0552149999999996</v>
      </c>
      <c r="Q69" s="81">
        <f t="shared" si="10"/>
        <v>-1.3967549999999997</v>
      </c>
      <c r="R69" s="81">
        <f t="shared" si="10"/>
        <v>6.5229749999999997</v>
      </c>
      <c r="S69" s="81">
        <f t="shared" si="10"/>
        <v>7.0923000000000016</v>
      </c>
    </row>
    <row r="70" spans="1:19" ht="72" customHeight="1" x14ac:dyDescent="0.2">
      <c r="B70" s="288" t="s">
        <v>143</v>
      </c>
      <c r="C70" s="289"/>
      <c r="D70" s="289"/>
      <c r="E70" s="289"/>
      <c r="F70" s="290"/>
      <c r="G70" s="290"/>
      <c r="H70" s="291"/>
      <c r="I70" s="291"/>
      <c r="J70" s="291"/>
      <c r="K70" s="291"/>
      <c r="L70" s="289"/>
      <c r="M70" s="289"/>
      <c r="N70" s="289"/>
      <c r="O70" s="289"/>
      <c r="P70" s="289"/>
      <c r="Q70" s="289"/>
      <c r="R70" s="289"/>
      <c r="S70" s="289"/>
    </row>
    <row r="71" spans="1:19" x14ac:dyDescent="0.2">
      <c r="C71" t="s">
        <v>193</v>
      </c>
    </row>
    <row r="72" spans="1:19" x14ac:dyDescent="0.2">
      <c r="C72" t="s">
        <v>156</v>
      </c>
    </row>
    <row r="73" spans="1:19" x14ac:dyDescent="0.2">
      <c r="C73" t="s">
        <v>157</v>
      </c>
      <c r="H73" s="50" t="s">
        <v>213</v>
      </c>
      <c r="N73" t="s">
        <v>214</v>
      </c>
    </row>
    <row r="74" spans="1:19" x14ac:dyDescent="0.2">
      <c r="C74" t="s">
        <v>176</v>
      </c>
    </row>
    <row r="77" spans="1:19" x14ac:dyDescent="0.2">
      <c r="C77" t="s">
        <v>150</v>
      </c>
    </row>
  </sheetData>
  <mergeCells count="1">
    <mergeCell ref="B70:S70"/>
  </mergeCells>
  <conditionalFormatting sqref="H2:K24">
    <cfRule type="cellIs" dxfId="169" priority="14" operator="between">
      <formula>74</formula>
      <formula>99</formula>
    </cfRule>
    <cfRule type="cellIs" dxfId="168" priority="15" operator="between">
      <formula>50</formula>
      <formula>74</formula>
    </cfRule>
    <cfRule type="cellIs" dxfId="167" priority="16" operator="between">
      <formula>25</formula>
      <formula>49</formula>
    </cfRule>
    <cfRule type="cellIs" dxfId="166" priority="17" operator="between">
      <formula>0</formula>
      <formula>24</formula>
    </cfRule>
  </conditionalFormatting>
  <conditionalFormatting sqref="H29:K29 H31:K36">
    <cfRule type="cellIs" dxfId="165" priority="13" operator="between">
      <formula>0</formula>
      <formula>24</formula>
    </cfRule>
  </conditionalFormatting>
  <conditionalFormatting sqref="H29:K29 H31:K36 H39:K41 H45:K47 H50:K52 H55:K57 H60:J60 H42:I42">
    <cfRule type="cellIs" dxfId="164" priority="9" operator="between">
      <formula>74</formula>
      <formula>99</formula>
    </cfRule>
    <cfRule type="cellIs" dxfId="163" priority="10" operator="between">
      <formula>50</formula>
      <formula>74</formula>
    </cfRule>
    <cfRule type="cellIs" dxfId="162" priority="11" operator="between">
      <formula>25</formula>
      <formula>49</formula>
    </cfRule>
    <cfRule type="cellIs" dxfId="161" priority="12" operator="between">
      <formula>0</formula>
      <formula>24</formula>
    </cfRule>
  </conditionalFormatting>
  <conditionalFormatting sqref="J42:K42">
    <cfRule type="cellIs" dxfId="160" priority="5" operator="between">
      <formula>74</formula>
      <formula>99</formula>
    </cfRule>
    <cfRule type="cellIs" dxfId="159" priority="6" operator="between">
      <formula>50</formula>
      <formula>74</formula>
    </cfRule>
    <cfRule type="cellIs" dxfId="158" priority="7" operator="between">
      <formula>25</formula>
      <formula>49</formula>
    </cfRule>
    <cfRule type="cellIs" dxfId="157" priority="8" operator="between">
      <formula>0</formula>
      <formula>24</formula>
    </cfRule>
  </conditionalFormatting>
  <conditionalFormatting sqref="K60">
    <cfRule type="cellIs" dxfId="156" priority="1" operator="between">
      <formula>74</formula>
      <formula>99</formula>
    </cfRule>
    <cfRule type="cellIs" dxfId="155" priority="2" operator="between">
      <formula>50</formula>
      <formula>74</formula>
    </cfRule>
    <cfRule type="cellIs" dxfId="154" priority="3" operator="between">
      <formula>25</formula>
      <formula>49</formula>
    </cfRule>
    <cfRule type="cellIs" dxfId="153" priority="4" operator="between">
      <formula>0</formula>
      <formula>24</formula>
    </cfRule>
  </conditionalFormatting>
  <printOptions horizontalCentered="1" verticalCentered="1" gridLines="1"/>
  <pageMargins left="0.5" right="0.5" top="0.5" bottom="0.5" header="0.5" footer="0.25"/>
  <pageSetup scale="57" orientation="landscape"/>
  <headerFooter alignWithMargins="0">
    <oddFooter>&amp;LData as of 12/31/2011&amp;R&amp;D</oddFooter>
  </headerFooter>
  <rowBreaks count="1" manualBreakCount="1">
    <brk id="43" max="16383" man="1"/>
  </rowBreaks>
  <legacy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U77"/>
  <sheetViews>
    <sheetView topLeftCell="C1" workbookViewId="0">
      <pane ySplit="1" topLeftCell="A2" activePane="bottomLeft" state="frozen"/>
      <selection activeCell="C1" sqref="C1"/>
      <selection pane="bottomLeft" activeCell="T17" sqref="T17"/>
    </sheetView>
  </sheetViews>
  <sheetFormatPr defaultRowHeight="12.75" x14ac:dyDescent="0.2"/>
  <cols>
    <col min="1" max="1" width="0" style="64" hidden="1" customWidth="1"/>
    <col min="2" max="2" width="18.85546875" style="64" hidden="1" customWidth="1"/>
    <col min="3" max="3" width="8.7109375" style="64" customWidth="1"/>
    <col min="4" max="4" width="24.5703125" style="64" customWidth="1"/>
    <col min="5" max="5" width="6.42578125" style="64" bestFit="1" customWidth="1"/>
    <col min="6" max="6" width="20.42578125" style="66" bestFit="1" customWidth="1"/>
    <col min="7" max="7" width="6.28515625" style="66" customWidth="1"/>
    <col min="8" max="8" width="7" style="22" bestFit="1" customWidth="1"/>
    <col min="9" max="9" width="7" style="22" customWidth="1"/>
    <col min="10" max="11" width="6.7109375" style="22" bestFit="1" customWidth="1"/>
    <col min="12" max="12" width="9.28515625" style="64" bestFit="1" customWidth="1"/>
    <col min="13" max="13" width="9.28515625" style="64" customWidth="1"/>
    <col min="20" max="20" width="11.28515625" style="64" bestFit="1" customWidth="1"/>
  </cols>
  <sheetData>
    <row r="1" spans="1:21" ht="13.5" customHeight="1" thickBot="1" x14ac:dyDescent="0.25">
      <c r="A1" s="8" t="s">
        <v>0</v>
      </c>
      <c r="B1" s="8" t="s">
        <v>1</v>
      </c>
      <c r="C1" s="8" t="s">
        <v>2</v>
      </c>
      <c r="D1" s="8" t="s">
        <v>3</v>
      </c>
      <c r="E1" s="8" t="s">
        <v>4</v>
      </c>
      <c r="F1" s="23" t="s">
        <v>93</v>
      </c>
      <c r="G1" s="23" t="s">
        <v>94</v>
      </c>
      <c r="H1" s="27" t="s">
        <v>95</v>
      </c>
      <c r="I1" s="27" t="s">
        <v>144</v>
      </c>
      <c r="J1" s="27" t="s">
        <v>97</v>
      </c>
      <c r="K1" s="27" t="s">
        <v>98</v>
      </c>
      <c r="L1" s="9" t="s">
        <v>99</v>
      </c>
      <c r="M1" s="9" t="s">
        <v>215</v>
      </c>
      <c r="N1" s="8" t="s">
        <v>7</v>
      </c>
      <c r="O1" s="8" t="s">
        <v>6</v>
      </c>
      <c r="P1" s="8" t="s">
        <v>100</v>
      </c>
      <c r="Q1" s="8" t="s">
        <v>8</v>
      </c>
      <c r="R1" s="8" t="s">
        <v>9</v>
      </c>
      <c r="S1" s="8" t="s">
        <v>10</v>
      </c>
    </row>
    <row r="2" spans="1:21" x14ac:dyDescent="0.2">
      <c r="A2" t="s">
        <v>11</v>
      </c>
      <c r="B2" t="s">
        <v>12</v>
      </c>
      <c r="C2" t="s">
        <v>13</v>
      </c>
      <c r="D2" t="s">
        <v>14</v>
      </c>
      <c r="E2" t="s">
        <v>15</v>
      </c>
      <c r="F2" s="66">
        <v>6.3E-3</v>
      </c>
      <c r="G2" s="66">
        <v>3.39E-2</v>
      </c>
      <c r="H2" s="22">
        <v>0</v>
      </c>
      <c r="I2" s="22">
        <v>0</v>
      </c>
      <c r="J2" s="22">
        <v>11</v>
      </c>
      <c r="K2" s="22">
        <v>19</v>
      </c>
      <c r="L2" s="67">
        <v>5.6000000000000001E-2</v>
      </c>
      <c r="M2" s="67">
        <v>5.6000000000000001E-2</v>
      </c>
      <c r="N2" s="65">
        <v>-6.86</v>
      </c>
      <c r="O2" s="65">
        <v>-1.92</v>
      </c>
      <c r="P2" s="65">
        <v>-0.83</v>
      </c>
      <c r="Q2" s="65">
        <v>-6.86</v>
      </c>
      <c r="R2" s="65">
        <v>1.0900000000000001</v>
      </c>
      <c r="S2" s="65">
        <v>4.3</v>
      </c>
      <c r="T2" s="68"/>
      <c r="U2" s="69"/>
    </row>
    <row r="3" spans="1:21" x14ac:dyDescent="0.2">
      <c r="A3" t="s">
        <v>11</v>
      </c>
      <c r="B3" t="s">
        <v>16</v>
      </c>
      <c r="C3" t="s">
        <v>202</v>
      </c>
      <c r="D3" t="s">
        <v>18</v>
      </c>
      <c r="E3" t="s">
        <v>15</v>
      </c>
      <c r="F3" s="66">
        <v>9.9000000000000008E-3</v>
      </c>
      <c r="G3" s="66">
        <v>1.18E-2</v>
      </c>
      <c r="H3" s="22">
        <v>0</v>
      </c>
      <c r="I3" s="22">
        <v>0</v>
      </c>
      <c r="J3" s="22">
        <v>4</v>
      </c>
      <c r="K3" s="22">
        <v>3</v>
      </c>
      <c r="L3" s="67">
        <v>0.04</v>
      </c>
      <c r="M3" s="67">
        <v>0.04</v>
      </c>
      <c r="N3" s="65">
        <v>-0.52</v>
      </c>
      <c r="O3" s="65">
        <v>0.18</v>
      </c>
      <c r="P3" s="65">
        <v>1.36</v>
      </c>
      <c r="Q3" s="65">
        <v>-0.52</v>
      </c>
      <c r="R3" s="65">
        <v>1.58</v>
      </c>
      <c r="S3" s="65">
        <v>2</v>
      </c>
      <c r="T3" s="68"/>
      <c r="U3" s="69"/>
    </row>
    <row r="4" spans="1:21" x14ac:dyDescent="0.2">
      <c r="A4" t="s">
        <v>11</v>
      </c>
      <c r="B4" t="s">
        <v>19</v>
      </c>
      <c r="C4" t="s">
        <v>20</v>
      </c>
      <c r="D4" t="s">
        <v>21</v>
      </c>
      <c r="E4" t="s">
        <v>15</v>
      </c>
      <c r="F4" s="66">
        <v>4.5999999999999999E-3</v>
      </c>
      <c r="G4" s="66">
        <v>2.9499999999999998E-2</v>
      </c>
      <c r="H4" s="22">
        <v>63</v>
      </c>
      <c r="I4" s="22">
        <v>47</v>
      </c>
      <c r="J4" s="22">
        <v>45</v>
      </c>
      <c r="K4" s="22">
        <v>29</v>
      </c>
      <c r="L4" s="67">
        <v>0.04</v>
      </c>
      <c r="M4" s="67">
        <v>0</v>
      </c>
      <c r="N4" s="65">
        <v>0.73</v>
      </c>
      <c r="O4" s="65">
        <v>-0.16</v>
      </c>
      <c r="P4" s="65">
        <v>0.48</v>
      </c>
      <c r="Q4" s="65">
        <v>0.73</v>
      </c>
      <c r="R4" s="65">
        <v>1.1299999999999999</v>
      </c>
      <c r="S4" s="65">
        <v>3.52</v>
      </c>
      <c r="T4" s="68"/>
      <c r="U4" s="69"/>
    </row>
    <row r="5" spans="1:21" x14ac:dyDescent="0.2">
      <c r="C5" t="s">
        <v>203</v>
      </c>
      <c r="D5" t="s">
        <v>204</v>
      </c>
      <c r="E5" t="s">
        <v>15</v>
      </c>
      <c r="F5" s="66">
        <v>3.0000000000000001E-3</v>
      </c>
      <c r="G5" s="66">
        <v>2.46E-2</v>
      </c>
      <c r="L5" s="67">
        <v>0</v>
      </c>
      <c r="M5" s="67">
        <v>0.04</v>
      </c>
      <c r="N5" s="65">
        <v>0.55000000000000004</v>
      </c>
      <c r="O5" s="65">
        <v>-0.48</v>
      </c>
      <c r="P5" s="65">
        <v>-0.64</v>
      </c>
      <c r="Q5" s="65">
        <v>0.55000000000000004</v>
      </c>
      <c r="R5" s="65">
        <v>2.0099999999999998</v>
      </c>
      <c r="S5" s="65">
        <v>4.32</v>
      </c>
      <c r="T5" s="68"/>
      <c r="U5" s="69"/>
    </row>
    <row r="6" spans="1:21" x14ac:dyDescent="0.2">
      <c r="A6" t="s">
        <v>11</v>
      </c>
      <c r="B6" t="s">
        <v>22</v>
      </c>
      <c r="C6" t="s">
        <v>101</v>
      </c>
      <c r="D6" t="s">
        <v>102</v>
      </c>
      <c r="E6" t="s">
        <v>15</v>
      </c>
      <c r="F6" s="66">
        <v>5.4999999999999997E-3</v>
      </c>
      <c r="G6" s="66">
        <v>0.06</v>
      </c>
      <c r="H6" s="22">
        <v>60</v>
      </c>
      <c r="I6" s="22">
        <v>62</v>
      </c>
      <c r="J6" s="22">
        <v>55</v>
      </c>
      <c r="K6" s="22">
        <v>52</v>
      </c>
      <c r="L6" s="67">
        <v>0</v>
      </c>
      <c r="M6" s="67">
        <v>0</v>
      </c>
      <c r="N6" s="65">
        <v>-1.85</v>
      </c>
      <c r="O6" s="65">
        <v>-1.64</v>
      </c>
      <c r="P6" s="65">
        <v>-0.49</v>
      </c>
      <c r="Q6" s="65">
        <v>-1.85</v>
      </c>
      <c r="R6" s="65">
        <v>2.36</v>
      </c>
      <c r="S6" s="65">
        <v>5.0199999999999996</v>
      </c>
      <c r="T6" s="68"/>
      <c r="U6" s="69"/>
    </row>
    <row r="7" spans="1:21" x14ac:dyDescent="0.2">
      <c r="A7" t="s">
        <v>11</v>
      </c>
      <c r="B7" t="s">
        <v>25</v>
      </c>
      <c r="C7" t="s">
        <v>191</v>
      </c>
      <c r="D7" t="s">
        <v>27</v>
      </c>
      <c r="E7" t="s">
        <v>15</v>
      </c>
      <c r="F7" s="66">
        <v>7.4000000000000003E-3</v>
      </c>
      <c r="G7" s="66">
        <v>4.3299999999999998E-2</v>
      </c>
      <c r="H7" s="22">
        <v>48</v>
      </c>
      <c r="I7" s="22">
        <v>40</v>
      </c>
      <c r="J7" s="22">
        <v>24</v>
      </c>
      <c r="K7" s="22">
        <v>17</v>
      </c>
      <c r="L7" s="67">
        <v>7.1999999999999995E-2</v>
      </c>
      <c r="M7" s="67">
        <v>7.1999999999999995E-2</v>
      </c>
      <c r="N7" s="65">
        <v>-1.63</v>
      </c>
      <c r="O7" s="65">
        <v>-1.03</v>
      </c>
      <c r="P7" s="65">
        <v>-2.2599999999999998</v>
      </c>
      <c r="Q7" s="65">
        <v>-1.63</v>
      </c>
      <c r="R7" s="65">
        <v>1.24</v>
      </c>
      <c r="S7" s="65">
        <v>2.85</v>
      </c>
      <c r="T7" s="68"/>
      <c r="U7" s="69"/>
    </row>
    <row r="8" spans="1:21" ht="13.5" customHeight="1" thickBot="1" x14ac:dyDescent="0.25">
      <c r="A8" s="2" t="s">
        <v>11</v>
      </c>
      <c r="B8" s="2" t="s">
        <v>29</v>
      </c>
      <c r="C8" t="s">
        <v>192</v>
      </c>
      <c r="D8" t="s">
        <v>31</v>
      </c>
      <c r="E8" t="s">
        <v>15</v>
      </c>
      <c r="F8" s="66">
        <v>1.26E-2</v>
      </c>
      <c r="G8" s="66">
        <v>5.2400000000000002E-2</v>
      </c>
      <c r="H8" s="22">
        <v>11</v>
      </c>
      <c r="I8" s="22">
        <v>4</v>
      </c>
      <c r="J8" s="22">
        <v>13</v>
      </c>
      <c r="K8" s="22">
        <v>17</v>
      </c>
      <c r="L8" s="67">
        <v>0.04</v>
      </c>
      <c r="M8" s="67">
        <v>0.04</v>
      </c>
      <c r="N8" s="65">
        <v>-0.75</v>
      </c>
      <c r="O8" s="65">
        <v>-1.51</v>
      </c>
      <c r="P8" s="65">
        <v>1.78</v>
      </c>
      <c r="Q8" s="65">
        <v>-0.75</v>
      </c>
      <c r="R8" s="65">
        <v>6.78</v>
      </c>
      <c r="S8" s="65">
        <v>8.52</v>
      </c>
      <c r="T8" s="68"/>
      <c r="U8" s="69"/>
    </row>
    <row r="9" spans="1:21" ht="13.5" customHeight="1" thickBot="1" x14ac:dyDescent="0.25">
      <c r="A9" s="2"/>
      <c r="B9" s="2"/>
      <c r="C9" t="s">
        <v>177</v>
      </c>
      <c r="D9" t="s">
        <v>178</v>
      </c>
      <c r="E9" t="s">
        <v>15</v>
      </c>
      <c r="F9" s="66">
        <v>8.5000000000000006E-3</v>
      </c>
      <c r="G9" s="66">
        <v>3.9600000000000003E-2</v>
      </c>
      <c r="H9" s="36">
        <v>0</v>
      </c>
      <c r="I9" s="33">
        <v>8</v>
      </c>
      <c r="J9" s="36" t="s">
        <v>205</v>
      </c>
      <c r="K9" s="36" t="s">
        <v>205</v>
      </c>
      <c r="L9" s="67">
        <v>0.112</v>
      </c>
      <c r="M9" s="67">
        <v>0.112</v>
      </c>
      <c r="N9" s="65">
        <v>-1.43</v>
      </c>
      <c r="O9" s="65">
        <v>-0.88</v>
      </c>
      <c r="P9" s="65">
        <v>-0.98</v>
      </c>
      <c r="Q9" s="65">
        <v>-1.43</v>
      </c>
      <c r="R9" s="65">
        <v>0.74</v>
      </c>
      <c r="S9" s="96">
        <v>2.06</v>
      </c>
      <c r="T9" s="68"/>
      <c r="U9" s="69"/>
    </row>
    <row r="10" spans="1:21" ht="13.5" customHeight="1" thickBot="1" x14ac:dyDescent="0.25">
      <c r="A10" s="2"/>
      <c r="B10" s="2"/>
      <c r="C10" t="s">
        <v>181</v>
      </c>
      <c r="D10" t="s">
        <v>182</v>
      </c>
      <c r="E10" t="s">
        <v>15</v>
      </c>
      <c r="F10" s="66">
        <v>1.03E-2</v>
      </c>
      <c r="G10" s="66">
        <v>5.11E-2</v>
      </c>
      <c r="H10" s="36">
        <v>0</v>
      </c>
      <c r="I10" s="33" t="s">
        <v>205</v>
      </c>
      <c r="J10" s="36" t="s">
        <v>205</v>
      </c>
      <c r="K10" s="36" t="s">
        <v>205</v>
      </c>
      <c r="L10" s="67">
        <v>0.04</v>
      </c>
      <c r="M10" s="67">
        <v>0.04</v>
      </c>
      <c r="N10" s="65">
        <v>-1</v>
      </c>
      <c r="O10" s="65">
        <v>-1.1000000000000001</v>
      </c>
      <c r="P10" s="65">
        <v>-0.52</v>
      </c>
      <c r="Q10" s="65">
        <v>-1</v>
      </c>
      <c r="R10" s="65">
        <v>1.2</v>
      </c>
      <c r="S10" s="89">
        <v>3.25</v>
      </c>
      <c r="T10" s="68"/>
      <c r="U10" s="69"/>
    </row>
    <row r="11" spans="1:21" hidden="1" x14ac:dyDescent="0.2">
      <c r="A11" t="s">
        <v>11</v>
      </c>
      <c r="B11" t="s">
        <v>12</v>
      </c>
      <c r="C11" t="s">
        <v>13</v>
      </c>
      <c r="D11" t="s">
        <v>14</v>
      </c>
      <c r="E11" t="s">
        <v>15</v>
      </c>
      <c r="F11" s="66">
        <f t="shared" ref="F11:G15" si="0">F2</f>
        <v>6.3E-3</v>
      </c>
      <c r="G11" s="66">
        <f t="shared" si="0"/>
        <v>3.39E-2</v>
      </c>
      <c r="H11" s="22">
        <v>0</v>
      </c>
      <c r="I11" s="22">
        <v>0</v>
      </c>
      <c r="J11" s="22">
        <v>11</v>
      </c>
      <c r="K11" s="22">
        <v>19</v>
      </c>
      <c r="L11" s="67">
        <v>5.6000000000000001E-2</v>
      </c>
      <c r="M11" s="67">
        <v>5.6000000000000001E-2</v>
      </c>
      <c r="N11" s="65">
        <f t="shared" ref="N11:S15" si="1">N2</f>
        <v>-6.86</v>
      </c>
      <c r="O11" s="65">
        <f t="shared" si="1"/>
        <v>-1.92</v>
      </c>
      <c r="P11" s="65">
        <f t="shared" si="1"/>
        <v>-0.83</v>
      </c>
      <c r="Q11" s="65">
        <f t="shared" si="1"/>
        <v>-6.86</v>
      </c>
      <c r="R11" s="65">
        <f t="shared" si="1"/>
        <v>1.0900000000000001</v>
      </c>
      <c r="S11" s="65">
        <f t="shared" si="1"/>
        <v>4.3</v>
      </c>
      <c r="T11" s="68"/>
      <c r="U11" s="69"/>
    </row>
    <row r="12" spans="1:21" hidden="1" x14ac:dyDescent="0.2">
      <c r="A12" t="s">
        <v>11</v>
      </c>
      <c r="B12" t="s">
        <v>16</v>
      </c>
      <c r="C12" t="s">
        <v>202</v>
      </c>
      <c r="D12" t="s">
        <v>18</v>
      </c>
      <c r="E12" t="s">
        <v>15</v>
      </c>
      <c r="F12" s="66">
        <f t="shared" si="0"/>
        <v>9.9000000000000008E-3</v>
      </c>
      <c r="G12" s="66">
        <f t="shared" si="0"/>
        <v>1.18E-2</v>
      </c>
      <c r="H12" s="22">
        <v>0</v>
      </c>
      <c r="I12" s="22">
        <v>0</v>
      </c>
      <c r="J12" s="22">
        <v>4</v>
      </c>
      <c r="K12" s="22">
        <v>3</v>
      </c>
      <c r="L12" s="67">
        <v>0.04</v>
      </c>
      <c r="M12" s="67">
        <v>0.04</v>
      </c>
      <c r="N12" s="65">
        <f t="shared" si="1"/>
        <v>-0.52</v>
      </c>
      <c r="O12" s="65">
        <f t="shared" si="1"/>
        <v>0.18</v>
      </c>
      <c r="P12" s="65">
        <f t="shared" si="1"/>
        <v>1.36</v>
      </c>
      <c r="Q12" s="65">
        <f t="shared" si="1"/>
        <v>-0.52</v>
      </c>
      <c r="R12" s="65">
        <f t="shared" si="1"/>
        <v>1.58</v>
      </c>
      <c r="S12" s="65">
        <f t="shared" si="1"/>
        <v>2</v>
      </c>
      <c r="T12" s="68"/>
      <c r="U12" s="69"/>
    </row>
    <row r="13" spans="1:21" hidden="1" x14ac:dyDescent="0.2">
      <c r="A13" t="s">
        <v>11</v>
      </c>
      <c r="B13" t="s">
        <v>19</v>
      </c>
      <c r="C13" t="s">
        <v>20</v>
      </c>
      <c r="D13" t="s">
        <v>21</v>
      </c>
      <c r="E13" t="s">
        <v>15</v>
      </c>
      <c r="F13" s="66">
        <f t="shared" si="0"/>
        <v>4.5999999999999999E-3</v>
      </c>
      <c r="G13" s="66">
        <f t="shared" si="0"/>
        <v>2.9499999999999998E-2</v>
      </c>
      <c r="H13" s="22">
        <v>63</v>
      </c>
      <c r="I13" s="22">
        <v>47</v>
      </c>
      <c r="J13" s="22">
        <v>45</v>
      </c>
      <c r="K13" s="22">
        <v>29</v>
      </c>
      <c r="L13" s="67">
        <v>0.04</v>
      </c>
      <c r="M13" s="67">
        <v>0</v>
      </c>
      <c r="N13" s="65">
        <f t="shared" si="1"/>
        <v>0.73</v>
      </c>
      <c r="O13" s="65">
        <f t="shared" si="1"/>
        <v>-0.16</v>
      </c>
      <c r="P13" s="65">
        <f t="shared" si="1"/>
        <v>0.48</v>
      </c>
      <c r="Q13" s="65">
        <f t="shared" si="1"/>
        <v>0.73</v>
      </c>
      <c r="R13" s="65">
        <f t="shared" si="1"/>
        <v>1.1299999999999999</v>
      </c>
      <c r="S13" s="65">
        <f t="shared" si="1"/>
        <v>3.52</v>
      </c>
      <c r="T13" s="68"/>
      <c r="U13" s="69"/>
    </row>
    <row r="14" spans="1:21" hidden="1" x14ac:dyDescent="0.2">
      <c r="C14" t="s">
        <v>203</v>
      </c>
      <c r="D14" t="s">
        <v>204</v>
      </c>
      <c r="E14" t="s">
        <v>15</v>
      </c>
      <c r="F14" s="66">
        <f t="shared" si="0"/>
        <v>3.0000000000000001E-3</v>
      </c>
      <c r="G14" s="66">
        <f t="shared" si="0"/>
        <v>2.46E-2</v>
      </c>
      <c r="L14" s="67">
        <v>0</v>
      </c>
      <c r="M14" s="67">
        <v>0.04</v>
      </c>
      <c r="N14" s="65">
        <f t="shared" si="1"/>
        <v>0.55000000000000004</v>
      </c>
      <c r="O14" s="65">
        <f t="shared" si="1"/>
        <v>-0.48</v>
      </c>
      <c r="P14" s="65">
        <f t="shared" si="1"/>
        <v>-0.64</v>
      </c>
      <c r="Q14" s="65">
        <f t="shared" si="1"/>
        <v>0.55000000000000004</v>
      </c>
      <c r="R14" s="65">
        <f t="shared" si="1"/>
        <v>2.0099999999999998</v>
      </c>
      <c r="S14" s="65">
        <f t="shared" si="1"/>
        <v>4.32</v>
      </c>
      <c r="T14" s="68"/>
      <c r="U14" s="69"/>
    </row>
    <row r="15" spans="1:21" ht="13.5" hidden="1" customHeight="1" thickBot="1" x14ac:dyDescent="0.25">
      <c r="A15" t="s">
        <v>11</v>
      </c>
      <c r="B15" t="s">
        <v>22</v>
      </c>
      <c r="C15" t="s">
        <v>101</v>
      </c>
      <c r="D15" t="s">
        <v>102</v>
      </c>
      <c r="E15" t="s">
        <v>15</v>
      </c>
      <c r="F15" s="66">
        <f t="shared" si="0"/>
        <v>5.4999999999999997E-3</v>
      </c>
      <c r="G15" s="66">
        <f t="shared" si="0"/>
        <v>0.06</v>
      </c>
      <c r="H15" s="22">
        <v>60</v>
      </c>
      <c r="I15" s="22">
        <v>62</v>
      </c>
      <c r="J15" s="22">
        <v>55</v>
      </c>
      <c r="K15" s="22">
        <v>52</v>
      </c>
      <c r="L15" s="67">
        <v>0</v>
      </c>
      <c r="M15" s="99">
        <v>0</v>
      </c>
      <c r="N15" s="65">
        <f t="shared" si="1"/>
        <v>-1.85</v>
      </c>
      <c r="O15" s="65">
        <f t="shared" si="1"/>
        <v>-1.64</v>
      </c>
      <c r="P15" s="65">
        <f t="shared" si="1"/>
        <v>-0.49</v>
      </c>
      <c r="Q15" s="65">
        <f t="shared" si="1"/>
        <v>-1.85</v>
      </c>
      <c r="R15" s="65">
        <f t="shared" si="1"/>
        <v>2.36</v>
      </c>
      <c r="S15" s="65">
        <f t="shared" si="1"/>
        <v>5.0199999999999996</v>
      </c>
      <c r="T15" s="68"/>
      <c r="U15" s="69"/>
    </row>
    <row r="16" spans="1:21" ht="13.5" hidden="1" customHeight="1" thickBot="1" x14ac:dyDescent="0.25">
      <c r="A16" s="2" t="s">
        <v>11</v>
      </c>
      <c r="B16" s="2" t="s">
        <v>29</v>
      </c>
      <c r="C16" t="s">
        <v>192</v>
      </c>
      <c r="D16" t="s">
        <v>31</v>
      </c>
      <c r="E16" t="s">
        <v>15</v>
      </c>
      <c r="F16" s="66">
        <f>F8</f>
        <v>1.26E-2</v>
      </c>
      <c r="G16" s="66">
        <f>G8</f>
        <v>5.2400000000000002E-2</v>
      </c>
      <c r="H16" s="22">
        <v>11</v>
      </c>
      <c r="I16" s="22">
        <v>4</v>
      </c>
      <c r="J16" s="22">
        <v>13</v>
      </c>
      <c r="K16" s="22">
        <v>17</v>
      </c>
      <c r="L16" s="67">
        <v>0.04</v>
      </c>
      <c r="M16" s="67">
        <v>0.04</v>
      </c>
      <c r="N16" s="65">
        <f t="shared" ref="N16:S16" si="2">N8</f>
        <v>-0.75</v>
      </c>
      <c r="O16" s="65">
        <f t="shared" si="2"/>
        <v>-1.51</v>
      </c>
      <c r="P16" s="65">
        <f t="shared" si="2"/>
        <v>1.78</v>
      </c>
      <c r="Q16" s="65">
        <f t="shared" si="2"/>
        <v>-0.75</v>
      </c>
      <c r="R16" s="65">
        <f t="shared" si="2"/>
        <v>6.78</v>
      </c>
      <c r="S16" s="65">
        <f t="shared" si="2"/>
        <v>8.52</v>
      </c>
      <c r="T16" s="68"/>
      <c r="U16" s="69"/>
    </row>
    <row r="17" spans="1:21" ht="13.5" customHeight="1" thickBot="1" x14ac:dyDescent="0.25">
      <c r="A17" s="2"/>
      <c r="B17" s="2"/>
      <c r="C17" t="s">
        <v>196</v>
      </c>
      <c r="D17" t="s">
        <v>197</v>
      </c>
      <c r="E17" t="s">
        <v>198</v>
      </c>
      <c r="F17" s="66">
        <v>1.1999999999999999E-3</v>
      </c>
      <c r="G17" s="66">
        <v>2.9600000000000001E-2</v>
      </c>
      <c r="H17" s="36">
        <v>0</v>
      </c>
      <c r="I17" s="33">
        <v>20</v>
      </c>
      <c r="J17" s="36">
        <v>17</v>
      </c>
      <c r="K17" s="36">
        <v>15</v>
      </c>
      <c r="L17" s="67">
        <v>0.112</v>
      </c>
      <c r="M17" s="67">
        <v>0.112</v>
      </c>
      <c r="N17" s="65">
        <v>2.94</v>
      </c>
      <c r="O17" s="65">
        <v>0.67</v>
      </c>
      <c r="P17" s="65">
        <v>1.37</v>
      </c>
      <c r="Q17" s="65">
        <v>2.94</v>
      </c>
      <c r="R17" s="65">
        <v>2.87</v>
      </c>
      <c r="S17" s="65">
        <v>4.79</v>
      </c>
      <c r="T17" s="93"/>
      <c r="U17" s="69"/>
    </row>
    <row r="18" spans="1:21" ht="13.5" customHeight="1" thickBot="1" x14ac:dyDescent="0.25">
      <c r="A18" s="2"/>
      <c r="B18" s="2"/>
      <c r="C18" t="s">
        <v>200</v>
      </c>
      <c r="D18" t="s">
        <v>201</v>
      </c>
      <c r="E18" t="s">
        <v>198</v>
      </c>
      <c r="F18" s="66">
        <v>1.1999999999999999E-3</v>
      </c>
      <c r="G18" s="66">
        <v>3.7499999999999999E-2</v>
      </c>
      <c r="H18" s="36">
        <v>0</v>
      </c>
      <c r="I18" s="33">
        <v>0</v>
      </c>
      <c r="J18" s="36">
        <v>7</v>
      </c>
      <c r="K18" s="36">
        <v>29</v>
      </c>
      <c r="L18" s="67">
        <v>7.1999999999999995E-2</v>
      </c>
      <c r="M18" s="67">
        <v>7.1999999999999995E-2</v>
      </c>
      <c r="N18" s="65">
        <v>4.22</v>
      </c>
      <c r="O18" s="65">
        <v>0.94</v>
      </c>
      <c r="P18" s="65">
        <v>2.2200000000000002</v>
      </c>
      <c r="Q18" s="65">
        <v>4.22</v>
      </c>
      <c r="R18" s="65">
        <v>4.08</v>
      </c>
      <c r="S18" s="65">
        <v>6.51</v>
      </c>
      <c r="T18" s="93"/>
      <c r="U18" s="69"/>
    </row>
    <row r="19" spans="1:21" ht="13.5" customHeight="1" thickBot="1" x14ac:dyDescent="0.25">
      <c r="A19" s="2"/>
      <c r="B19" s="2"/>
      <c r="C19" s="84" t="s">
        <v>158</v>
      </c>
      <c r="D19" s="84" t="s">
        <v>159</v>
      </c>
      <c r="E19" s="84" t="s">
        <v>84</v>
      </c>
      <c r="F19" s="85">
        <v>6.9999999999999999E-4</v>
      </c>
      <c r="G19" s="85">
        <v>2.4799999999999999E-2</v>
      </c>
      <c r="H19" s="36">
        <v>44</v>
      </c>
      <c r="I19" s="33">
        <v>56</v>
      </c>
      <c r="J19" s="36">
        <v>54</v>
      </c>
      <c r="K19" s="36">
        <v>45</v>
      </c>
      <c r="L19" s="86">
        <v>0.14799999999999999</v>
      </c>
      <c r="M19" s="86">
        <v>0.14799999999999999</v>
      </c>
      <c r="N19" s="87">
        <v>0.56000000000000005</v>
      </c>
      <c r="O19" s="87">
        <v>-0.18</v>
      </c>
      <c r="P19" s="87">
        <v>-0.54</v>
      </c>
      <c r="Q19" s="87">
        <v>0.56000000000000005</v>
      </c>
      <c r="R19" s="87">
        <v>1.37</v>
      </c>
      <c r="S19" s="87">
        <v>3.15</v>
      </c>
      <c r="U19" s="65"/>
    </row>
    <row r="20" spans="1:21" ht="13.5" customHeight="1" thickBot="1" x14ac:dyDescent="0.25">
      <c r="A20" s="2"/>
      <c r="B20" s="2"/>
      <c r="C20" s="84" t="s">
        <v>160</v>
      </c>
      <c r="D20" s="84" t="s">
        <v>161</v>
      </c>
      <c r="E20" s="84" t="s">
        <v>84</v>
      </c>
      <c r="F20" s="85">
        <v>7.6E-3</v>
      </c>
      <c r="G20" s="85">
        <v>8.8000000000000005E-3</v>
      </c>
      <c r="H20" s="36">
        <v>0</v>
      </c>
      <c r="I20" s="33">
        <v>9</v>
      </c>
      <c r="J20" s="36" t="s">
        <v>205</v>
      </c>
      <c r="K20" s="36" t="s">
        <v>205</v>
      </c>
      <c r="L20" s="86">
        <v>0.04</v>
      </c>
      <c r="M20" s="86">
        <v>0.04</v>
      </c>
      <c r="N20" s="87">
        <v>1.45</v>
      </c>
      <c r="O20" s="87">
        <v>2.41</v>
      </c>
      <c r="P20" s="87">
        <v>1.82</v>
      </c>
      <c r="Q20" s="87">
        <v>1.45</v>
      </c>
      <c r="R20" s="87">
        <v>4.3600000000000003</v>
      </c>
      <c r="S20" s="87">
        <v>3.01</v>
      </c>
      <c r="U20" s="65"/>
    </row>
    <row r="21" spans="1:21" ht="13.5" customHeight="1" thickBot="1" x14ac:dyDescent="0.25">
      <c r="A21" s="2"/>
      <c r="B21" s="2"/>
      <c r="C21" s="84" t="s">
        <v>162</v>
      </c>
      <c r="D21" s="84" t="s">
        <v>21</v>
      </c>
      <c r="E21" s="84" t="s">
        <v>84</v>
      </c>
      <c r="F21" s="85">
        <v>5.4999999999999997E-3</v>
      </c>
      <c r="G21" s="85">
        <v>4.1500000000000002E-2</v>
      </c>
      <c r="H21" s="36">
        <v>63</v>
      </c>
      <c r="I21" s="33" t="s">
        <v>205</v>
      </c>
      <c r="J21" s="36" t="s">
        <v>205</v>
      </c>
      <c r="K21" s="36" t="s">
        <v>205</v>
      </c>
      <c r="L21" s="86">
        <v>7.1999999999999995E-2</v>
      </c>
      <c r="M21" s="86">
        <v>7.1999999999999995E-2</v>
      </c>
      <c r="N21" s="87">
        <v>1.22</v>
      </c>
      <c r="O21" s="87">
        <v>0</v>
      </c>
      <c r="P21" s="87">
        <v>0.65</v>
      </c>
      <c r="Q21" s="87">
        <v>1.22</v>
      </c>
      <c r="R21" s="87">
        <v>2.14</v>
      </c>
      <c r="S21" s="90">
        <v>3.25</v>
      </c>
      <c r="U21" s="65"/>
    </row>
    <row r="22" spans="1:21" ht="13.5" customHeight="1" thickBot="1" x14ac:dyDescent="0.25">
      <c r="A22" s="2"/>
      <c r="B22" s="2"/>
      <c r="C22" s="84" t="s">
        <v>163</v>
      </c>
      <c r="D22" s="84" t="s">
        <v>164</v>
      </c>
      <c r="E22" s="84" t="s">
        <v>84</v>
      </c>
      <c r="F22" s="85">
        <v>5.0000000000000001E-3</v>
      </c>
      <c r="G22" s="85">
        <v>4.6800000000000001E-2</v>
      </c>
      <c r="H22" s="36">
        <v>85</v>
      </c>
      <c r="I22" s="33">
        <v>87</v>
      </c>
      <c r="J22" s="36">
        <v>87</v>
      </c>
      <c r="K22" s="36" t="s">
        <v>205</v>
      </c>
      <c r="L22" s="86">
        <v>2.8000000000000001E-2</v>
      </c>
      <c r="M22" s="86">
        <v>2.8000000000000001E-2</v>
      </c>
      <c r="N22" s="87">
        <v>-3.05</v>
      </c>
      <c r="O22" s="87">
        <v>-2.0099999999999998</v>
      </c>
      <c r="P22" s="87">
        <v>-0.96</v>
      </c>
      <c r="Q22" s="87">
        <v>-3.05</v>
      </c>
      <c r="R22" s="87">
        <v>1.18</v>
      </c>
      <c r="S22" s="95">
        <v>4.1500000000000004</v>
      </c>
      <c r="U22" s="65"/>
    </row>
    <row r="23" spans="1:21" ht="13.5" customHeight="1" thickBot="1" x14ac:dyDescent="0.25">
      <c r="A23" s="2"/>
      <c r="B23" s="2"/>
      <c r="C23" s="84" t="s">
        <v>165</v>
      </c>
      <c r="D23" s="84" t="s">
        <v>166</v>
      </c>
      <c r="E23" s="84" t="s">
        <v>84</v>
      </c>
      <c r="F23" s="85">
        <v>6.4999999999999997E-3</v>
      </c>
      <c r="G23" s="85">
        <v>4.1200000000000001E-2</v>
      </c>
      <c r="H23" s="36">
        <v>78</v>
      </c>
      <c r="I23" s="33">
        <v>60</v>
      </c>
      <c r="J23" s="36" t="s">
        <v>205</v>
      </c>
      <c r="K23" s="36" t="s">
        <v>205</v>
      </c>
      <c r="L23" s="86">
        <v>7.1999999999999995E-2</v>
      </c>
      <c r="M23" s="86">
        <v>7.1999999999999995E-2</v>
      </c>
      <c r="N23" s="87">
        <v>-3.06</v>
      </c>
      <c r="O23" s="87">
        <v>-0.91</v>
      </c>
      <c r="P23" s="87">
        <v>-1.73</v>
      </c>
      <c r="Q23" s="87">
        <v>-3.06</v>
      </c>
      <c r="R23" s="87">
        <v>0.47</v>
      </c>
      <c r="S23" s="90">
        <v>3.25</v>
      </c>
      <c r="U23" s="65"/>
    </row>
    <row r="24" spans="1:21" ht="13.5" customHeight="1" thickBot="1" x14ac:dyDescent="0.25">
      <c r="A24" s="2"/>
      <c r="B24" s="2"/>
      <c r="C24" s="38" t="s">
        <v>167</v>
      </c>
      <c r="D24" s="38" t="s">
        <v>168</v>
      </c>
      <c r="E24" s="38" t="s">
        <v>84</v>
      </c>
      <c r="F24" s="39">
        <v>5.0000000000000001E-3</v>
      </c>
      <c r="G24" s="39">
        <v>5.8599999999999999E-2</v>
      </c>
      <c r="H24" s="31">
        <v>78</v>
      </c>
      <c r="I24" s="30">
        <v>75</v>
      </c>
      <c r="J24" s="31">
        <v>66</v>
      </c>
      <c r="K24" s="31" t="s">
        <v>205</v>
      </c>
      <c r="L24" s="40">
        <v>0.04</v>
      </c>
      <c r="M24" s="40">
        <v>0.04</v>
      </c>
      <c r="N24" s="41">
        <v>7.92</v>
      </c>
      <c r="O24" s="41">
        <v>1.04</v>
      </c>
      <c r="P24" s="41">
        <v>4.04</v>
      </c>
      <c r="Q24" s="41">
        <v>7.92</v>
      </c>
      <c r="R24" s="41">
        <v>6.99</v>
      </c>
      <c r="S24" s="41">
        <v>7.75</v>
      </c>
      <c r="U24" s="65"/>
    </row>
    <row r="25" spans="1:21" ht="13.5" customHeight="1" thickBot="1" x14ac:dyDescent="0.25">
      <c r="A25" s="2"/>
      <c r="B25" s="2"/>
      <c r="C25" s="73"/>
      <c r="D25" s="73" t="s">
        <v>206</v>
      </c>
      <c r="E25" s="73"/>
      <c r="F25" s="74">
        <f>SUMPRODUCT(F2:F10,$L$2:$L$10)/SUM($L$2:$L$10)</f>
        <v>8.3340000000000011E-3</v>
      </c>
      <c r="G25" s="74">
        <f>SUMPRODUCT(G2:G10,$L$2:$L$10)/SUM($L$2:$L$10)</f>
        <v>3.8107999999999996E-2</v>
      </c>
      <c r="H25" s="75"/>
      <c r="I25" s="75"/>
      <c r="J25" s="75"/>
      <c r="K25" s="75"/>
      <c r="L25" s="76">
        <f>SUM(L2:L10)</f>
        <v>0.4</v>
      </c>
      <c r="M25" s="76">
        <f>SUM(M2:M10)</f>
        <v>0.4</v>
      </c>
      <c r="N25" s="88">
        <f t="shared" ref="N25:S25" si="3">SUMPRODUCT(N2:N10,$L$2:$L$10)/SUM($L$2:$L$10)</f>
        <v>-1.8081999999999998</v>
      </c>
      <c r="O25" s="88">
        <f t="shared" si="3"/>
        <v>-0.95960000000000001</v>
      </c>
      <c r="P25" s="88">
        <f t="shared" si="3"/>
        <v>-0.48739999999999994</v>
      </c>
      <c r="Q25" s="88">
        <f t="shared" si="3"/>
        <v>-1.8081999999999998</v>
      </c>
      <c r="R25" s="88">
        <f t="shared" si="3"/>
        <v>1.6519999999999997</v>
      </c>
      <c r="S25" s="88">
        <f t="shared" si="3"/>
        <v>3.4208000000000003</v>
      </c>
    </row>
    <row r="26" spans="1:21" ht="13.5" customHeight="1" thickBot="1" x14ac:dyDescent="0.25">
      <c r="A26" s="2"/>
      <c r="B26" s="2"/>
      <c r="C26" s="73"/>
      <c r="D26" s="73" t="s">
        <v>207</v>
      </c>
      <c r="E26" s="73"/>
      <c r="F26" s="74">
        <f>SUMPRODUCT(F10:F18,$L$10:$L$18)/SUM($L$10:$L$18)</f>
        <v>5.1739999999999989E-3</v>
      </c>
      <c r="G26" s="74">
        <f>SUMPRODUCT(G10:G18,$L$10:$L$18)/SUM($L$10:$L$18)</f>
        <v>3.4263999999999996E-2</v>
      </c>
      <c r="H26" s="75"/>
      <c r="I26" s="75"/>
      <c r="J26" s="75"/>
      <c r="K26" s="75"/>
      <c r="L26" s="76">
        <f>SUM(L10:L18)</f>
        <v>0.4</v>
      </c>
      <c r="M26" s="76">
        <f>SUM(M10:M18)</f>
        <v>0.4</v>
      </c>
      <c r="N26" s="88">
        <f t="shared" ref="N26:S26" si="4">SUMPRODUCT(N10:N18,$L$10:$L$18)/SUM($L$10:$L$18)</f>
        <v>0.46840000000000004</v>
      </c>
      <c r="O26" s="88">
        <f t="shared" si="4"/>
        <v>-0.17099999999999996</v>
      </c>
      <c r="P26" s="88">
        <f t="shared" si="4"/>
        <v>0.97700000000000009</v>
      </c>
      <c r="Q26" s="88">
        <f t="shared" si="4"/>
        <v>0.46840000000000004</v>
      </c>
      <c r="R26" s="88">
        <f t="shared" si="4"/>
        <v>2.7595999999999998</v>
      </c>
      <c r="S26" s="88">
        <f t="shared" si="4"/>
        <v>4.8439999999999994</v>
      </c>
    </row>
    <row r="27" spans="1:21" ht="13.5" customHeight="1" thickBot="1" x14ac:dyDescent="0.25">
      <c r="A27" s="2"/>
      <c r="B27" s="2"/>
      <c r="C27" s="73"/>
      <c r="D27" s="73" t="s">
        <v>169</v>
      </c>
      <c r="E27" s="73"/>
      <c r="F27" s="74">
        <f>SUMPRODUCT(F19:F24,$L$19:$L$24)/SUM($L$19:$L$24)</f>
        <v>4.0290000000000005E-3</v>
      </c>
      <c r="G27" s="74">
        <f>SUMPRODUCT(G19:G24,$L$19:$L$24)/SUM($L$19:$L$24)</f>
        <v>3.4077999999999997E-2</v>
      </c>
      <c r="H27" s="75"/>
      <c r="I27" s="75"/>
      <c r="J27" s="75"/>
      <c r="K27" s="75"/>
      <c r="L27" s="76">
        <f>SUM(L19:L24)</f>
        <v>0.4</v>
      </c>
      <c r="M27" s="76">
        <f>SUM(M19:M24)</f>
        <v>0.4</v>
      </c>
      <c r="N27" s="88">
        <f t="shared" ref="N27:S27" si="5">SUMPRODUCT(N19:N24,$L$19:$L$24)/SUM($L$19:$L$24)</f>
        <v>0.59950000000000003</v>
      </c>
      <c r="O27" s="88">
        <f t="shared" si="5"/>
        <v>-2.6099999999999925E-2</v>
      </c>
      <c r="P27" s="88">
        <f t="shared" si="5"/>
        <v>0.12459999999999999</v>
      </c>
      <c r="Q27" s="88">
        <f t="shared" si="5"/>
        <v>0.59950000000000003</v>
      </c>
      <c r="R27" s="88">
        <f t="shared" si="5"/>
        <v>2.1943000000000001</v>
      </c>
      <c r="S27" s="88">
        <f t="shared" si="5"/>
        <v>3.7019999999999995</v>
      </c>
    </row>
    <row r="28" spans="1:21" ht="13.5" customHeight="1" thickBot="1" x14ac:dyDescent="0.25">
      <c r="A28" s="10" t="s">
        <v>11</v>
      </c>
      <c r="B28" s="10" t="s">
        <v>104</v>
      </c>
      <c r="C28" s="10" t="s">
        <v>105</v>
      </c>
      <c r="D28" s="10" t="s">
        <v>106</v>
      </c>
      <c r="E28" s="10"/>
      <c r="F28" s="24">
        <v>0</v>
      </c>
      <c r="G28" s="24">
        <v>2.3E-2</v>
      </c>
      <c r="H28" s="18"/>
      <c r="I28" s="18"/>
      <c r="J28" s="18"/>
      <c r="K28" s="18"/>
      <c r="L28" s="11"/>
      <c r="M28" s="11"/>
      <c r="N28" s="12">
        <v>0.55000000000000004</v>
      </c>
      <c r="O28" s="12">
        <v>-0.32</v>
      </c>
      <c r="P28" s="12">
        <v>-0.56999999999999995</v>
      </c>
      <c r="Q28" s="12">
        <v>0.55000000000000004</v>
      </c>
      <c r="R28" s="12">
        <v>1.44</v>
      </c>
      <c r="S28" s="12">
        <v>3.25</v>
      </c>
      <c r="T28" s="72"/>
      <c r="U28" s="72"/>
    </row>
    <row r="29" spans="1:21" ht="13.5" customHeight="1" thickBot="1" x14ac:dyDescent="0.25">
      <c r="A29" s="10"/>
      <c r="B29" s="10"/>
      <c r="C29" s="55" t="s">
        <v>154</v>
      </c>
      <c r="D29" s="55" t="s">
        <v>155</v>
      </c>
      <c r="E29" s="55" t="s">
        <v>15</v>
      </c>
      <c r="F29" s="56">
        <v>6.1000000000000004E-3</v>
      </c>
      <c r="G29" s="56">
        <v>2.2800000000000001E-2</v>
      </c>
      <c r="H29" s="34">
        <v>0</v>
      </c>
      <c r="I29" s="34">
        <v>2</v>
      </c>
      <c r="J29" s="34">
        <v>8</v>
      </c>
      <c r="K29" s="34">
        <v>8</v>
      </c>
      <c r="L29" s="56">
        <v>4.4999999999999998E-2</v>
      </c>
      <c r="M29" s="56">
        <v>4.8000000000000001E-2</v>
      </c>
      <c r="N29" s="57">
        <v>-14.86</v>
      </c>
      <c r="O29" s="57">
        <v>-2.4700000000000002</v>
      </c>
      <c r="P29" s="57">
        <v>-0.2</v>
      </c>
      <c r="Q29" s="57">
        <v>-14.86</v>
      </c>
      <c r="R29" s="57">
        <v>-6.35</v>
      </c>
      <c r="S29" s="57">
        <v>-4.72</v>
      </c>
      <c r="T29" s="49"/>
      <c r="U29" s="49"/>
    </row>
    <row r="30" spans="1:21" ht="13.5" customHeight="1" thickBot="1" x14ac:dyDescent="0.25">
      <c r="A30" s="13"/>
      <c r="B30" s="13" t="s">
        <v>107</v>
      </c>
      <c r="C30" s="13" t="s">
        <v>108</v>
      </c>
      <c r="D30" s="13" t="s">
        <v>109</v>
      </c>
      <c r="E30" s="13"/>
      <c r="F30" s="26"/>
      <c r="G30" s="26">
        <v>2.47E-2</v>
      </c>
      <c r="H30" s="35"/>
      <c r="I30" s="35"/>
      <c r="J30" s="35"/>
      <c r="K30" s="35"/>
      <c r="L30" s="14"/>
      <c r="M30" s="14"/>
      <c r="N30" s="15">
        <v>-15.41</v>
      </c>
      <c r="O30" s="15">
        <v>-2.2400000000000002</v>
      </c>
      <c r="P30" s="15">
        <v>0.59</v>
      </c>
      <c r="Q30" s="15">
        <v>-15.41</v>
      </c>
      <c r="R30" s="15">
        <v>-7.32</v>
      </c>
      <c r="S30" s="15">
        <v>-5.4</v>
      </c>
      <c r="T30" s="49"/>
      <c r="U30" s="49"/>
    </row>
    <row r="31" spans="1:21" x14ac:dyDescent="0.2">
      <c r="A31" t="s">
        <v>33</v>
      </c>
      <c r="B31" t="s">
        <v>37</v>
      </c>
      <c r="C31" s="51" t="s">
        <v>38</v>
      </c>
      <c r="D31" s="51" t="s">
        <v>39</v>
      </c>
      <c r="E31" s="51"/>
      <c r="F31" s="52">
        <v>6.4000000000000003E-3</v>
      </c>
      <c r="G31" s="52">
        <v>2.3E-2</v>
      </c>
      <c r="H31" s="36">
        <v>10</v>
      </c>
      <c r="I31" s="36">
        <v>1</v>
      </c>
      <c r="J31" s="36">
        <v>3</v>
      </c>
      <c r="K31" s="33">
        <v>14</v>
      </c>
      <c r="L31" s="53">
        <v>0.03</v>
      </c>
      <c r="M31" s="53">
        <v>4.2000000000000003E-2</v>
      </c>
      <c r="N31" s="54">
        <v>-11.35</v>
      </c>
      <c r="O31" s="54">
        <v>-4.87</v>
      </c>
      <c r="P31" s="54">
        <v>0.83</v>
      </c>
      <c r="Q31" s="54">
        <v>-11.35</v>
      </c>
      <c r="R31" s="54">
        <v>3.87</v>
      </c>
      <c r="S31" s="54">
        <v>2.65</v>
      </c>
      <c r="T31" s="49"/>
      <c r="U31" s="49"/>
    </row>
    <row r="32" spans="1:21" x14ac:dyDescent="0.2">
      <c r="C32" s="51" t="s">
        <v>208</v>
      </c>
      <c r="D32" s="51" t="s">
        <v>209</v>
      </c>
      <c r="E32" s="51" t="s">
        <v>15</v>
      </c>
      <c r="F32" s="52">
        <v>7.3000000000000001E-3</v>
      </c>
      <c r="G32" s="52">
        <v>1.77E-2</v>
      </c>
      <c r="H32" s="36">
        <v>36</v>
      </c>
      <c r="I32" s="36">
        <v>31</v>
      </c>
      <c r="J32" s="36">
        <v>20</v>
      </c>
      <c r="K32" s="33">
        <v>16</v>
      </c>
      <c r="L32" s="53"/>
      <c r="M32" s="53">
        <v>0</v>
      </c>
      <c r="N32" s="54">
        <v>-3.82</v>
      </c>
      <c r="O32" s="54">
        <v>-2.27</v>
      </c>
      <c r="P32" s="54">
        <v>2.86</v>
      </c>
      <c r="Q32" s="54">
        <v>-3.82</v>
      </c>
      <c r="R32" s="54">
        <v>1.55</v>
      </c>
      <c r="S32" s="54">
        <v>2.38</v>
      </c>
      <c r="T32" s="49"/>
      <c r="U32" s="49"/>
    </row>
    <row r="33" spans="1:21" x14ac:dyDescent="0.2">
      <c r="A33" t="s">
        <v>33</v>
      </c>
      <c r="B33" t="s">
        <v>40</v>
      </c>
      <c r="C33" s="51" t="s">
        <v>41</v>
      </c>
      <c r="D33" s="51" t="s">
        <v>42</v>
      </c>
      <c r="E33" s="51" t="s">
        <v>43</v>
      </c>
      <c r="F33" s="52">
        <v>5.8999999999999999E-3</v>
      </c>
      <c r="G33" s="52">
        <v>2.0199999999999999E-2</v>
      </c>
      <c r="H33" s="33">
        <v>0</v>
      </c>
      <c r="I33" s="33">
        <v>10</v>
      </c>
      <c r="J33" s="33">
        <v>21</v>
      </c>
      <c r="K33" s="33">
        <v>20</v>
      </c>
      <c r="L33" s="53">
        <v>3.5999999999999997E-2</v>
      </c>
      <c r="M33" s="53">
        <v>0</v>
      </c>
      <c r="N33" s="54">
        <v>-0.56999999999999995</v>
      </c>
      <c r="O33" s="54">
        <v>-2.34</v>
      </c>
      <c r="P33" s="54">
        <v>2.95</v>
      </c>
      <c r="Q33" s="54">
        <v>-0.56999999999999995</v>
      </c>
      <c r="R33" s="54">
        <v>5.33</v>
      </c>
      <c r="S33" s="54">
        <v>3.89</v>
      </c>
      <c r="T33" s="49"/>
      <c r="U33" s="49"/>
    </row>
    <row r="34" spans="1:21" x14ac:dyDescent="0.2">
      <c r="A34" t="s">
        <v>33</v>
      </c>
      <c r="B34" t="s">
        <v>44</v>
      </c>
      <c r="C34" s="51" t="s">
        <v>45</v>
      </c>
      <c r="D34" s="51" t="s">
        <v>46</v>
      </c>
      <c r="E34" s="51" t="s">
        <v>15</v>
      </c>
      <c r="F34" s="52">
        <v>4.3E-3</v>
      </c>
      <c r="G34" s="97">
        <v>3.4500000000000003E-2</v>
      </c>
      <c r="H34" s="33">
        <v>22</v>
      </c>
      <c r="I34" s="33">
        <v>39</v>
      </c>
      <c r="J34" s="33">
        <v>38</v>
      </c>
      <c r="K34" s="33">
        <v>28</v>
      </c>
      <c r="L34" s="53">
        <v>3.5999999999999997E-2</v>
      </c>
      <c r="M34" s="53">
        <v>4.8000000000000001E-2</v>
      </c>
      <c r="N34" s="54">
        <v>-6.31</v>
      </c>
      <c r="O34" s="54">
        <v>-3.19</v>
      </c>
      <c r="P34" s="54">
        <v>3.24</v>
      </c>
      <c r="Q34" s="54">
        <v>-5.66</v>
      </c>
      <c r="R34" s="54">
        <v>2.37</v>
      </c>
      <c r="S34" s="54">
        <v>0.79</v>
      </c>
      <c r="T34" s="49"/>
      <c r="U34" s="49"/>
    </row>
    <row r="35" spans="1:21" x14ac:dyDescent="0.2">
      <c r="A35" t="s">
        <v>33</v>
      </c>
      <c r="B35" t="s">
        <v>47</v>
      </c>
      <c r="C35" s="51" t="s">
        <v>48</v>
      </c>
      <c r="D35" s="51" t="s">
        <v>49</v>
      </c>
      <c r="E35" s="51" t="s">
        <v>15</v>
      </c>
      <c r="F35" s="52">
        <v>6.7999999999999996E-3</v>
      </c>
      <c r="G35" s="97">
        <v>1.9800000000000002E-2</v>
      </c>
      <c r="H35" s="37">
        <v>0</v>
      </c>
      <c r="I35" s="37">
        <v>8</v>
      </c>
      <c r="J35" s="36">
        <v>16</v>
      </c>
      <c r="K35" s="33">
        <v>27</v>
      </c>
      <c r="L35" s="53">
        <v>3.9E-2</v>
      </c>
      <c r="M35" s="53">
        <v>4.2000000000000003E-2</v>
      </c>
      <c r="N35" s="54">
        <v>3.99</v>
      </c>
      <c r="O35" s="54">
        <v>-0.39</v>
      </c>
      <c r="P35" s="54">
        <v>4.03</v>
      </c>
      <c r="Q35" s="54">
        <v>3.99</v>
      </c>
      <c r="R35" s="98">
        <v>9.36</v>
      </c>
      <c r="S35" s="54">
        <v>5.71</v>
      </c>
      <c r="T35" s="49"/>
      <c r="U35" s="49"/>
    </row>
    <row r="36" spans="1:21" ht="13.5" customHeight="1" thickBot="1" x14ac:dyDescent="0.25">
      <c r="C36" s="38" t="s">
        <v>170</v>
      </c>
      <c r="D36" s="38" t="s">
        <v>171</v>
      </c>
      <c r="E36" s="38" t="s">
        <v>84</v>
      </c>
      <c r="F36" s="39">
        <v>1.4E-3</v>
      </c>
      <c r="G36" s="39">
        <v>2.9499999999999998E-2</v>
      </c>
      <c r="H36" s="29">
        <v>61</v>
      </c>
      <c r="I36" s="29">
        <v>50</v>
      </c>
      <c r="J36" s="31">
        <v>41</v>
      </c>
      <c r="K36" s="30">
        <v>26</v>
      </c>
      <c r="L36" s="40">
        <v>0.17249999999999999</v>
      </c>
      <c r="M36" s="40">
        <v>0.17249999999999999</v>
      </c>
      <c r="N36" s="41">
        <v>-4.78</v>
      </c>
      <c r="O36" s="41">
        <v>-2.52</v>
      </c>
      <c r="P36" s="41">
        <v>2.62</v>
      </c>
      <c r="Q36" s="41">
        <v>-4.78</v>
      </c>
      <c r="R36" s="41">
        <v>1.25</v>
      </c>
      <c r="S36" s="41">
        <v>1.19</v>
      </c>
      <c r="T36" s="49"/>
      <c r="U36" s="49"/>
    </row>
    <row r="37" spans="1:21" ht="13.5" customHeight="1" thickBot="1" x14ac:dyDescent="0.25">
      <c r="A37" s="2"/>
      <c r="B37" s="2"/>
      <c r="C37" s="73"/>
      <c r="D37" s="73" t="s">
        <v>110</v>
      </c>
      <c r="E37" s="73"/>
      <c r="F37" s="74">
        <f>((F31*(L31/SUM(L31:L35)))+(F33*(L33/SUM(L31:L35)))+(F34*(L34/SUM(L31:L35)))+(F35*(L35/SUM(L31:L35))))</f>
        <v>5.8468085106382975E-3</v>
      </c>
      <c r="G37" s="74">
        <f>((G31*(L31/SUM(L31:L35)))+(G33*(L33/SUM(L31:L35)))+(G34*(L34/SUM(L31:L35)))+(G35*(L35/SUM(L31:L35))))</f>
        <v>2.4336170212765955E-2</v>
      </c>
      <c r="H37" s="75"/>
      <c r="I37" s="75"/>
      <c r="J37" s="75"/>
      <c r="K37" s="75"/>
      <c r="L37" s="76"/>
      <c r="M37" s="76"/>
      <c r="N37" s="88">
        <f>((N31*(L31/SUM(L31:L35)))+(N33*(L33/SUM(L31:L35)))+(N34*(L34/SUM(L31:L35)))+(N35*(L35/SUM(L31:L35))))</f>
        <v>-3.0678723404255317</v>
      </c>
      <c r="O37" s="88">
        <f>((O31*(L31/SUM(L31:L35)))+(O33*(L33/SUM(L31:L35)))+(O34*(L34/SUM(L31:L35)))+(O35*(L35/SUM(L31:L35))))</f>
        <v>-2.5559574468085104</v>
      </c>
      <c r="P37" s="88">
        <f>((P31*(L31/SUM(L31:L35)))+(P33*(L33/SUM(L31:L35)))+(P34*(L34/SUM(L31:L35)))+(P35*(L35/SUM(L31:L35))))</f>
        <v>2.8717021276595744</v>
      </c>
      <c r="Q37" s="88">
        <f>((Q31*(L31/SUM(L31:L35)))+(Q33*(L33/SUM(L31:L35)))+(Q34*(L34/SUM(L31:L35)))+(Q35*(L35/SUM(L31:L35))))</f>
        <v>-2.9019148936170209</v>
      </c>
      <c r="R37" s="88">
        <f>((R31*(L31/SUM(L31:L35)))+(R33*(L33/SUM(L31:L35)))+(R34*(L34/SUM(L31:L35)))+(R35*(L35/SUM(L31:L35))))</f>
        <v>5.3782978723404256</v>
      </c>
      <c r="S37" s="88">
        <f>((S31*(L31/SUM(L31:L35)))+(S33*(L33/SUM(L31:L35)))+(S34*(L34/SUM(L31:L35)))+(S35*(L35/SUM(L31:L35))))</f>
        <v>3.3380851063829784</v>
      </c>
      <c r="T37" s="49"/>
      <c r="U37" s="49"/>
    </row>
    <row r="38" spans="1:21" ht="13.5" customHeight="1" thickBot="1" x14ac:dyDescent="0.25">
      <c r="A38" s="10"/>
      <c r="B38" s="10" t="s">
        <v>111</v>
      </c>
      <c r="C38" s="10" t="s">
        <v>218</v>
      </c>
      <c r="D38" s="91" t="s">
        <v>210</v>
      </c>
      <c r="E38" s="10"/>
      <c r="F38" s="24"/>
      <c r="G38" s="24">
        <v>0</v>
      </c>
      <c r="H38" s="18"/>
      <c r="I38" s="18"/>
      <c r="J38" s="18"/>
      <c r="K38" s="18"/>
      <c r="L38" s="11"/>
      <c r="M38" s="11"/>
      <c r="N38" s="12">
        <v>-5.66</v>
      </c>
      <c r="O38" s="92">
        <v>-1.88</v>
      </c>
      <c r="P38" s="12">
        <v>3.24</v>
      </c>
      <c r="Q38" s="12">
        <v>-5.66</v>
      </c>
      <c r="R38" s="92">
        <v>1.5</v>
      </c>
      <c r="S38" s="12">
        <v>1.06</v>
      </c>
      <c r="T38" s="49"/>
      <c r="U38" s="49"/>
    </row>
    <row r="39" spans="1:21" x14ac:dyDescent="0.2">
      <c r="A39" t="s">
        <v>33</v>
      </c>
      <c r="B39" t="s">
        <v>50</v>
      </c>
      <c r="C39" s="51" t="s">
        <v>114</v>
      </c>
      <c r="D39" s="51" t="s">
        <v>115</v>
      </c>
      <c r="E39" s="51" t="s">
        <v>116</v>
      </c>
      <c r="F39" s="52">
        <v>0.01</v>
      </c>
      <c r="G39" s="52">
        <v>5.4999999999999997E-3</v>
      </c>
      <c r="H39" s="33">
        <v>77</v>
      </c>
      <c r="I39" s="36">
        <v>61</v>
      </c>
      <c r="J39" s="33">
        <v>49</v>
      </c>
      <c r="K39" s="36">
        <v>40</v>
      </c>
      <c r="L39" s="53">
        <v>3.5999999999999997E-2</v>
      </c>
      <c r="M39" s="53">
        <v>3.5999999999999997E-2</v>
      </c>
      <c r="N39" s="54">
        <v>-2.73</v>
      </c>
      <c r="O39" s="54">
        <v>-2.34</v>
      </c>
      <c r="P39" s="54">
        <v>4.16</v>
      </c>
      <c r="Q39" s="54">
        <v>-2.73</v>
      </c>
      <c r="R39" s="54">
        <v>10.08</v>
      </c>
      <c r="S39" s="54">
        <v>10.86</v>
      </c>
      <c r="T39" s="49"/>
      <c r="U39" s="49"/>
    </row>
    <row r="40" spans="1:21" x14ac:dyDescent="0.2">
      <c r="A40" t="s">
        <v>33</v>
      </c>
      <c r="B40" t="s">
        <v>53</v>
      </c>
      <c r="C40" s="51" t="s">
        <v>54</v>
      </c>
      <c r="D40" s="51" t="s">
        <v>55</v>
      </c>
      <c r="E40" s="51" t="s">
        <v>56</v>
      </c>
      <c r="F40" s="52">
        <v>6.0000000000000001E-3</v>
      </c>
      <c r="G40" s="52">
        <v>8.0999999999999996E-3</v>
      </c>
      <c r="H40" s="37">
        <v>87</v>
      </c>
      <c r="I40" s="28">
        <v>87</v>
      </c>
      <c r="J40" s="36">
        <v>79</v>
      </c>
      <c r="K40" s="36">
        <v>74</v>
      </c>
      <c r="L40" s="53">
        <v>3.5999999999999997E-2</v>
      </c>
      <c r="M40" s="53">
        <v>0</v>
      </c>
      <c r="N40" s="54">
        <v>3.96</v>
      </c>
      <c r="O40" s="54">
        <v>-2.08</v>
      </c>
      <c r="P40" s="54">
        <v>6.9</v>
      </c>
      <c r="Q40" s="54">
        <v>3.96</v>
      </c>
      <c r="R40" s="54">
        <v>13.75</v>
      </c>
      <c r="S40" s="54">
        <v>9.84</v>
      </c>
      <c r="T40" s="49"/>
      <c r="U40" s="49"/>
    </row>
    <row r="41" spans="1:21" ht="13.5" customHeight="1" thickBot="1" x14ac:dyDescent="0.25">
      <c r="A41" s="2" t="s">
        <v>33</v>
      </c>
      <c r="B41" s="2" t="s">
        <v>57</v>
      </c>
      <c r="C41" s="51" t="s">
        <v>58</v>
      </c>
      <c r="D41" s="51" t="s">
        <v>59</v>
      </c>
      <c r="E41" s="51" t="s">
        <v>15</v>
      </c>
      <c r="F41" s="52">
        <v>8.0000000000000004E-4</v>
      </c>
      <c r="G41" s="52">
        <v>2.01E-2</v>
      </c>
      <c r="H41" s="33">
        <v>0</v>
      </c>
      <c r="I41" s="33">
        <v>0</v>
      </c>
      <c r="J41" s="33">
        <v>1</v>
      </c>
      <c r="K41" s="33">
        <v>1</v>
      </c>
      <c r="L41" s="53">
        <v>0.03</v>
      </c>
      <c r="M41" s="53">
        <v>0.12</v>
      </c>
      <c r="N41" s="54">
        <v>1.38</v>
      </c>
      <c r="O41" s="54">
        <v>-1.6</v>
      </c>
      <c r="P41" s="54">
        <v>7.04</v>
      </c>
      <c r="Q41" s="54">
        <v>1.38</v>
      </c>
      <c r="R41" s="54">
        <v>15.06</v>
      </c>
      <c r="S41" s="54">
        <v>12.49</v>
      </c>
      <c r="T41" s="49"/>
      <c r="U41" s="49"/>
    </row>
    <row r="42" spans="1:21" ht="13.5" customHeight="1" thickBot="1" x14ac:dyDescent="0.25">
      <c r="A42" s="2"/>
      <c r="B42" s="2"/>
      <c r="C42" s="38" t="s">
        <v>172</v>
      </c>
      <c r="D42" s="38" t="s">
        <v>173</v>
      </c>
      <c r="E42" s="38" t="s">
        <v>84</v>
      </c>
      <c r="F42" s="39">
        <v>4.0000000000000002E-4</v>
      </c>
      <c r="G42" s="39"/>
      <c r="H42" s="30">
        <v>0</v>
      </c>
      <c r="I42" s="30">
        <v>0</v>
      </c>
      <c r="J42" s="31" t="s">
        <v>205</v>
      </c>
      <c r="K42" s="31" t="s">
        <v>205</v>
      </c>
      <c r="L42" s="40">
        <v>0.40350000000000003</v>
      </c>
      <c r="M42" s="40">
        <v>0.40350000000000003</v>
      </c>
      <c r="N42" s="41"/>
      <c r="O42" s="41"/>
      <c r="P42" s="41"/>
      <c r="Q42" s="41"/>
      <c r="R42" s="41"/>
      <c r="S42" s="41"/>
      <c r="T42" s="49"/>
      <c r="U42" s="49"/>
    </row>
    <row r="43" spans="1:21" ht="13.5" customHeight="1" thickBot="1" x14ac:dyDescent="0.25">
      <c r="A43" s="2"/>
      <c r="B43" s="2"/>
      <c r="C43" s="73"/>
      <c r="D43" s="73" t="s">
        <v>117</v>
      </c>
      <c r="E43" s="73"/>
      <c r="F43" s="74">
        <f>((F39*(L39/SUM(L39:L41)))+(F40*(L40/SUM(L39:L41)))+(F41*(L41/SUM(L39:L41))))</f>
        <v>5.8823529411764714E-3</v>
      </c>
      <c r="G43" s="74">
        <f>((G39*(L39/SUM(L39:L41)))+(G40*(L40/SUM(L39:L41)))+(G41*(L41/SUM(L39:L41))))</f>
        <v>1.0711764705882355E-2</v>
      </c>
      <c r="H43" s="75"/>
      <c r="I43" s="75"/>
      <c r="J43" s="75"/>
      <c r="K43" s="75"/>
      <c r="L43" s="76"/>
      <c r="M43" s="76"/>
      <c r="N43" s="88">
        <f>((N39*(L39/SUM(L39:L41)))+(N40*(L40/SUM(L39:L41)))+(N41*(L41/SUM(L39:L41))))</f>
        <v>0.84</v>
      </c>
      <c r="O43" s="88">
        <f>((O39*(L39/SUM(L39:L41)))+(O40*(L40/SUM(L39:L41)))+(O41*(L41/SUM(L39:L41))))</f>
        <v>-2.0305882352941178</v>
      </c>
      <c r="P43" s="88">
        <f>((P39*(L39/SUM(L39:L41)))+(P40*(L40/SUM(L39:L41)))+(P41*(L41/SUM(L39:L41))))</f>
        <v>5.974117647058824</v>
      </c>
      <c r="Q43" s="88">
        <f>((Q39*(L39/SUM(L39:L41)))+(Q40*(L40/SUM(L39:L41)))+(Q41*(L41/SUM(L39:L41))))</f>
        <v>0.84</v>
      </c>
      <c r="R43" s="88">
        <f>((R39*(L39/SUM(L39:L41)))+(R40*(L40/SUM(L39:L41)))+(R41*(L41/SUM(L39:L41))))</f>
        <v>12.840000000000002</v>
      </c>
      <c r="S43" s="88">
        <f>((S39*(L39/SUM(L39:L41)))+(S40*(L40/SUM(L39:L41)))+(S41*(L41/SUM(L39:L41))))</f>
        <v>10.979411764705883</v>
      </c>
      <c r="T43" s="49"/>
      <c r="U43" s="49"/>
    </row>
    <row r="44" spans="1:21" ht="13.5" customHeight="1" thickBot="1" x14ac:dyDescent="0.25">
      <c r="A44" s="10"/>
      <c r="B44" s="10" t="s">
        <v>118</v>
      </c>
      <c r="C44" s="10" t="s">
        <v>119</v>
      </c>
      <c r="D44" s="10" t="s">
        <v>120</v>
      </c>
      <c r="E44" s="10"/>
      <c r="F44" s="24"/>
      <c r="G44" s="24">
        <v>2.06E-2</v>
      </c>
      <c r="H44" s="18"/>
      <c r="I44" s="18"/>
      <c r="J44" s="18"/>
      <c r="K44" s="18"/>
      <c r="L44" s="11"/>
      <c r="M44" s="11"/>
      <c r="N44" s="12">
        <v>1.38</v>
      </c>
      <c r="O44" s="12">
        <v>-2.08</v>
      </c>
      <c r="P44" s="12">
        <v>7.04</v>
      </c>
      <c r="Q44" s="12">
        <v>1.38</v>
      </c>
      <c r="R44" s="12">
        <v>15.13</v>
      </c>
      <c r="S44" s="12">
        <v>12.57</v>
      </c>
      <c r="T44" s="49"/>
      <c r="U44" s="49"/>
    </row>
    <row r="45" spans="1:21" x14ac:dyDescent="0.2">
      <c r="A45" t="s">
        <v>33</v>
      </c>
      <c r="B45" t="s">
        <v>60</v>
      </c>
      <c r="C45" s="51" t="s">
        <v>61</v>
      </c>
      <c r="D45" s="51" t="s">
        <v>62</v>
      </c>
      <c r="E45" s="51" t="s">
        <v>15</v>
      </c>
      <c r="F45" s="52">
        <v>8.6E-3</v>
      </c>
      <c r="G45" s="52">
        <v>0</v>
      </c>
      <c r="H45" s="33">
        <v>43</v>
      </c>
      <c r="I45" s="33">
        <v>59</v>
      </c>
      <c r="J45" s="33">
        <v>32</v>
      </c>
      <c r="K45" s="36">
        <v>21</v>
      </c>
      <c r="L45" s="53">
        <v>2.1000000000000001E-2</v>
      </c>
      <c r="M45" s="53">
        <v>3.5999999999999997E-2</v>
      </c>
      <c r="N45" s="54">
        <v>12.19</v>
      </c>
      <c r="O45" s="54">
        <v>-0.57999999999999996</v>
      </c>
      <c r="P45" s="54">
        <v>9.57</v>
      </c>
      <c r="Q45" s="54">
        <v>12.19</v>
      </c>
      <c r="R45" s="54">
        <v>15.88</v>
      </c>
      <c r="S45" s="54">
        <v>13.36</v>
      </c>
      <c r="T45" s="49"/>
      <c r="U45" s="49"/>
    </row>
    <row r="46" spans="1:21" x14ac:dyDescent="0.2">
      <c r="A46" t="s">
        <v>33</v>
      </c>
      <c r="B46" t="s">
        <v>63</v>
      </c>
      <c r="C46" s="51" t="s">
        <v>121</v>
      </c>
      <c r="D46" s="51" t="s">
        <v>122</v>
      </c>
      <c r="E46" s="51" t="s">
        <v>15</v>
      </c>
      <c r="F46" s="52">
        <v>6.4999999999999997E-3</v>
      </c>
      <c r="G46" s="52">
        <v>8.0000000000000004E-4</v>
      </c>
      <c r="H46" s="33">
        <v>0</v>
      </c>
      <c r="I46" s="33">
        <v>17</v>
      </c>
      <c r="J46" s="33">
        <v>16</v>
      </c>
      <c r="K46" s="33">
        <v>12</v>
      </c>
      <c r="L46" s="53">
        <v>2.1000000000000001E-2</v>
      </c>
      <c r="M46" s="53">
        <v>0</v>
      </c>
      <c r="N46" s="54">
        <v>10.99</v>
      </c>
      <c r="O46" s="54">
        <v>-1.53</v>
      </c>
      <c r="P46" s="54">
        <v>8.09</v>
      </c>
      <c r="Q46" s="54">
        <v>10.99</v>
      </c>
      <c r="R46" s="54">
        <v>18.87</v>
      </c>
      <c r="S46" s="54">
        <v>14.35</v>
      </c>
      <c r="T46" s="49"/>
      <c r="U46" s="49"/>
    </row>
    <row r="47" spans="1:21" ht="13.5" customHeight="1" thickBot="1" x14ac:dyDescent="0.25">
      <c r="A47" s="2" t="s">
        <v>33</v>
      </c>
      <c r="B47" s="2" t="s">
        <v>66</v>
      </c>
      <c r="C47" s="58" t="s">
        <v>67</v>
      </c>
      <c r="D47" s="58" t="s">
        <v>68</v>
      </c>
      <c r="E47" s="58" t="s">
        <v>43</v>
      </c>
      <c r="F47" s="59">
        <v>4.3E-3</v>
      </c>
      <c r="G47" s="59">
        <v>8.3000000000000001E-3</v>
      </c>
      <c r="H47" s="32">
        <v>53</v>
      </c>
      <c r="I47" s="29">
        <v>49</v>
      </c>
      <c r="J47" s="29">
        <v>51</v>
      </c>
      <c r="K47" s="31">
        <v>58</v>
      </c>
      <c r="L47" s="60">
        <v>3.5999999999999997E-2</v>
      </c>
      <c r="M47" s="60">
        <v>0</v>
      </c>
      <c r="N47" s="61">
        <v>5.61</v>
      </c>
      <c r="O47" s="61">
        <v>-1.49</v>
      </c>
      <c r="P47" s="61">
        <v>7.83</v>
      </c>
      <c r="Q47" s="61">
        <v>5.61</v>
      </c>
      <c r="R47" s="61">
        <v>15.78</v>
      </c>
      <c r="S47" s="61">
        <v>12.33</v>
      </c>
      <c r="T47" s="49"/>
      <c r="U47" s="49"/>
    </row>
    <row r="48" spans="1:21" ht="13.5" customHeight="1" thickBot="1" x14ac:dyDescent="0.25">
      <c r="A48" s="2"/>
      <c r="B48" s="2"/>
      <c r="C48" s="73"/>
      <c r="D48" s="73" t="s">
        <v>123</v>
      </c>
      <c r="E48" s="73"/>
      <c r="F48" s="74">
        <f>((F45*(L45/SUM(L45:L47)))+(F46*(L46/SUM(L45:L47)))+(F47*(L47/SUM(L45:L47))))</f>
        <v>6.0500000000000016E-3</v>
      </c>
      <c r="G48" s="74">
        <f>((G45*(L45/SUM(L45:L47)))+(G46*(L46/SUM(L45:L47)))+(G47*(L47/SUM(L45:L47))))</f>
        <v>4.046153846153846E-3</v>
      </c>
      <c r="H48" s="75"/>
      <c r="I48" s="75"/>
      <c r="J48" s="75"/>
      <c r="K48" s="75"/>
      <c r="L48" s="76"/>
      <c r="M48" s="76"/>
      <c r="N48" s="88">
        <f>((N45*(L45/SUM(L45:L47)))+(N46*(L46/SUM(L45:L47)))+(N47*(L47/SUM(L45:L47))))</f>
        <v>8.83</v>
      </c>
      <c r="O48" s="88">
        <f>((O45*(L45/SUM(L45:L47)))+(O46*(L46/SUM(L45:L47)))+(O47*(L47/SUM(L45:L47))))</f>
        <v>-1.2557692307692307</v>
      </c>
      <c r="P48" s="88">
        <f>((P45*(L45/SUM(L45:L47)))+(P46*(L46/SUM(L45:L47)))+(P47*(L47/SUM(L45:L47))))</f>
        <v>8.3684615384615384</v>
      </c>
      <c r="Q48" s="88">
        <f>((Q45*(L45/SUM(L45:L47)))+(Q46*(L46/SUM(L45:L47)))+(Q47*(L47/SUM(L45:L47))))</f>
        <v>8.83</v>
      </c>
      <c r="R48" s="88">
        <f>((R45*(L45/SUM(L45:L47)))+(R46*(L46/SUM(L45:L47)))+(R47*(L47/SUM(L45:L47))))</f>
        <v>16.638846153846156</v>
      </c>
      <c r="S48" s="88">
        <f>((S45*(L45/SUM(L45:L47)))+(S46*(L46/SUM(L45:L47)))+(S47*(L47/SUM(L45:L47))))</f>
        <v>13.151153846153846</v>
      </c>
      <c r="T48" s="49"/>
      <c r="U48" s="49"/>
    </row>
    <row r="49" spans="1:21" ht="13.5" customHeight="1" thickBot="1" x14ac:dyDescent="0.25">
      <c r="A49" s="10"/>
      <c r="B49" s="10" t="s">
        <v>124</v>
      </c>
      <c r="C49" s="10" t="s">
        <v>125</v>
      </c>
      <c r="D49" s="10" t="s">
        <v>126</v>
      </c>
      <c r="E49" s="10"/>
      <c r="F49" s="24"/>
      <c r="G49" s="24">
        <v>1.37E-2</v>
      </c>
      <c r="H49" s="18"/>
      <c r="I49" s="18"/>
      <c r="J49" s="18"/>
      <c r="K49" s="18"/>
      <c r="L49" s="11"/>
      <c r="M49" s="11"/>
      <c r="N49" s="12">
        <v>5.48</v>
      </c>
      <c r="O49" s="12">
        <v>-1.49</v>
      </c>
      <c r="P49" s="12">
        <v>7.26</v>
      </c>
      <c r="Q49" s="12">
        <v>5.48</v>
      </c>
      <c r="R49" s="12">
        <v>16.600000000000001</v>
      </c>
      <c r="S49" s="12">
        <v>13.32</v>
      </c>
      <c r="T49" s="49"/>
      <c r="U49" s="49"/>
    </row>
    <row r="50" spans="1:21" x14ac:dyDescent="0.2">
      <c r="A50" t="s">
        <v>33</v>
      </c>
      <c r="B50" t="s">
        <v>69</v>
      </c>
      <c r="C50" s="51" t="s">
        <v>70</v>
      </c>
      <c r="D50" s="51" t="s">
        <v>71</v>
      </c>
      <c r="E50" s="51"/>
      <c r="F50" s="52">
        <v>1.18E-2</v>
      </c>
      <c r="G50" s="52">
        <v>0</v>
      </c>
      <c r="H50" s="37">
        <v>77</v>
      </c>
      <c r="I50" s="37">
        <v>65</v>
      </c>
      <c r="J50" s="37">
        <v>55</v>
      </c>
      <c r="K50" s="37">
        <v>54</v>
      </c>
      <c r="L50" s="53">
        <v>2.1000000000000001E-2</v>
      </c>
      <c r="M50" s="53">
        <v>0</v>
      </c>
      <c r="N50" s="54">
        <v>-4.47</v>
      </c>
      <c r="O50" s="54">
        <v>-2.64</v>
      </c>
      <c r="P50" s="54">
        <v>0.88</v>
      </c>
      <c r="Q50" s="54">
        <v>-4.47</v>
      </c>
      <c r="R50" s="54">
        <v>11.3</v>
      </c>
      <c r="S50" s="54">
        <v>10.61</v>
      </c>
      <c r="T50" s="49"/>
      <c r="U50" s="49"/>
    </row>
    <row r="51" spans="1:21" x14ac:dyDescent="0.2">
      <c r="A51" t="s">
        <v>33</v>
      </c>
      <c r="B51" t="s">
        <v>72</v>
      </c>
      <c r="C51" s="51" t="s">
        <v>73</v>
      </c>
      <c r="D51" s="51" t="s">
        <v>74</v>
      </c>
      <c r="E51" s="51"/>
      <c r="F51" s="52">
        <v>9.1000000000000004E-3</v>
      </c>
      <c r="G51" s="52">
        <v>1.18E-2</v>
      </c>
      <c r="H51" s="37">
        <v>93</v>
      </c>
      <c r="I51" s="36">
        <v>88</v>
      </c>
      <c r="J51" s="37">
        <v>72</v>
      </c>
      <c r="K51" s="37">
        <v>61</v>
      </c>
      <c r="L51" s="53">
        <v>2.1000000000000001E-2</v>
      </c>
      <c r="M51" s="53">
        <v>4.2000000000000003E-2</v>
      </c>
      <c r="N51" s="54">
        <v>-18.8</v>
      </c>
      <c r="O51" s="54">
        <v>-1.7</v>
      </c>
      <c r="P51" s="54">
        <v>5.47</v>
      </c>
      <c r="Q51" s="54">
        <v>-18.8</v>
      </c>
      <c r="R51" s="54">
        <v>4.0199999999999996</v>
      </c>
      <c r="S51" s="54">
        <v>4.97</v>
      </c>
      <c r="T51" s="49"/>
      <c r="U51" s="49"/>
    </row>
    <row r="52" spans="1:21" ht="13.5" customHeight="1" thickBot="1" x14ac:dyDescent="0.25">
      <c r="A52" s="2" t="s">
        <v>33</v>
      </c>
      <c r="B52" s="2" t="s">
        <v>75</v>
      </c>
      <c r="C52" s="58" t="s">
        <v>76</v>
      </c>
      <c r="D52" s="58" t="s">
        <v>77</v>
      </c>
      <c r="E52" s="58" t="s">
        <v>15</v>
      </c>
      <c r="F52" s="59">
        <v>2.7000000000000001E-3</v>
      </c>
      <c r="G52" s="59">
        <v>2.0500000000000001E-2</v>
      </c>
      <c r="H52" s="31">
        <v>0</v>
      </c>
      <c r="I52" s="30">
        <v>6</v>
      </c>
      <c r="J52" s="30">
        <v>11</v>
      </c>
      <c r="K52" s="31">
        <v>14</v>
      </c>
      <c r="L52" s="60">
        <v>4.2000000000000003E-2</v>
      </c>
      <c r="M52" s="60">
        <v>4.2000000000000003E-2</v>
      </c>
      <c r="N52" s="61">
        <v>-3.49</v>
      </c>
      <c r="O52" s="61">
        <v>-3.13</v>
      </c>
      <c r="P52" s="61">
        <v>5.15</v>
      </c>
      <c r="Q52" s="61">
        <v>-3.49</v>
      </c>
      <c r="R52" s="61">
        <v>14.23</v>
      </c>
      <c r="S52" s="61">
        <v>12</v>
      </c>
      <c r="T52" s="49"/>
      <c r="U52" s="49"/>
    </row>
    <row r="53" spans="1:21" ht="13.5" customHeight="1" thickBot="1" x14ac:dyDescent="0.25">
      <c r="A53" s="2"/>
      <c r="B53" s="2"/>
      <c r="C53" s="73"/>
      <c r="D53" s="73" t="s">
        <v>127</v>
      </c>
      <c r="E53" s="73"/>
      <c r="F53" s="74">
        <f>((F50*(L50/SUM(L50:L52)))+(F51*(L51/SUM(L50:L52)))+(F52*(L52/SUM(L50:L52))))</f>
        <v>6.575000000000001E-3</v>
      </c>
      <c r="G53" s="74">
        <f>((G50*(L50/SUM(L50:L52)))+(G51*(L51/SUM(L50:L52)))+(G52*(L52/SUM(L50:L52))))</f>
        <v>1.32E-2</v>
      </c>
      <c r="H53" s="75"/>
      <c r="I53" s="75"/>
      <c r="J53" s="75"/>
      <c r="K53" s="75"/>
      <c r="L53" s="76"/>
      <c r="M53" s="76"/>
      <c r="N53" s="88">
        <f>((N50*(L50/SUM(L50:L52)))+(N51*(L51/SUM(L50:L52)))+(N52*(L52/SUM(L50:L52))))</f>
        <v>-7.5625</v>
      </c>
      <c r="O53" s="88">
        <f>((O50*(L50/SUM(L50:L52)))+(O51*(L51/SUM(L50:L52)))+(O52*(L52/SUM(L50:L52))))</f>
        <v>-2.65</v>
      </c>
      <c r="P53" s="88">
        <f>((P50*(L50/SUM(L50:L52)))+(P51*(L51/SUM(L50:L52)))+(P52*(L52/SUM(L50:L52))))</f>
        <v>4.1624999999999996</v>
      </c>
      <c r="Q53" s="88">
        <f>((Q50*(L50/SUM(L50:L52)))+(Q51*(L51/SUM(L50:L52)))+(Q52*(L52/SUM(L50:L52))))</f>
        <v>-7.5625</v>
      </c>
      <c r="R53" s="88">
        <f>((R50*(L50/SUM(L50:L52)))+(R51*(L51/SUM(L50:L52)))+(R52*(L52/SUM(L50:L52))))</f>
        <v>10.945</v>
      </c>
      <c r="S53" s="88">
        <f>((S50*(L50/SUM(L50:L52)))+(S51*(L51/SUM(L50:L52)))+(S52*(L52/SUM(L50:L52))))</f>
        <v>9.8949999999999996</v>
      </c>
      <c r="T53" s="49"/>
      <c r="U53" s="49"/>
    </row>
    <row r="54" spans="1:21" ht="13.5" customHeight="1" thickBot="1" x14ac:dyDescent="0.25">
      <c r="A54" s="10"/>
      <c r="B54" s="10" t="s">
        <v>128</v>
      </c>
      <c r="C54" s="10" t="s">
        <v>129</v>
      </c>
      <c r="D54" s="10" t="s">
        <v>130</v>
      </c>
      <c r="E54" s="10"/>
      <c r="F54" s="24"/>
      <c r="G54" s="24">
        <v>2.47E-2</v>
      </c>
      <c r="H54" s="18"/>
      <c r="I54" s="18"/>
      <c r="J54" s="18"/>
      <c r="K54" s="18"/>
      <c r="L54" s="11"/>
      <c r="M54" s="11"/>
      <c r="N54" s="12">
        <v>-3.95</v>
      </c>
      <c r="O54" s="12">
        <v>-2.16</v>
      </c>
      <c r="P54" s="12">
        <v>5.6</v>
      </c>
      <c r="Q54" s="12">
        <v>-3.95</v>
      </c>
      <c r="R54" s="12">
        <v>12.85</v>
      </c>
      <c r="S54" s="12">
        <v>11.05</v>
      </c>
      <c r="T54" s="49"/>
      <c r="U54" s="49"/>
    </row>
    <row r="55" spans="1:21" x14ac:dyDescent="0.2">
      <c r="A55" t="s">
        <v>33</v>
      </c>
      <c r="B55" t="s">
        <v>78</v>
      </c>
      <c r="C55" s="84" t="s">
        <v>188</v>
      </c>
      <c r="D55" s="84" t="s">
        <v>189</v>
      </c>
      <c r="E55" s="84"/>
      <c r="F55" s="85">
        <v>1.1999999999999999E-3</v>
      </c>
      <c r="G55" s="85">
        <v>1.5599999999999999E-2</v>
      </c>
      <c r="H55" s="28">
        <v>0</v>
      </c>
      <c r="I55" s="28">
        <v>7</v>
      </c>
      <c r="J55" s="28">
        <v>4</v>
      </c>
      <c r="K55" s="37">
        <v>3</v>
      </c>
      <c r="L55" s="86">
        <v>5.0999999999999997E-2</v>
      </c>
      <c r="M55" s="86">
        <v>3.5999999999999997E-2</v>
      </c>
      <c r="N55" s="87">
        <v>-2.33</v>
      </c>
      <c r="O55" s="87">
        <v>-4.21</v>
      </c>
      <c r="P55" s="87">
        <v>2.48</v>
      </c>
      <c r="Q55" s="87">
        <v>-2.33</v>
      </c>
      <c r="R55" s="87">
        <v>12.66</v>
      </c>
      <c r="S55" s="87">
        <v>10.5</v>
      </c>
      <c r="T55" s="49"/>
      <c r="U55" s="49"/>
    </row>
    <row r="56" spans="1:21" x14ac:dyDescent="0.2">
      <c r="A56" t="s">
        <v>33</v>
      </c>
      <c r="B56" t="s">
        <v>81</v>
      </c>
      <c r="H56" s="33"/>
      <c r="I56" s="33"/>
      <c r="L56" s="67"/>
      <c r="M56" s="67"/>
      <c r="N56" s="65"/>
      <c r="O56" s="65"/>
      <c r="P56" s="65"/>
      <c r="Q56" s="65"/>
      <c r="R56" s="65"/>
      <c r="S56" s="1"/>
      <c r="T56" s="49"/>
      <c r="U56" s="49"/>
    </row>
    <row r="57" spans="1:21" ht="13.5" customHeight="1" thickBot="1" x14ac:dyDescent="0.25">
      <c r="A57" s="2" t="s">
        <v>33</v>
      </c>
      <c r="B57" s="2" t="s">
        <v>86</v>
      </c>
      <c r="C57" s="2" t="s">
        <v>87</v>
      </c>
      <c r="D57" s="2" t="s">
        <v>131</v>
      </c>
      <c r="E57" s="2" t="s">
        <v>15</v>
      </c>
      <c r="F57" s="70">
        <v>5.1999999999999998E-3</v>
      </c>
      <c r="G57" s="70">
        <v>1.26E-2</v>
      </c>
      <c r="H57" s="29">
        <v>16</v>
      </c>
      <c r="I57" s="31">
        <v>10</v>
      </c>
      <c r="J57" s="31">
        <v>10</v>
      </c>
      <c r="K57" s="31">
        <v>21</v>
      </c>
      <c r="L57" s="99">
        <v>6.9000000000000006E-2</v>
      </c>
      <c r="M57" s="99">
        <v>4.8000000000000001E-2</v>
      </c>
      <c r="N57" s="3">
        <v>-7.81</v>
      </c>
      <c r="O57" s="3">
        <v>-6.2</v>
      </c>
      <c r="P57" s="3">
        <v>-10.06</v>
      </c>
      <c r="Q57" s="3">
        <v>-7.81</v>
      </c>
      <c r="R57" s="3">
        <v>10.75</v>
      </c>
      <c r="S57" s="3">
        <v>8.86</v>
      </c>
      <c r="T57" s="49"/>
      <c r="U57" s="49"/>
    </row>
    <row r="58" spans="1:21" ht="13.5" customHeight="1" thickBot="1" x14ac:dyDescent="0.25">
      <c r="A58" s="2"/>
      <c r="B58" s="2"/>
      <c r="C58" s="73"/>
      <c r="D58" s="73" t="s">
        <v>132</v>
      </c>
      <c r="E58" s="73"/>
      <c r="F58" s="74">
        <f>((F55*(L55/SUM(L55:L57)))+(F56*(L56/SUM(L55:L57)))+(F57*(L57/SUM(L55:L57))))</f>
        <v>3.5000000000000001E-3</v>
      </c>
      <c r="G58" s="74">
        <f>((G55*(L55/SUM(L55:L57)))+(G56*(L56/SUM(L55:L57)))+(G57*(L57/SUM(L55:L57))))</f>
        <v>1.3875E-2</v>
      </c>
      <c r="H58" s="75"/>
      <c r="I58" s="75"/>
      <c r="J58" s="75"/>
      <c r="K58" s="75"/>
      <c r="L58" s="76"/>
      <c r="M58" s="76"/>
      <c r="N58" s="88">
        <f>((N55*(L55/SUM(L55:L57)))+(N56*(L56/SUM(L55:L57)))+(N57*(L57/SUM(L55:L57))))</f>
        <v>-5.4809999999999999</v>
      </c>
      <c r="O58" s="88">
        <f>((O55*(L55/SUM(L55:L57)))+(O56*(L56/SUM(L55:L57)))+(O57*(L57/SUM(L55:L57))))</f>
        <v>-5.3542500000000004</v>
      </c>
      <c r="P58" s="88">
        <f>((P55*(L55/SUM(L55:L57)))+(P56*(L56/SUM(L55:L57)))+(P57*(L57/SUM(L55:L57))))</f>
        <v>-4.730500000000001</v>
      </c>
      <c r="Q58" s="88">
        <f>((Q55*(L55/SUM(L55:L57)))+(Q56*(L56/SUM(L55:L57)))+(Q57*(L57/SUM(L55:L57))))</f>
        <v>-5.4809999999999999</v>
      </c>
      <c r="R58" s="88">
        <f>((R55*(L55/SUM(L55:L57)))+(R56*(L56/SUM(L55:L57)))+(R57*(L57/SUM(L55:L57))))</f>
        <v>11.56175</v>
      </c>
      <c r="S58" s="88">
        <f>((S55*(L55/SUM(L55:L57)))+(S56*(L56/SUM(L55:L57)))+(S57*(L57/SUM(L55:L57))))</f>
        <v>9.5569999999999986</v>
      </c>
      <c r="T58" s="49"/>
      <c r="U58" s="49"/>
    </row>
    <row r="59" spans="1:21" ht="13.5" customHeight="1" thickBot="1" x14ac:dyDescent="0.25">
      <c r="A59" s="13"/>
      <c r="B59" s="13" t="s">
        <v>133</v>
      </c>
      <c r="C59" s="13" t="s">
        <v>134</v>
      </c>
      <c r="D59" s="13" t="s">
        <v>135</v>
      </c>
      <c r="E59" s="13"/>
      <c r="F59" s="26"/>
      <c r="G59" s="26">
        <v>1.54E-2</v>
      </c>
      <c r="H59" s="20"/>
      <c r="I59" s="20"/>
      <c r="J59" s="20"/>
      <c r="K59" s="20"/>
      <c r="L59" s="14"/>
      <c r="M59" s="14"/>
      <c r="N59" s="15">
        <v>-4.47</v>
      </c>
      <c r="O59" s="15">
        <v>-5.03</v>
      </c>
      <c r="P59" s="15">
        <v>3.58</v>
      </c>
      <c r="Q59" s="15">
        <v>-4.47</v>
      </c>
      <c r="R59" s="15">
        <v>11.65</v>
      </c>
      <c r="S59" s="15">
        <v>9.19</v>
      </c>
      <c r="T59" s="49"/>
      <c r="U59" s="49"/>
    </row>
    <row r="60" spans="1:21" ht="13.5" customHeight="1" thickBot="1" x14ac:dyDescent="0.25">
      <c r="A60" s="4" t="s">
        <v>89</v>
      </c>
      <c r="B60" s="4" t="s">
        <v>90</v>
      </c>
      <c r="C60" s="55" t="s">
        <v>91</v>
      </c>
      <c r="D60" s="55" t="s">
        <v>211</v>
      </c>
      <c r="E60" s="55" t="s">
        <v>15</v>
      </c>
      <c r="F60" s="56">
        <v>3.2000000000000002E-3</v>
      </c>
      <c r="G60" s="56">
        <v>2.4500000000000001E-2</v>
      </c>
      <c r="H60" s="34">
        <v>25</v>
      </c>
      <c r="I60" s="34">
        <v>6</v>
      </c>
      <c r="J60" s="19">
        <v>9</v>
      </c>
      <c r="K60" s="31" t="s">
        <v>205</v>
      </c>
      <c r="L60" s="62">
        <v>0.03</v>
      </c>
      <c r="M60" s="62">
        <v>0.06</v>
      </c>
      <c r="N60" s="57">
        <v>0.69</v>
      </c>
      <c r="O60" s="57">
        <v>0.79</v>
      </c>
      <c r="P60" s="57">
        <v>4.7</v>
      </c>
      <c r="Q60" s="57">
        <v>0.69</v>
      </c>
      <c r="R60" s="57">
        <v>7.94</v>
      </c>
      <c r="S60" s="63">
        <v>9.5399999999999991</v>
      </c>
      <c r="T60" s="49"/>
      <c r="U60" s="49"/>
    </row>
    <row r="61" spans="1:21" ht="13.5" customHeight="1" thickBot="1" x14ac:dyDescent="0.25">
      <c r="A61" s="10"/>
      <c r="B61" s="10" t="s">
        <v>136</v>
      </c>
      <c r="C61" s="10" t="s">
        <v>137</v>
      </c>
      <c r="D61" s="10" t="s">
        <v>212</v>
      </c>
      <c r="E61" s="10"/>
      <c r="F61" s="24"/>
      <c r="G61" s="24">
        <v>2.9700000000000001E-2</v>
      </c>
      <c r="H61" s="18"/>
      <c r="I61" s="18"/>
      <c r="J61" s="18"/>
      <c r="K61" s="18"/>
      <c r="L61" s="11"/>
      <c r="M61" s="11"/>
      <c r="N61" s="12">
        <v>0.96</v>
      </c>
      <c r="O61" s="12">
        <v>0.77</v>
      </c>
      <c r="P61" s="12">
        <v>4.7300000000000004</v>
      </c>
      <c r="Q61" s="12">
        <v>0.96</v>
      </c>
      <c r="R61" s="12">
        <v>7.35</v>
      </c>
      <c r="S61" s="16">
        <v>8.5299999999999994</v>
      </c>
      <c r="T61" s="49"/>
      <c r="U61" s="49"/>
    </row>
    <row r="62" spans="1:21" ht="13.5" customHeight="1" thickBot="1" x14ac:dyDescent="0.25">
      <c r="A62" s="4"/>
      <c r="B62" s="4"/>
      <c r="C62" s="77"/>
      <c r="D62" s="77" t="s">
        <v>139</v>
      </c>
      <c r="E62" s="77"/>
      <c r="F62" s="78">
        <f>(F29*(L29/0.6))+((F31*(L31/0.6))+(F33*(L33/0.6))+(F34*(L34/0.6))+(F35*(L35/0.6))+(F39*(L39/0.6))+(F40*(L40/0.6))+(F41*(L41/0.6))+(F45*(L45/0.6))+(F46*(L46/0.6))+(F47*(L47/0.6))+(F50*(L50/0.6))+(F51*(L51/0.6))+(F52*(L52/0.6))+(F55*(L55/0.6))+(F56*(L56/0.6))+(F57*(L57/0.6))+(F60*(L60/0.6)))</f>
        <v>5.3985000000000005E-3</v>
      </c>
      <c r="G62" s="78">
        <f>(G29*(L29/0.6))+((G31*(L31/0.6))+(G33*(L33/0.6))+(G34*(L34/0.6))+(G35*(L35/0.6))+(G39*(L39/0.6))+(G40*(L40/0.6))+(G41*(L41/0.6))+(G45*(L45/0.6))+(G46*(L46/0.6))+(G47*(L47/0.6))+(G50*(L50/0.6))+(G51*(L51/0.6))+(G52*(L52/0.6))+(G55*(L55/0.6))+(G56*(L56/0.6))+(G57*(L57/0.6))+(G60*(L60/0.6)))</f>
        <v>1.5624000000000001E-2</v>
      </c>
      <c r="H62" s="79"/>
      <c r="I62" s="79"/>
      <c r="J62" s="79"/>
      <c r="K62" s="79"/>
      <c r="L62" s="80">
        <f>SUM(L29:L60)-L36-L42</f>
        <v>0.59999999999999987</v>
      </c>
      <c r="M62" s="80">
        <f>SUM(M29:M60)-M36-M42</f>
        <v>0.60000000000000031</v>
      </c>
      <c r="N62" s="81">
        <f>(N29*(L29/0.6))+((N31*(L31/0.6))+(N33*(L33/0.6))+(N34*(L34/0.6))+(N35*(L35/0.6))+(N39*(L39/0.6))+(N40*(L40/0.6))+(N41*(L41/0.6))+(N45*(L45/0.6))+(N46*(L46/0.6))+(N47*(L47/0.6))+(N50*(L50/0.6))+(N51*(L51/0.6))+(N52*(L52/0.6))+(N55*(L55/0.6))+(N56*(L56/0.6))+(N57*(L57/0.6))+(N60*(L60/0.6)))</f>
        <v>-2.6651999999999996</v>
      </c>
      <c r="O62" s="81">
        <f>(O29*(L29/0.6))+((O31*(L31/0.6))+(O33*(L33/0.6))+(O34*(L34/0.6))+(O35*(L35/0.6))+(O39*(L39/0.6))+(O40*(L40/0.6))+(O41*(L41/0.6))+(O45*(L45/0.6))+(O46*(L46/0.6))+(O47*(L47/0.6))+(O50*(L50/0.6))+(O51*(L51/0.6))+(O52*(L52/0.6))+(O55*(L55/0.6))+(O56*(L56/0.6))+(O57*(L57/0.6))+(O60*(L60/0.06)))</f>
        <v>-2.3412000000000002</v>
      </c>
      <c r="P62" s="81">
        <f>(P29*(L29/0.6))+((P31*(L31/0.6))+(P33*(L33/0.6))+(P34*(L34/0.6))+(P35*(L35/0.6))+(P39*(L39/0.6))+(P40*(L40/0.6))+(P41*(L41/0.6))+(P45*(L45/0.6))+(P46*(L46/0.6))+(P47*(L47/0.6))+(P50*(L50/0.6))+(P51*(L51/0.6))+(P52*(L52/0.6))+(P55*(L55/0.6))+(P56*(L56/0.6))+(P57*(L57/0.6))+(P60*(L60/0.6)))</f>
        <v>2.6349999999999993</v>
      </c>
      <c r="Q62" s="81">
        <f>(Q29*(L29/0.6))+((Q31*(L31/0.6))+(Q33*(L33/0.6))+(Q34*(L34/0.6))+(Q35*(L35/0.6))+(Q39*(L39/0.6))+(Q40*(L40/0.6))+(Q41*(L41/0.6))+(Q45*(L45/0.6))+(Q46*(L46/0.6))+(Q47*(L47/0.6))+(Q50*(L50/0.6))+(Q51*(L51/0.6))+(Q52*(L52/0.6))+(Q55*(L55/0.6))+(Q56*(L56/0.6))+(Q57*(L57/0.6))+(Q60*(L60/0.6)))</f>
        <v>-2.6261999999999999</v>
      </c>
      <c r="R62" s="81">
        <f>(R29*(L29/0.6))+((R31*(L31/0.6))+(R33*(L33/0.6))+(R34*(L34/0.6))+(R35*(L35/0.6))+(R39*(L39/0.6))+(R40*(L40/0.6))+(R41*(L41/0.6))+(R45*(L45/0.6))+(R46*(L46/0.6))+(R47*(L47/0.6))+(R50*(L50/0.6))+(R51*(L51/0.6))+(R52*(L52/0.6))+(R55*(L55/0.6))+(R56*(L56/0.6))+(R57*(L57/0.6))+(R60*(L60/0.6)))</f>
        <v>9.3751499999999997</v>
      </c>
      <c r="S62" s="81">
        <f>(S29*(L29/0.6))+((S31*(L31/0.6))+(S33*(L33/0.6))+(S34*(L34/0.6))+(S35*(L35/0.6))+(S39*(L39/0.6))+(S40*(L40/0.6))+(S41*(L41/0.6))+(S45*(L45/0.6))+(S46*(L46/0.6))+(S47*(L47/0.6))+(S50*(L50/0.6))+(S51*(L51/0.6))+(S52*(L52/0.6))+(S55*(L55/0.6))+(S56*(L56/0.6))+(S57*(L57/0.6))+(S60*(L60/0.6)))</f>
        <v>7.7802999999999995</v>
      </c>
      <c r="T62" s="49"/>
      <c r="U62" s="49"/>
    </row>
    <row r="63" spans="1:21" ht="13.5" customHeight="1" thickBot="1" x14ac:dyDescent="0.25">
      <c r="A63" s="4"/>
      <c r="B63" s="4"/>
      <c r="C63" s="77"/>
      <c r="D63" s="77" t="s">
        <v>216</v>
      </c>
      <c r="E63" s="77"/>
      <c r="F63" s="78">
        <f>(F29*$M$29+SUMPRODUCT(F31:F35,$M$31:$M$35)+SUMPRODUCT(F39:F41,$M$39:$M$41)+SUMPRODUCT(F45:F47,$M$45:$M$47)+SUMPRODUCT(F50:F52,$M$50:$M$52)+F57*$M$57)/SUM($M$29,$M$31:$M$35,$M$39:$M$41,,$M$50:$M$52,$M$57)</f>
        <v>5.4794871794871802E-3</v>
      </c>
      <c r="G63" s="78">
        <f>(G29*$M$29+SUMPRODUCT(G31:G35,$M$31:$M$35)+SUMPRODUCT(G39:G41,$M$39:$M$41)+SUMPRODUCT(G45:G47,$M$45:$M$47)+SUMPRODUCT(G50:G52,$M$50:$M$52)+G57*$M$57)/SUM($M$29,$M$31:$M$35,$M$39:$M$41,,$M$50:$M$52,$M$57)</f>
        <v>1.9485897435897438E-2</v>
      </c>
      <c r="H63" s="79"/>
      <c r="I63" s="79"/>
      <c r="J63" s="79"/>
      <c r="K63" s="79"/>
      <c r="L63" s="80"/>
      <c r="M63" s="76"/>
      <c r="N63" s="81">
        <f t="shared" ref="N63:S63" si="6">(N29*$M$29+SUMPRODUCT(N31:N35,$M$31:$M$35)+SUMPRODUCT(N39:N41,$M$39:$M$41)+SUMPRODUCT(N45:N47,$M$45:$M$47)+SUMPRODUCT(N50:N52,$M$50:$M$52)+N57*$M$57)/SUM($M$29,$M$31:$M$35,$M$39:$M$41,,$M$50:$M$52,$M$57)</f>
        <v>-4.5516666666666676</v>
      </c>
      <c r="O63" s="81">
        <f t="shared" si="6"/>
        <v>-2.756794871794872</v>
      </c>
      <c r="P63" s="81">
        <f t="shared" si="6"/>
        <v>3.5305128205128207</v>
      </c>
      <c r="Q63" s="81">
        <f t="shared" si="6"/>
        <v>-4.4850000000000012</v>
      </c>
      <c r="R63" s="81">
        <f t="shared" si="6"/>
        <v>9.3779487179487191</v>
      </c>
      <c r="S63" s="81">
        <f t="shared" si="6"/>
        <v>7.8444871794871798</v>
      </c>
      <c r="T63" s="49"/>
      <c r="U63" s="49"/>
    </row>
    <row r="64" spans="1:21" ht="13.5" customHeight="1" thickBot="1" x14ac:dyDescent="0.25">
      <c r="A64" s="4"/>
      <c r="B64" s="4"/>
      <c r="C64" s="77"/>
      <c r="D64" s="77" t="s">
        <v>140</v>
      </c>
      <c r="E64" s="77"/>
      <c r="F64" s="74">
        <f>(F30*(L29/0.6))+(F38*(SUM(L31:L35)/0.6)+(F44*(SUM(L39:L41)/0.6)+(F49*(SUM(L45:L47)/0.6)+(F54*(SUM(L50:L52)/0.6)+(F59*(SUM(L55:L57)/0.6)+(F61*(L60/0.6)))))))</f>
        <v>0</v>
      </c>
      <c r="G64" s="74">
        <f>(G30*(L29/0.6))+(G38*(SUM(L31:L35)/0.6)+(G44*(SUM(L39:L41)/0.6)+(G49*(SUM(L45:L47)/0.6)+(G54*(SUM(L50:L52)/0.6)+(G59*(SUM(L55:L57)/0.6)+(G61*(L60/0.6)))))))</f>
        <v>1.51585E-2</v>
      </c>
      <c r="H64" s="79"/>
      <c r="I64" s="79"/>
      <c r="J64" s="79"/>
      <c r="K64" s="79"/>
      <c r="L64" s="80"/>
      <c r="M64" s="76"/>
      <c r="N64" s="88">
        <f>(N30*(L29/0.6))+(N38*(SUM(L31:L35)/0.6)+(N44*(SUM(L39:L41)/0.6)+(N49*(SUM(L45:L47)/0.6)+(N54*(SUM(L50:L52)/0.6)+(N59*(SUM(L55:L57)/0.6)+(N61*(L60/0.6)))))))</f>
        <v>-2.9378500000000001</v>
      </c>
      <c r="O64" s="88">
        <f>(O30*(L29/0.6))+(O38*(SUM(L31:L35)/0.6)+(O44*(SUM(L39:L41)/0.6)+(O49*(SUM(L45:L47)/0.6)+(O54*(SUM(L50:L52)/0.6)+(O59*(SUM(L55:L57)/0.6)+(O61*(L60/0.6)))))))</f>
        <v>-2.427</v>
      </c>
      <c r="P64" s="88">
        <f>(P30*(L29/0.6))+(P38*(SUM(L31:L35)/0.6)+(P44*(SUM(L39:L41)/0.6)+(P49*(SUM(L45:L47)/0.6)+(P54*(SUM(L50:L52)/0.6)+(P59*(SUM(L55:L57)/0.6)+(P61*(L60/0.6)))))))</f>
        <v>4.6827499999999995</v>
      </c>
      <c r="Q64" s="88">
        <f>(Q30*(L29/0.6))+(Q38*(SUM(L31:L35)/0.6)+(Q44*(SUM(L39:L41)/0.6)+(Q49*(SUM(L45:L47)/0.6)+(Q54*(SUM(L50:L52)/0.6)+(Q59*(SUM(L55:L57)/0.6)+(Q61*(L60/0.6)))))))</f>
        <v>-2.9378500000000001</v>
      </c>
      <c r="R64" s="88">
        <f>(R30*(L29/0.6))+(R38*(SUM(L31:L35)/0.6)+(R44*(SUM(L39:L41)/0.6)+(R49*(SUM(L45:L47)/0.6)+(R54*(SUM(L50:L52)/0.6)+(R59*(SUM(L55:L57)/0.6)+(R61*(L60/0.6)))))))</f>
        <v>9.0301000000000009</v>
      </c>
      <c r="S64" s="88">
        <f>(S30*(L29/0.6))+(S38*(SUM(L31:L35)/0.6)+(S44*(SUM(L39:L41)/0.6)+(S49*(SUM(L45:L47)/0.6)+(S54*(SUM(L50:L52)/0.6)+(S59*(SUM(L55:L57)/0.6)+(S61*(L60/0.6)))))))</f>
        <v>7.5240999999999998</v>
      </c>
    </row>
    <row r="65" spans="1:19" ht="13.5" customHeight="1" thickBot="1" x14ac:dyDescent="0.25">
      <c r="A65" s="4"/>
      <c r="B65" s="4"/>
      <c r="C65" s="77"/>
      <c r="D65" s="82" t="s">
        <v>174</v>
      </c>
      <c r="E65" s="77"/>
      <c r="F65" s="74">
        <f>(F36*(L36/0.6))+(F42*(L42/0.6))+(F61*(L61/0.6))</f>
        <v>6.715E-4</v>
      </c>
      <c r="G65" s="74">
        <f>(G36*(L36/0.6))+(G42*(L42/0.6))+(G61*(L61/0.6))</f>
        <v>8.4812499999999992E-3</v>
      </c>
      <c r="H65" s="79"/>
      <c r="I65" s="79"/>
      <c r="J65" s="79"/>
      <c r="K65" s="79"/>
      <c r="L65" s="80"/>
      <c r="M65" s="76"/>
      <c r="N65" s="88">
        <f>(N36*(L36/0.6))+(N42*(L42/0.6))+(N61*(L61/0.6))</f>
        <v>-1.37425</v>
      </c>
      <c r="O65" s="88">
        <f>(O36*(L36/0.6))+(O42*(L42/0.6))+(O61*(L61/0.6))</f>
        <v>-0.72449999999999992</v>
      </c>
      <c r="P65" s="88">
        <f>(P36*(L36/0.6))+(P42*(L42/0.6))+(P61*(L61/0.6))</f>
        <v>0.75324999999999998</v>
      </c>
      <c r="Q65" s="88">
        <f>(Q36*(L36/0.6))+(Q42*(L42/0.6))+(Q61*(L61/0.6))</f>
        <v>-1.37425</v>
      </c>
      <c r="R65" s="88">
        <f>(R36*(L36/0.6))+(R42*(L42/0.6))+(R61*(L61/0.6))</f>
        <v>0.359375</v>
      </c>
      <c r="S65" s="88">
        <f>(S36*(L36/0.6))+(S42*(L42/0.6))+(S61*(L61/0.6))</f>
        <v>0.34212499999999996</v>
      </c>
    </row>
    <row r="66" spans="1:19" ht="13.5" customHeight="1" thickBot="1" x14ac:dyDescent="0.25">
      <c r="A66" s="10"/>
      <c r="B66" s="10"/>
      <c r="C66" s="77"/>
      <c r="D66" s="77" t="s">
        <v>141</v>
      </c>
      <c r="E66" s="77"/>
      <c r="F66" s="78">
        <f>(F62*0.6)+($F$25*0.4)</f>
        <v>6.5727000000000008E-3</v>
      </c>
      <c r="G66" s="78">
        <f>(G62*0.6)+($G$25*0.4)</f>
        <v>2.4617599999999996E-2</v>
      </c>
      <c r="H66" s="79"/>
      <c r="I66" s="79"/>
      <c r="J66" s="79"/>
      <c r="K66" s="79"/>
      <c r="L66" s="80">
        <f>L25+(SUM(L29:L60)-L36-L42)</f>
        <v>0.99999999999999989</v>
      </c>
      <c r="M66" s="80">
        <f>M25+(SUM(M29:M60)-M36-M42)</f>
        <v>1.0000000000000004</v>
      </c>
      <c r="N66" s="81">
        <f t="shared" ref="N66:S66" si="7">(N62*0.6)+(N25*0.4)</f>
        <v>-2.3223999999999996</v>
      </c>
      <c r="O66" s="81">
        <f t="shared" si="7"/>
        <v>-1.7885599999999999</v>
      </c>
      <c r="P66" s="81">
        <f t="shared" si="7"/>
        <v>1.3860399999999995</v>
      </c>
      <c r="Q66" s="81">
        <f t="shared" si="7"/>
        <v>-2.2989999999999995</v>
      </c>
      <c r="R66" s="81">
        <f t="shared" si="7"/>
        <v>6.2858899999999993</v>
      </c>
      <c r="S66" s="81">
        <f t="shared" si="7"/>
        <v>6.0365000000000002</v>
      </c>
    </row>
    <row r="67" spans="1:19" ht="13.5" customHeight="1" thickBot="1" x14ac:dyDescent="0.25">
      <c r="A67" s="10"/>
      <c r="B67" s="10"/>
      <c r="C67" s="77"/>
      <c r="D67" s="77" t="s">
        <v>217</v>
      </c>
      <c r="E67" s="77"/>
      <c r="F67" s="78">
        <f>(F63*0.6)+($F$25*0.4)</f>
        <v>6.6212923076923082E-3</v>
      </c>
      <c r="G67" s="78">
        <f>(G63*0.6)+($G$25*0.4)</f>
        <v>2.693473846153846E-2</v>
      </c>
      <c r="H67" s="79"/>
      <c r="I67" s="79"/>
      <c r="J67" s="79"/>
      <c r="K67" s="79"/>
      <c r="L67" s="80"/>
      <c r="M67" s="80"/>
      <c r="N67" s="81">
        <f t="shared" ref="N67:S67" si="8">(N63*0.6)+(N25*0.4)</f>
        <v>-3.4542800000000002</v>
      </c>
      <c r="O67" s="81">
        <f t="shared" si="8"/>
        <v>-2.0379169230769234</v>
      </c>
      <c r="P67" s="81">
        <f t="shared" si="8"/>
        <v>1.9233476923076922</v>
      </c>
      <c r="Q67" s="81">
        <f t="shared" si="8"/>
        <v>-3.4142800000000006</v>
      </c>
      <c r="R67" s="81">
        <f t="shared" si="8"/>
        <v>6.2875692307692317</v>
      </c>
      <c r="S67" s="81">
        <f t="shared" si="8"/>
        <v>6.0750123076923082</v>
      </c>
    </row>
    <row r="68" spans="1:19" ht="13.5" customHeight="1" thickBot="1" x14ac:dyDescent="0.25">
      <c r="A68" s="4"/>
      <c r="B68" s="4"/>
      <c r="C68" s="77"/>
      <c r="D68" s="77" t="s">
        <v>142</v>
      </c>
      <c r="E68" s="77"/>
      <c r="F68" s="78"/>
      <c r="G68" s="78"/>
      <c r="H68" s="94"/>
      <c r="I68" s="79"/>
      <c r="J68" s="79"/>
      <c r="K68" s="79"/>
      <c r="L68" s="80"/>
      <c r="M68" s="80"/>
      <c r="N68" s="81">
        <f t="shared" ref="N68:S68" si="9">N64*0.6+N28*0.4</f>
        <v>-1.54271</v>
      </c>
      <c r="O68" s="81">
        <f t="shared" si="9"/>
        <v>-1.5842000000000001</v>
      </c>
      <c r="P68" s="81">
        <f t="shared" si="9"/>
        <v>2.5816499999999998</v>
      </c>
      <c r="Q68" s="81">
        <f t="shared" si="9"/>
        <v>-1.54271</v>
      </c>
      <c r="R68" s="81">
        <f t="shared" si="9"/>
        <v>5.9940600000000002</v>
      </c>
      <c r="S68" s="81">
        <f t="shared" si="9"/>
        <v>5.8144599999999995</v>
      </c>
    </row>
    <row r="69" spans="1:19" ht="13.5" customHeight="1" thickBot="1" x14ac:dyDescent="0.25">
      <c r="C69" s="77"/>
      <c r="D69" s="77" t="s">
        <v>175</v>
      </c>
      <c r="E69" s="77"/>
      <c r="F69" s="78">
        <f>(F65*0.6)+(F27*0.4)</f>
        <v>2.0145000000000002E-3</v>
      </c>
      <c r="G69" s="78">
        <f>(G65*0.6)+(G27*0.4)</f>
        <v>1.8719949999999999E-2</v>
      </c>
      <c r="H69" s="79"/>
      <c r="I69" s="79"/>
      <c r="J69" s="79"/>
      <c r="K69" s="79"/>
      <c r="L69" s="80"/>
      <c r="M69" s="80"/>
      <c r="N69" s="81">
        <f t="shared" ref="N69:S69" si="10">(N65*0.6)+(N27*0.4)</f>
        <v>-0.58474999999999999</v>
      </c>
      <c r="O69" s="81">
        <f t="shared" si="10"/>
        <v>-0.44513999999999987</v>
      </c>
      <c r="P69" s="81">
        <f t="shared" si="10"/>
        <v>0.50178999999999996</v>
      </c>
      <c r="Q69" s="81">
        <f t="shared" si="10"/>
        <v>-0.58474999999999999</v>
      </c>
      <c r="R69" s="81">
        <f t="shared" si="10"/>
        <v>1.093345</v>
      </c>
      <c r="S69" s="81">
        <f t="shared" si="10"/>
        <v>1.6860749999999998</v>
      </c>
    </row>
    <row r="70" spans="1:19" ht="72" customHeight="1" x14ac:dyDescent="0.2">
      <c r="B70" s="288" t="s">
        <v>143</v>
      </c>
      <c r="C70" s="289"/>
      <c r="D70" s="289"/>
      <c r="E70" s="289"/>
      <c r="F70" s="290"/>
      <c r="G70" s="290"/>
      <c r="H70" s="291"/>
      <c r="I70" s="291"/>
      <c r="J70" s="291"/>
      <c r="K70" s="291"/>
      <c r="L70" s="289"/>
      <c r="M70" s="289"/>
      <c r="N70" s="289"/>
      <c r="O70" s="289"/>
      <c r="P70" s="289"/>
      <c r="Q70" s="289"/>
      <c r="R70" s="289"/>
      <c r="S70" s="289"/>
    </row>
    <row r="71" spans="1:19" x14ac:dyDescent="0.2">
      <c r="C71" t="s">
        <v>193</v>
      </c>
    </row>
    <row r="72" spans="1:19" x14ac:dyDescent="0.2">
      <c r="C72" t="s">
        <v>156</v>
      </c>
    </row>
    <row r="73" spans="1:19" x14ac:dyDescent="0.2">
      <c r="C73" t="s">
        <v>157</v>
      </c>
      <c r="H73" s="50" t="s">
        <v>213</v>
      </c>
      <c r="N73" t="s">
        <v>214</v>
      </c>
    </row>
    <row r="74" spans="1:19" x14ac:dyDescent="0.2">
      <c r="C74" t="s">
        <v>176</v>
      </c>
    </row>
    <row r="77" spans="1:19" x14ac:dyDescent="0.2">
      <c r="C77" t="s">
        <v>150</v>
      </c>
    </row>
  </sheetData>
  <mergeCells count="1">
    <mergeCell ref="B70:S70"/>
  </mergeCells>
  <conditionalFormatting sqref="H2:K24">
    <cfRule type="cellIs" dxfId="152" priority="14" operator="between">
      <formula>74</formula>
      <formula>99</formula>
    </cfRule>
    <cfRule type="cellIs" dxfId="151" priority="15" operator="between">
      <formula>50</formula>
      <formula>74</formula>
    </cfRule>
    <cfRule type="cellIs" dxfId="150" priority="16" operator="between">
      <formula>25</formula>
      <formula>49</formula>
    </cfRule>
    <cfRule type="cellIs" dxfId="149" priority="17" operator="between">
      <formula>0</formula>
      <formula>24</formula>
    </cfRule>
  </conditionalFormatting>
  <conditionalFormatting sqref="H29:K29 H31:K36">
    <cfRule type="cellIs" dxfId="148" priority="13" operator="between">
      <formula>0</formula>
      <formula>24</formula>
    </cfRule>
  </conditionalFormatting>
  <conditionalFormatting sqref="H29:K29 H31:K36 H39:K41 H45:K47 H50:K52 H55:K57 H60:J60 H42:I42">
    <cfRule type="cellIs" dxfId="147" priority="9" operator="between">
      <formula>74</formula>
      <formula>99</formula>
    </cfRule>
    <cfRule type="cellIs" dxfId="146" priority="10" operator="between">
      <formula>50</formula>
      <formula>74</formula>
    </cfRule>
    <cfRule type="cellIs" dxfId="145" priority="11" operator="between">
      <formula>25</formula>
      <formula>49</formula>
    </cfRule>
    <cfRule type="cellIs" dxfId="144" priority="12" operator="between">
      <formula>0</formula>
      <formula>24</formula>
    </cfRule>
  </conditionalFormatting>
  <conditionalFormatting sqref="J42:K42">
    <cfRule type="cellIs" dxfId="143" priority="5" operator="between">
      <formula>74</formula>
      <formula>99</formula>
    </cfRule>
    <cfRule type="cellIs" dxfId="142" priority="6" operator="between">
      <formula>50</formula>
      <formula>74</formula>
    </cfRule>
    <cfRule type="cellIs" dxfId="141" priority="7" operator="between">
      <formula>25</formula>
      <formula>49</formula>
    </cfRule>
    <cfRule type="cellIs" dxfId="140" priority="8" operator="between">
      <formula>0</formula>
      <formula>24</formula>
    </cfRule>
  </conditionalFormatting>
  <conditionalFormatting sqref="K60">
    <cfRule type="cellIs" dxfId="139" priority="1" operator="between">
      <formula>74</formula>
      <formula>99</formula>
    </cfRule>
    <cfRule type="cellIs" dxfId="138" priority="2" operator="between">
      <formula>50</formula>
      <formula>74</formula>
    </cfRule>
    <cfRule type="cellIs" dxfId="137" priority="3" operator="between">
      <formula>25</formula>
      <formula>49</formula>
    </cfRule>
    <cfRule type="cellIs" dxfId="136" priority="4" operator="between">
      <formula>0</formula>
      <formula>24</formula>
    </cfRule>
  </conditionalFormatting>
  <printOptions horizontalCentered="1" verticalCentered="1" gridLines="1"/>
  <pageMargins left="0.5" right="0.5" top="0.5" bottom="0.5" header="0.5" footer="0.25"/>
  <pageSetup scale="57" orientation="landscape"/>
  <headerFooter alignWithMargins="0">
    <oddFooter>&amp;LData as of 12/31/2011&amp;R&amp;D</oddFooter>
  </headerFooter>
  <rowBreaks count="1" manualBreakCount="1">
    <brk id="43" max="16383" man="1"/>
  </rowBreaks>
  <legacy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U77"/>
  <sheetViews>
    <sheetView topLeftCell="C1" workbookViewId="0">
      <pane ySplit="1" topLeftCell="A8" activePane="bottomLeft" state="frozen"/>
      <selection activeCell="C1" sqref="C1"/>
      <selection pane="bottomLeft" activeCell="G67" sqref="G67"/>
    </sheetView>
  </sheetViews>
  <sheetFormatPr defaultRowHeight="12.75" x14ac:dyDescent="0.2"/>
  <cols>
    <col min="1" max="1" width="0" style="64" hidden="1" customWidth="1"/>
    <col min="2" max="2" width="18.85546875" style="64" hidden="1" customWidth="1"/>
    <col min="3" max="3" width="8.7109375" style="64" customWidth="1"/>
    <col min="4" max="4" width="24.5703125" style="64" customWidth="1"/>
    <col min="5" max="5" width="6.42578125" style="64" bestFit="1" customWidth="1"/>
    <col min="6" max="6" width="7.28515625" style="66" bestFit="1" customWidth="1"/>
    <col min="7" max="7" width="6.28515625" style="66" customWidth="1"/>
    <col min="8" max="8" width="7" style="22" bestFit="1" customWidth="1"/>
    <col min="9" max="9" width="7" style="22" customWidth="1"/>
    <col min="10" max="11" width="6.7109375" style="22" bestFit="1" customWidth="1"/>
    <col min="12" max="12" width="9.28515625" style="64" bestFit="1" customWidth="1"/>
    <col min="13" max="13" width="9.28515625" style="64" customWidth="1"/>
    <col min="20" max="20" width="11.28515625" style="64" bestFit="1" customWidth="1"/>
  </cols>
  <sheetData>
    <row r="1" spans="1:21" ht="13.5" customHeight="1" thickBot="1" x14ac:dyDescent="0.25">
      <c r="A1" s="8" t="s">
        <v>0</v>
      </c>
      <c r="B1" s="8" t="s">
        <v>1</v>
      </c>
      <c r="C1" s="8" t="s">
        <v>2</v>
      </c>
      <c r="D1" s="8" t="s">
        <v>3</v>
      </c>
      <c r="E1" s="8" t="s">
        <v>4</v>
      </c>
      <c r="F1" s="23" t="s">
        <v>93</v>
      </c>
      <c r="G1" s="23" t="s">
        <v>94</v>
      </c>
      <c r="H1" s="27" t="s">
        <v>95</v>
      </c>
      <c r="I1" s="27" t="s">
        <v>144</v>
      </c>
      <c r="J1" s="27" t="s">
        <v>97</v>
      </c>
      <c r="K1" s="27" t="s">
        <v>98</v>
      </c>
      <c r="L1" s="9" t="s">
        <v>99</v>
      </c>
      <c r="M1" s="9" t="s">
        <v>215</v>
      </c>
      <c r="N1" s="8" t="s">
        <v>7</v>
      </c>
      <c r="O1" s="8" t="s">
        <v>6</v>
      </c>
      <c r="P1" s="8" t="s">
        <v>100</v>
      </c>
      <c r="Q1" s="8" t="s">
        <v>8</v>
      </c>
      <c r="R1" s="8" t="s">
        <v>9</v>
      </c>
      <c r="S1" s="8" t="s">
        <v>10</v>
      </c>
    </row>
    <row r="2" spans="1:21" x14ac:dyDescent="0.2">
      <c r="A2" t="s">
        <v>11</v>
      </c>
      <c r="B2" t="s">
        <v>12</v>
      </c>
      <c r="C2" t="s">
        <v>13</v>
      </c>
      <c r="D2" t="s">
        <v>14</v>
      </c>
      <c r="E2" t="s">
        <v>15</v>
      </c>
      <c r="F2" s="66">
        <v>6.4000000000000003E-3</v>
      </c>
      <c r="G2" s="66">
        <v>2.4500000000000001E-2</v>
      </c>
      <c r="H2" s="22">
        <v>51</v>
      </c>
      <c r="I2" s="22">
        <v>43</v>
      </c>
      <c r="J2" s="22">
        <v>19</v>
      </c>
      <c r="K2" s="22">
        <v>18</v>
      </c>
      <c r="L2" s="67">
        <v>5.6000000000000001E-2</v>
      </c>
      <c r="M2" s="67">
        <v>5.6000000000000001E-2</v>
      </c>
      <c r="N2" s="65">
        <v>6.41</v>
      </c>
      <c r="O2" s="65">
        <v>1.68</v>
      </c>
      <c r="P2" s="65">
        <v>3.51</v>
      </c>
      <c r="Q2" s="65">
        <v>1.19</v>
      </c>
      <c r="R2" s="65">
        <v>2.91</v>
      </c>
      <c r="S2" s="65">
        <v>4.29</v>
      </c>
      <c r="T2" s="68"/>
      <c r="U2" s="69"/>
    </row>
    <row r="3" spans="1:21" x14ac:dyDescent="0.2">
      <c r="A3" t="s">
        <v>11</v>
      </c>
      <c r="B3" t="s">
        <v>16</v>
      </c>
      <c r="C3" t="s">
        <v>202</v>
      </c>
      <c r="D3" t="s">
        <v>18</v>
      </c>
      <c r="E3" t="s">
        <v>15</v>
      </c>
      <c r="F3" s="66">
        <v>1.01E-2</v>
      </c>
      <c r="G3" s="66">
        <v>1.1599999999999999E-2</v>
      </c>
      <c r="H3" s="22">
        <v>23</v>
      </c>
      <c r="I3" s="22">
        <v>22</v>
      </c>
      <c r="L3" s="67">
        <v>0.04</v>
      </c>
      <c r="M3" s="67">
        <v>0.04</v>
      </c>
      <c r="N3" s="65">
        <v>1.05</v>
      </c>
      <c r="O3" s="65">
        <v>-0.32</v>
      </c>
      <c r="P3" s="65">
        <v>0</v>
      </c>
      <c r="Q3" s="65">
        <v>-0.31</v>
      </c>
      <c r="R3" s="65">
        <v>1.83</v>
      </c>
      <c r="S3" s="65">
        <v>1.63</v>
      </c>
      <c r="T3" s="68"/>
      <c r="U3" s="69"/>
    </row>
    <row r="4" spans="1:21" x14ac:dyDescent="0.2">
      <c r="A4" t="s">
        <v>11</v>
      </c>
      <c r="B4" t="s">
        <v>19</v>
      </c>
      <c r="C4" t="s">
        <v>20</v>
      </c>
      <c r="D4" t="s">
        <v>21</v>
      </c>
      <c r="E4" t="s">
        <v>15</v>
      </c>
      <c r="F4" s="66">
        <v>4.5999999999999999E-3</v>
      </c>
      <c r="G4" s="66">
        <v>3.1899999999999998E-2</v>
      </c>
      <c r="H4" s="22">
        <v>77</v>
      </c>
      <c r="I4" s="22">
        <v>71</v>
      </c>
      <c r="J4" s="22">
        <v>59</v>
      </c>
      <c r="K4" s="22">
        <v>53</v>
      </c>
      <c r="L4" s="67">
        <v>0.04</v>
      </c>
      <c r="M4" s="67">
        <v>0</v>
      </c>
      <c r="N4" s="65">
        <v>3.9</v>
      </c>
      <c r="O4" s="65">
        <v>1.36</v>
      </c>
      <c r="P4" s="65">
        <v>2.0699999999999998</v>
      </c>
      <c r="Q4" s="65">
        <v>4.3099999999999996</v>
      </c>
      <c r="R4" s="65">
        <v>3.48</v>
      </c>
      <c r="S4" s="65">
        <v>3.71</v>
      </c>
      <c r="T4" s="68"/>
      <c r="U4" s="69"/>
    </row>
    <row r="5" spans="1:21" x14ac:dyDescent="0.2">
      <c r="C5" t="s">
        <v>203</v>
      </c>
      <c r="D5" t="s">
        <v>204</v>
      </c>
      <c r="E5" t="s">
        <v>15</v>
      </c>
      <c r="F5" s="66">
        <v>3.0000000000000001E-3</v>
      </c>
      <c r="G5" s="66">
        <v>2.3800000000000002E-2</v>
      </c>
      <c r="H5" s="22">
        <v>0</v>
      </c>
      <c r="I5" s="22">
        <v>2</v>
      </c>
      <c r="J5" s="22">
        <v>5</v>
      </c>
      <c r="K5" s="22">
        <v>4</v>
      </c>
      <c r="L5" s="67">
        <v>0</v>
      </c>
      <c r="M5" s="67">
        <v>0.04</v>
      </c>
      <c r="N5" s="65">
        <v>5.66</v>
      </c>
      <c r="O5" s="65">
        <v>1.86</v>
      </c>
      <c r="P5" s="65">
        <v>2.5499999999999998</v>
      </c>
      <c r="Q5" s="65">
        <v>6.11</v>
      </c>
      <c r="R5" s="65">
        <v>4.62</v>
      </c>
      <c r="S5" s="65">
        <v>4.78</v>
      </c>
      <c r="T5" s="68"/>
      <c r="U5" s="69"/>
    </row>
    <row r="6" spans="1:21" x14ac:dyDescent="0.2">
      <c r="A6" t="s">
        <v>11</v>
      </c>
      <c r="B6" t="s">
        <v>22</v>
      </c>
      <c r="C6" t="s">
        <v>101</v>
      </c>
      <c r="D6" t="s">
        <v>102</v>
      </c>
      <c r="E6" t="s">
        <v>15</v>
      </c>
      <c r="F6" s="66">
        <v>5.4999999999999997E-3</v>
      </c>
      <c r="G6" s="66">
        <v>5.5500000000000001E-2</v>
      </c>
      <c r="H6" s="22">
        <v>31</v>
      </c>
      <c r="I6" s="22">
        <v>26</v>
      </c>
      <c r="J6" s="22">
        <v>43</v>
      </c>
      <c r="K6" s="22">
        <v>47</v>
      </c>
      <c r="L6" s="67">
        <v>0</v>
      </c>
      <c r="M6" s="67">
        <v>0</v>
      </c>
      <c r="N6" s="65">
        <v>6.12</v>
      </c>
      <c r="O6" s="65">
        <v>0.57999999999999996</v>
      </c>
      <c r="P6" s="65">
        <v>3.32</v>
      </c>
      <c r="Q6" s="65">
        <v>1.92</v>
      </c>
      <c r="R6" s="65">
        <v>4.18</v>
      </c>
      <c r="S6" s="65">
        <v>5.39</v>
      </c>
      <c r="T6" s="68"/>
      <c r="U6" s="69"/>
    </row>
    <row r="7" spans="1:21" x14ac:dyDescent="0.2">
      <c r="A7" t="s">
        <v>11</v>
      </c>
      <c r="B7" t="s">
        <v>25</v>
      </c>
      <c r="C7" t="s">
        <v>191</v>
      </c>
      <c r="D7" t="s">
        <v>27</v>
      </c>
      <c r="E7" t="s">
        <v>15</v>
      </c>
      <c r="F7" s="66">
        <v>7.7999999999999996E-3</v>
      </c>
      <c r="G7" s="66">
        <v>4.24E-2</v>
      </c>
      <c r="H7" s="22">
        <v>0</v>
      </c>
      <c r="I7" s="22">
        <v>39</v>
      </c>
      <c r="J7" s="22">
        <v>44</v>
      </c>
      <c r="K7" s="22">
        <v>33</v>
      </c>
      <c r="L7" s="67">
        <v>7.1999999999999995E-2</v>
      </c>
      <c r="M7" s="67">
        <v>7.1999999999999995E-2</v>
      </c>
      <c r="N7" s="65">
        <v>5.13</v>
      </c>
      <c r="O7" s="65">
        <v>-0.11</v>
      </c>
      <c r="P7" s="65">
        <v>3.11</v>
      </c>
      <c r="Q7" s="65">
        <v>1.1499999999999999</v>
      </c>
      <c r="R7" s="65">
        <v>2.2599999999999998</v>
      </c>
      <c r="S7" s="65">
        <v>3.32</v>
      </c>
      <c r="T7" s="68"/>
      <c r="U7" s="69"/>
    </row>
    <row r="8" spans="1:21" ht="13.5" customHeight="1" thickBot="1" x14ac:dyDescent="0.25">
      <c r="A8" s="2" t="s">
        <v>11</v>
      </c>
      <c r="B8" s="2" t="s">
        <v>29</v>
      </c>
      <c r="C8" t="s">
        <v>192</v>
      </c>
      <c r="D8" t="s">
        <v>31</v>
      </c>
      <c r="E8" t="s">
        <v>15</v>
      </c>
      <c r="F8" s="66">
        <v>1.2699999999999999E-2</v>
      </c>
      <c r="G8" s="66">
        <v>3.8199999999999998E-2</v>
      </c>
      <c r="H8" s="22">
        <v>18</v>
      </c>
      <c r="I8" s="22">
        <v>28</v>
      </c>
      <c r="J8" s="22">
        <v>13</v>
      </c>
      <c r="K8" s="22">
        <v>18</v>
      </c>
      <c r="L8" s="67">
        <v>0.04</v>
      </c>
      <c r="M8" s="67">
        <v>0.04</v>
      </c>
      <c r="N8" s="65">
        <v>9.1300000000000008</v>
      </c>
      <c r="O8" s="65">
        <v>3.22</v>
      </c>
      <c r="P8" s="65">
        <v>6.41</v>
      </c>
      <c r="Q8" s="65">
        <v>7.66</v>
      </c>
      <c r="R8" s="65">
        <v>7.95</v>
      </c>
      <c r="S8" s="65">
        <v>9.27</v>
      </c>
      <c r="T8" s="68"/>
      <c r="U8" s="69"/>
    </row>
    <row r="9" spans="1:21" ht="13.5" customHeight="1" thickBot="1" x14ac:dyDescent="0.25">
      <c r="A9" s="2"/>
      <c r="B9" s="2"/>
      <c r="C9" t="s">
        <v>177</v>
      </c>
      <c r="D9" t="s">
        <v>178</v>
      </c>
      <c r="E9" t="s">
        <v>15</v>
      </c>
      <c r="F9" s="66">
        <v>8.5000000000000006E-3</v>
      </c>
      <c r="G9" s="66">
        <v>3.0499999999999999E-2</v>
      </c>
      <c r="H9" s="36">
        <v>19</v>
      </c>
      <c r="I9" s="33">
        <v>15</v>
      </c>
      <c r="J9" s="36"/>
      <c r="K9" s="36"/>
      <c r="L9" s="67">
        <v>0.112</v>
      </c>
      <c r="M9" s="67">
        <v>0.112</v>
      </c>
      <c r="N9" s="65">
        <v>2.6</v>
      </c>
      <c r="O9" s="65">
        <v>-7.0000000000000007E-2</v>
      </c>
      <c r="P9" s="65">
        <v>2.4900000000000002</v>
      </c>
      <c r="Q9" s="65">
        <v>-0.33</v>
      </c>
      <c r="R9" s="65">
        <v>1.76</v>
      </c>
      <c r="S9" s="96">
        <v>2.54</v>
      </c>
      <c r="T9" s="68"/>
      <c r="U9" s="69"/>
    </row>
    <row r="10" spans="1:21" ht="13.5" customHeight="1" thickBot="1" x14ac:dyDescent="0.25">
      <c r="A10" s="2"/>
      <c r="B10" s="2"/>
      <c r="C10" t="s">
        <v>181</v>
      </c>
      <c r="D10" t="s">
        <v>182</v>
      </c>
      <c r="E10" t="s">
        <v>15</v>
      </c>
      <c r="F10" s="66">
        <v>1.0699999999999999E-2</v>
      </c>
      <c r="G10" s="66">
        <v>5.0900000000000001E-2</v>
      </c>
      <c r="H10" s="36">
        <v>38</v>
      </c>
      <c r="I10" s="33">
        <v>7</v>
      </c>
      <c r="J10" s="36"/>
      <c r="K10" s="36"/>
      <c r="L10" s="67">
        <v>0.04</v>
      </c>
      <c r="M10" s="67">
        <v>0.04</v>
      </c>
      <c r="N10" s="65">
        <v>0.41</v>
      </c>
      <c r="O10" s="65">
        <v>-0.1</v>
      </c>
      <c r="P10" s="65">
        <v>1.1299999999999999</v>
      </c>
      <c r="Q10" s="65">
        <v>-1.74</v>
      </c>
      <c r="R10" s="65">
        <v>1.02</v>
      </c>
      <c r="S10" s="89">
        <v>3.76</v>
      </c>
      <c r="T10" s="68"/>
      <c r="U10" s="69"/>
    </row>
    <row r="11" spans="1:21" hidden="1" x14ac:dyDescent="0.2">
      <c r="A11" t="s">
        <v>11</v>
      </c>
      <c r="B11" t="s">
        <v>12</v>
      </c>
      <c r="C11" t="s">
        <v>13</v>
      </c>
      <c r="D11" t="s">
        <v>14</v>
      </c>
      <c r="E11" t="s">
        <v>15</v>
      </c>
      <c r="L11" s="67">
        <v>5.6000000000000001E-2</v>
      </c>
      <c r="M11" s="67">
        <v>5.6000000000000001E-2</v>
      </c>
      <c r="N11" s="65"/>
      <c r="O11" s="65"/>
      <c r="P11" s="65"/>
      <c r="Q11" s="65"/>
      <c r="R11" s="65"/>
      <c r="S11" s="65"/>
      <c r="T11" s="68"/>
      <c r="U11" s="69"/>
    </row>
    <row r="12" spans="1:21" hidden="1" x14ac:dyDescent="0.2">
      <c r="A12" t="s">
        <v>11</v>
      </c>
      <c r="B12" t="s">
        <v>16</v>
      </c>
      <c r="C12" t="s">
        <v>202</v>
      </c>
      <c r="D12" t="s">
        <v>18</v>
      </c>
      <c r="E12" t="s">
        <v>15</v>
      </c>
      <c r="L12" s="67">
        <v>0.04</v>
      </c>
      <c r="M12" s="67">
        <v>0.04</v>
      </c>
      <c r="N12" s="65"/>
      <c r="O12" s="65"/>
      <c r="P12" s="65"/>
      <c r="Q12" s="65"/>
      <c r="R12" s="65"/>
      <c r="S12" s="65"/>
      <c r="T12" s="68"/>
      <c r="U12" s="69"/>
    </row>
    <row r="13" spans="1:21" hidden="1" x14ac:dyDescent="0.2">
      <c r="A13" t="s">
        <v>11</v>
      </c>
      <c r="B13" t="s">
        <v>19</v>
      </c>
      <c r="C13" t="s">
        <v>20</v>
      </c>
      <c r="D13" t="s">
        <v>21</v>
      </c>
      <c r="E13" t="s">
        <v>15</v>
      </c>
      <c r="L13" s="67">
        <v>0.04</v>
      </c>
      <c r="M13" s="67">
        <v>0</v>
      </c>
      <c r="N13" s="65"/>
      <c r="O13" s="65"/>
      <c r="P13" s="65"/>
      <c r="Q13" s="65"/>
      <c r="R13" s="65"/>
      <c r="S13" s="65"/>
      <c r="T13" s="68"/>
      <c r="U13" s="69"/>
    </row>
    <row r="14" spans="1:21" hidden="1" x14ac:dyDescent="0.2">
      <c r="C14" t="s">
        <v>203</v>
      </c>
      <c r="D14" t="s">
        <v>204</v>
      </c>
      <c r="E14" t="s">
        <v>15</v>
      </c>
      <c r="L14" s="67">
        <v>0</v>
      </c>
      <c r="M14" s="67">
        <v>0.04</v>
      </c>
      <c r="N14" s="65"/>
      <c r="O14" s="65"/>
      <c r="P14" s="65"/>
      <c r="Q14" s="65"/>
      <c r="R14" s="65"/>
      <c r="S14" s="65"/>
      <c r="T14" s="68"/>
      <c r="U14" s="69"/>
    </row>
    <row r="15" spans="1:21" ht="13.5" hidden="1" customHeight="1" thickBot="1" x14ac:dyDescent="0.25">
      <c r="A15" t="s">
        <v>11</v>
      </c>
      <c r="B15" t="s">
        <v>22</v>
      </c>
      <c r="C15" t="s">
        <v>101</v>
      </c>
      <c r="D15" t="s">
        <v>102</v>
      </c>
      <c r="E15" t="s">
        <v>15</v>
      </c>
      <c r="L15" s="67">
        <v>0</v>
      </c>
      <c r="M15" s="99">
        <v>0</v>
      </c>
      <c r="N15" s="65"/>
      <c r="O15" s="65"/>
      <c r="P15" s="65"/>
      <c r="Q15" s="65"/>
      <c r="R15" s="65"/>
      <c r="S15" s="65"/>
      <c r="T15" s="68"/>
      <c r="U15" s="69"/>
    </row>
    <row r="16" spans="1:21" ht="13.5" hidden="1" customHeight="1" thickBot="1" x14ac:dyDescent="0.25">
      <c r="A16" s="2" t="s">
        <v>11</v>
      </c>
      <c r="B16" s="2" t="s">
        <v>29</v>
      </c>
      <c r="C16" t="s">
        <v>192</v>
      </c>
      <c r="D16" t="s">
        <v>31</v>
      </c>
      <c r="E16" t="s">
        <v>15</v>
      </c>
      <c r="L16" s="67">
        <v>0.04</v>
      </c>
      <c r="M16" s="67">
        <v>0.04</v>
      </c>
      <c r="N16" s="65"/>
      <c r="O16" s="65"/>
      <c r="P16" s="65"/>
      <c r="Q16" s="65"/>
      <c r="R16" s="65"/>
      <c r="S16" s="65"/>
      <c r="T16" s="68"/>
      <c r="U16" s="69"/>
    </row>
    <row r="17" spans="1:21" ht="13.5" customHeight="1" thickBot="1" x14ac:dyDescent="0.25">
      <c r="A17" s="2"/>
      <c r="B17" s="2"/>
      <c r="C17" t="s">
        <v>196</v>
      </c>
      <c r="D17" t="s">
        <v>197</v>
      </c>
      <c r="E17" t="s">
        <v>198</v>
      </c>
      <c r="F17" s="66">
        <v>1.1999999999999999E-3</v>
      </c>
      <c r="G17" s="66">
        <v>2.8199999999999999E-2</v>
      </c>
      <c r="H17" s="36">
        <v>0</v>
      </c>
      <c r="I17" s="33">
        <v>0</v>
      </c>
      <c r="J17" s="36">
        <v>14</v>
      </c>
      <c r="K17" s="36">
        <v>12</v>
      </c>
      <c r="L17" s="67">
        <v>0.112</v>
      </c>
      <c r="M17" s="67">
        <v>0.112</v>
      </c>
      <c r="N17" s="65">
        <v>3.83</v>
      </c>
      <c r="O17" s="65">
        <v>1.41</v>
      </c>
      <c r="P17" s="65">
        <v>2.17</v>
      </c>
      <c r="Q17" s="65">
        <v>6.95</v>
      </c>
      <c r="R17" s="65">
        <v>5.05</v>
      </c>
      <c r="S17" s="65">
        <v>4.74</v>
      </c>
      <c r="T17" s="93"/>
      <c r="U17" s="69"/>
    </row>
    <row r="18" spans="1:21" ht="13.5" customHeight="1" thickBot="1" x14ac:dyDescent="0.25">
      <c r="A18" s="2"/>
      <c r="B18" s="2"/>
      <c r="C18" t="s">
        <v>200</v>
      </c>
      <c r="D18" t="s">
        <v>201</v>
      </c>
      <c r="E18" t="s">
        <v>198</v>
      </c>
      <c r="F18" s="66">
        <v>1.1999999999999999E-3</v>
      </c>
      <c r="G18" s="66">
        <v>3.6299999999999999E-2</v>
      </c>
      <c r="H18" s="36">
        <v>0</v>
      </c>
      <c r="I18" s="33">
        <v>0</v>
      </c>
      <c r="J18" s="36">
        <v>7</v>
      </c>
      <c r="K18" s="36">
        <v>14</v>
      </c>
      <c r="L18" s="67">
        <v>7.1999999999999995E-2</v>
      </c>
      <c r="M18" s="67">
        <v>7.1999999999999995E-2</v>
      </c>
      <c r="N18" s="65">
        <v>5.81</v>
      </c>
      <c r="O18" s="65">
        <v>2.12</v>
      </c>
      <c r="P18" s="65">
        <v>3.83</v>
      </c>
      <c r="Q18" s="65">
        <v>10.1</v>
      </c>
      <c r="R18" s="65">
        <v>7.09</v>
      </c>
      <c r="S18" s="65">
        <v>6.77</v>
      </c>
      <c r="T18" s="93"/>
      <c r="U18" s="69"/>
    </row>
    <row r="19" spans="1:21" ht="13.5" customHeight="1" thickBot="1" x14ac:dyDescent="0.25">
      <c r="A19" s="2"/>
      <c r="B19" s="2"/>
      <c r="C19" s="84" t="s">
        <v>158</v>
      </c>
      <c r="D19" s="84" t="s">
        <v>159</v>
      </c>
      <c r="E19" s="84" t="s">
        <v>84</v>
      </c>
      <c r="F19" s="85">
        <v>5.9999999999999995E-4</v>
      </c>
      <c r="G19" s="85">
        <v>2.4400000000000002E-2</v>
      </c>
      <c r="H19" s="36">
        <v>12</v>
      </c>
      <c r="I19" s="33">
        <v>17</v>
      </c>
      <c r="J19" s="36">
        <v>42</v>
      </c>
      <c r="K19" s="36">
        <v>43</v>
      </c>
      <c r="L19" s="86">
        <v>0.14799999999999999</v>
      </c>
      <c r="M19" s="86">
        <v>0.14799999999999999</v>
      </c>
      <c r="N19" s="87">
        <v>5.46</v>
      </c>
      <c r="O19" s="87">
        <v>2.02</v>
      </c>
      <c r="P19" s="87">
        <v>2.4300000000000002</v>
      </c>
      <c r="Q19" s="87">
        <v>6.41</v>
      </c>
      <c r="R19" s="87">
        <v>4.1100000000000003</v>
      </c>
      <c r="S19" s="87">
        <v>3.74</v>
      </c>
      <c r="U19" s="65"/>
    </row>
    <row r="20" spans="1:21" ht="13.5" customHeight="1" thickBot="1" x14ac:dyDescent="0.25">
      <c r="A20" s="2"/>
      <c r="B20" s="2"/>
      <c r="C20" s="84" t="s">
        <v>160</v>
      </c>
      <c r="D20" s="84" t="s">
        <v>161</v>
      </c>
      <c r="E20" s="84" t="s">
        <v>84</v>
      </c>
      <c r="F20" s="85">
        <v>7.6E-3</v>
      </c>
      <c r="G20" s="85">
        <v>8.5000000000000006E-3</v>
      </c>
      <c r="H20" s="36">
        <v>0</v>
      </c>
      <c r="I20" s="33">
        <v>7</v>
      </c>
      <c r="J20" s="36">
        <v>16</v>
      </c>
      <c r="K20" s="36"/>
      <c r="L20" s="86">
        <v>0.04</v>
      </c>
      <c r="M20" s="86">
        <v>0.04</v>
      </c>
      <c r="N20" s="87">
        <v>1.28</v>
      </c>
      <c r="O20" s="87">
        <v>-1.42</v>
      </c>
      <c r="P20" s="87">
        <v>-1.49</v>
      </c>
      <c r="Q20" s="87">
        <v>-0.11</v>
      </c>
      <c r="R20" s="87">
        <v>3.51</v>
      </c>
      <c r="S20" s="87">
        <v>2.87</v>
      </c>
      <c r="U20" s="65"/>
    </row>
    <row r="21" spans="1:21" ht="13.5" customHeight="1" thickBot="1" x14ac:dyDescent="0.25">
      <c r="A21" s="2"/>
      <c r="B21" s="2"/>
      <c r="C21" s="84" t="s">
        <v>162</v>
      </c>
      <c r="D21" s="84" t="s">
        <v>21</v>
      </c>
      <c r="E21" s="84" t="s">
        <v>84</v>
      </c>
      <c r="F21" s="85">
        <v>5.7000000000000002E-3</v>
      </c>
      <c r="G21" s="85">
        <v>3.5200000000000002E-2</v>
      </c>
      <c r="H21" s="36">
        <v>54</v>
      </c>
      <c r="I21" s="33">
        <v>62</v>
      </c>
      <c r="J21" s="36"/>
      <c r="K21" s="36"/>
      <c r="L21" s="86">
        <v>7.1999999999999995E-2</v>
      </c>
      <c r="M21" s="86">
        <v>7.1999999999999995E-2</v>
      </c>
      <c r="N21" s="87">
        <v>3.81</v>
      </c>
      <c r="O21" s="87">
        <v>1.62</v>
      </c>
      <c r="P21" s="87">
        <v>2.23</v>
      </c>
      <c r="Q21" s="87">
        <v>4.01</v>
      </c>
      <c r="R21" s="87">
        <v>4.2</v>
      </c>
      <c r="S21" s="90">
        <v>3.76</v>
      </c>
      <c r="U21" s="65"/>
    </row>
    <row r="22" spans="1:21" ht="13.5" customHeight="1" thickBot="1" x14ac:dyDescent="0.25">
      <c r="A22" s="2"/>
      <c r="B22" s="2"/>
      <c r="C22" s="84" t="s">
        <v>163</v>
      </c>
      <c r="D22" s="84" t="s">
        <v>164</v>
      </c>
      <c r="E22" s="84" t="s">
        <v>84</v>
      </c>
      <c r="F22" s="85">
        <v>5.0000000000000001E-3</v>
      </c>
      <c r="G22" s="85">
        <v>4.5600000000000002E-2</v>
      </c>
      <c r="H22" s="36">
        <v>39</v>
      </c>
      <c r="I22" s="33">
        <v>58</v>
      </c>
      <c r="J22" s="36">
        <v>78</v>
      </c>
      <c r="K22" s="36">
        <v>81</v>
      </c>
      <c r="L22" s="86">
        <v>2.8000000000000001E-2</v>
      </c>
      <c r="M22" s="86">
        <v>2.8000000000000001E-2</v>
      </c>
      <c r="N22" s="87">
        <v>8.1199999999999992</v>
      </c>
      <c r="O22" s="87">
        <v>1.85</v>
      </c>
      <c r="P22" s="87">
        <v>4.6500000000000004</v>
      </c>
      <c r="Q22" s="87">
        <v>3.33</v>
      </c>
      <c r="R22" s="87">
        <v>4.16</v>
      </c>
      <c r="S22" s="95">
        <v>4.75</v>
      </c>
      <c r="U22" s="65"/>
    </row>
    <row r="23" spans="1:21" ht="13.5" customHeight="1" thickBot="1" x14ac:dyDescent="0.25">
      <c r="A23" s="2"/>
      <c r="B23" s="2"/>
      <c r="C23" s="84" t="s">
        <v>165</v>
      </c>
      <c r="D23" s="84" t="s">
        <v>166</v>
      </c>
      <c r="E23" s="84" t="s">
        <v>84</v>
      </c>
      <c r="F23" s="85">
        <v>6.4999999999999997E-3</v>
      </c>
      <c r="G23" s="85">
        <v>4.2999999999999997E-2</v>
      </c>
      <c r="H23" s="36">
        <v>65</v>
      </c>
      <c r="I23" s="33">
        <v>74</v>
      </c>
      <c r="J23" s="36"/>
      <c r="K23" s="36"/>
      <c r="L23" s="86">
        <v>7.1999999999999995E-2</v>
      </c>
      <c r="M23" s="86">
        <v>7.1999999999999995E-2</v>
      </c>
      <c r="N23" s="87">
        <v>5</v>
      </c>
      <c r="O23" s="87">
        <v>-0.02</v>
      </c>
      <c r="P23" s="87">
        <v>2.37</v>
      </c>
      <c r="Q23" s="87">
        <v>0.93</v>
      </c>
      <c r="R23" s="87">
        <v>1.65</v>
      </c>
      <c r="S23" s="95">
        <v>2.88</v>
      </c>
      <c r="U23" s="65"/>
    </row>
    <row r="24" spans="1:21" ht="13.5" customHeight="1" thickBot="1" x14ac:dyDescent="0.25">
      <c r="A24" s="2"/>
      <c r="B24" s="2"/>
      <c r="C24" s="38" t="s">
        <v>167</v>
      </c>
      <c r="D24" s="38" t="s">
        <v>168</v>
      </c>
      <c r="E24" s="38" t="s">
        <v>84</v>
      </c>
      <c r="F24" s="39">
        <v>5.0000000000000001E-3</v>
      </c>
      <c r="G24" s="39">
        <v>5.7500000000000002E-2</v>
      </c>
      <c r="H24" s="31">
        <v>0</v>
      </c>
      <c r="I24" s="30">
        <v>18</v>
      </c>
      <c r="J24" s="31">
        <v>56</v>
      </c>
      <c r="K24" s="31">
        <v>52</v>
      </c>
      <c r="L24" s="40">
        <v>0.04</v>
      </c>
      <c r="M24" s="40">
        <v>0.04</v>
      </c>
      <c r="N24" s="41">
        <v>4.99</v>
      </c>
      <c r="O24" s="41">
        <v>1.36</v>
      </c>
      <c r="P24" s="41">
        <v>3.65</v>
      </c>
      <c r="Q24" s="41">
        <v>11.26</v>
      </c>
      <c r="R24" s="41">
        <v>8.64</v>
      </c>
      <c r="S24" s="41">
        <v>7.75</v>
      </c>
      <c r="U24" s="65"/>
    </row>
    <row r="25" spans="1:21" ht="13.5" customHeight="1" thickBot="1" x14ac:dyDescent="0.25">
      <c r="A25" s="2"/>
      <c r="B25" s="2"/>
      <c r="C25" s="73"/>
      <c r="D25" s="73" t="s">
        <v>206</v>
      </c>
      <c r="E25" s="73"/>
      <c r="F25" s="74">
        <f>SUMPRODUCT(F2:F10,$L$2:$L$10)/SUM($L$2:$L$10)</f>
        <v>8.4899999999999993E-3</v>
      </c>
      <c r="G25" s="74">
        <f>SUMPRODUCT(G2:G10,$L$2:$L$10)/SUM($L$2:$L$10)</f>
        <v>3.2861999999999995E-2</v>
      </c>
      <c r="H25" s="75"/>
      <c r="I25" s="75"/>
      <c r="J25" s="75"/>
      <c r="K25" s="75"/>
      <c r="L25" s="76">
        <f>SUM(L2:L10)</f>
        <v>0.4</v>
      </c>
      <c r="M25" s="76">
        <f>SUM(M2:M10)</f>
        <v>0.4</v>
      </c>
      <c r="N25" s="88">
        <f t="shared" ref="N25:S25" si="0">SUMPRODUCT(N2:N10,$L$2:$L$10)/SUM($L$2:$L$10)</f>
        <v>3.9978000000000002</v>
      </c>
      <c r="O25" s="88">
        <f t="shared" si="0"/>
        <v>0.6117999999999999</v>
      </c>
      <c r="P25" s="88">
        <f t="shared" si="0"/>
        <v>2.7093999999999996</v>
      </c>
      <c r="Q25" s="88">
        <f t="shared" si="0"/>
        <v>1.2731999999999999</v>
      </c>
      <c r="R25" s="88">
        <f t="shared" si="0"/>
        <v>2.7349999999999994</v>
      </c>
      <c r="S25" s="88">
        <f t="shared" si="0"/>
        <v>3.7464</v>
      </c>
    </row>
    <row r="26" spans="1:21" ht="13.5" customHeight="1" thickBot="1" x14ac:dyDescent="0.25">
      <c r="A26" s="2"/>
      <c r="B26" s="2"/>
      <c r="C26" s="73"/>
      <c r="D26" s="73" t="s">
        <v>207</v>
      </c>
      <c r="E26" s="73"/>
      <c r="F26" s="74">
        <f>SUMPRODUCT(F10:F18,$L$10:$L$18)/SUM($L$10:$L$18)</f>
        <v>1.6219999999999997E-3</v>
      </c>
      <c r="G26" s="74">
        <f>SUMPRODUCT(G10:G18,$L$10:$L$18)/SUM($L$10:$L$18)</f>
        <v>1.9519999999999999E-2</v>
      </c>
      <c r="H26" s="75"/>
      <c r="I26" s="75"/>
      <c r="J26" s="75"/>
      <c r="K26" s="75"/>
      <c r="L26" s="76">
        <f>SUM(L10:L18)</f>
        <v>0.4</v>
      </c>
      <c r="M26" s="76">
        <f>SUM(M10:M18)</f>
        <v>0.4</v>
      </c>
      <c r="N26" s="88">
        <f t="shared" ref="N26:S26" si="1">SUMPRODUCT(N10:N18,$L$10:$L$18)/SUM($L$10:$L$18)</f>
        <v>2.1591999999999998</v>
      </c>
      <c r="O26" s="88">
        <f t="shared" si="1"/>
        <v>0.76639999999999997</v>
      </c>
      <c r="P26" s="88">
        <f t="shared" si="1"/>
        <v>1.4100000000000001</v>
      </c>
      <c r="Q26" s="88">
        <f t="shared" si="1"/>
        <v>3.59</v>
      </c>
      <c r="R26" s="88">
        <f t="shared" si="1"/>
        <v>2.7922000000000002</v>
      </c>
      <c r="S26" s="88">
        <f t="shared" si="1"/>
        <v>2.9217999999999997</v>
      </c>
    </row>
    <row r="27" spans="1:21" ht="13.5" customHeight="1" thickBot="1" x14ac:dyDescent="0.25">
      <c r="A27" s="2"/>
      <c r="B27" s="2"/>
      <c r="C27" s="73"/>
      <c r="D27" s="73" t="s">
        <v>169</v>
      </c>
      <c r="E27" s="73"/>
      <c r="F27" s="74">
        <f>SUMPRODUCT(F19:F24,$L$19:$L$24)/SUM($L$19:$L$24)</f>
        <v>4.0280000000000003E-3</v>
      </c>
      <c r="G27" s="74">
        <f>SUMPRODUCT(G19:G24,$L$19:$L$24)/SUM($L$19:$L$24)</f>
        <v>3.2895999999999995E-2</v>
      </c>
      <c r="H27" s="75"/>
      <c r="I27" s="75"/>
      <c r="J27" s="75"/>
      <c r="K27" s="75"/>
      <c r="L27" s="76">
        <f>SUM(L19:L24)</f>
        <v>0.4</v>
      </c>
      <c r="M27" s="76">
        <f>SUM(M19:M24)</f>
        <v>0.4</v>
      </c>
      <c r="N27" s="88">
        <f t="shared" ref="N27:S27" si="2">SUMPRODUCT(N19:N24,$L$19:$L$24)/SUM($L$19:$L$24)</f>
        <v>4.8013999999999992</v>
      </c>
      <c r="O27" s="88">
        <f t="shared" si="2"/>
        <v>1.1589</v>
      </c>
      <c r="P27" s="88">
        <f t="shared" si="2"/>
        <v>2.2685999999999997</v>
      </c>
      <c r="Q27" s="88">
        <f t="shared" si="2"/>
        <v>4.6089999999999991</v>
      </c>
      <c r="R27" s="88">
        <f t="shared" si="2"/>
        <v>4.0798999999999994</v>
      </c>
      <c r="S27" s="88">
        <f t="shared" si="2"/>
        <v>3.9734999999999996</v>
      </c>
    </row>
    <row r="28" spans="1:21" ht="13.5" customHeight="1" thickBot="1" x14ac:dyDescent="0.25">
      <c r="A28" s="10" t="s">
        <v>11</v>
      </c>
      <c r="B28" s="10" t="s">
        <v>104</v>
      </c>
      <c r="C28" s="10" t="s">
        <v>105</v>
      </c>
      <c r="D28" s="10" t="s">
        <v>106</v>
      </c>
      <c r="E28" s="10"/>
      <c r="F28" s="24">
        <v>0</v>
      </c>
      <c r="G28" s="24">
        <v>2.3300000000000001E-2</v>
      </c>
      <c r="H28" s="18"/>
      <c r="I28" s="18"/>
      <c r="J28" s="18"/>
      <c r="K28" s="18"/>
      <c r="L28" s="11"/>
      <c r="M28" s="11"/>
      <c r="N28" s="12">
        <v>5.31</v>
      </c>
      <c r="O28" s="12">
        <v>1.8</v>
      </c>
      <c r="P28" s="12">
        <v>2.21</v>
      </c>
      <c r="Q28" s="12">
        <v>6</v>
      </c>
      <c r="R28" s="12">
        <v>4.0599999999999996</v>
      </c>
      <c r="S28" s="12">
        <v>3.76</v>
      </c>
      <c r="T28" s="72"/>
      <c r="U28" s="72"/>
    </row>
    <row r="29" spans="1:21" ht="13.5" customHeight="1" thickBot="1" x14ac:dyDescent="0.25">
      <c r="A29" s="10"/>
      <c r="B29" s="10"/>
      <c r="C29" s="55" t="s">
        <v>154</v>
      </c>
      <c r="D29" s="55" t="s">
        <v>155</v>
      </c>
      <c r="E29" s="55" t="s">
        <v>15</v>
      </c>
      <c r="F29" s="56">
        <v>6.1999999999999998E-3</v>
      </c>
      <c r="G29" s="56">
        <v>2.6700000000000002E-2</v>
      </c>
      <c r="H29" s="34">
        <v>0</v>
      </c>
      <c r="I29" s="34">
        <v>7</v>
      </c>
      <c r="J29" s="34">
        <v>9</v>
      </c>
      <c r="K29" s="34">
        <v>9</v>
      </c>
      <c r="L29" s="56">
        <v>4.4999999999999998E-2</v>
      </c>
      <c r="M29" s="56">
        <v>4.8000000000000001E-2</v>
      </c>
      <c r="N29" s="57">
        <v>9.64</v>
      </c>
      <c r="O29" s="57">
        <v>5.54</v>
      </c>
      <c r="P29" s="57">
        <v>2.2200000000000002</v>
      </c>
      <c r="Q29" s="57">
        <v>-8.77</v>
      </c>
      <c r="R29" s="57">
        <v>-0.16</v>
      </c>
      <c r="S29" s="57">
        <v>-3</v>
      </c>
      <c r="T29" s="49"/>
      <c r="U29" s="49"/>
    </row>
    <row r="30" spans="1:21" ht="13.5" customHeight="1" thickBot="1" x14ac:dyDescent="0.25">
      <c r="A30" s="13"/>
      <c r="B30" s="13" t="s">
        <v>107</v>
      </c>
      <c r="C30" s="13" t="s">
        <v>108</v>
      </c>
      <c r="D30" s="13" t="s">
        <v>109</v>
      </c>
      <c r="E30" s="13"/>
      <c r="F30" s="26"/>
      <c r="G30" s="26">
        <v>2.4199999999999999E-2</v>
      </c>
      <c r="H30" s="35"/>
      <c r="I30" s="35"/>
      <c r="J30" s="35"/>
      <c r="K30" s="35"/>
      <c r="L30" s="14"/>
      <c r="M30" s="14"/>
      <c r="N30" s="15">
        <v>7.58</v>
      </c>
      <c r="O30" s="15">
        <v>4.5599999999999996</v>
      </c>
      <c r="P30" s="15">
        <v>1.1100000000000001</v>
      </c>
      <c r="Q30" s="15">
        <v>-11.25</v>
      </c>
      <c r="R30" s="15">
        <v>-1.74</v>
      </c>
      <c r="S30" s="15">
        <v>-4.38</v>
      </c>
      <c r="T30" s="49"/>
      <c r="U30" s="49"/>
    </row>
    <row r="31" spans="1:21" x14ac:dyDescent="0.2">
      <c r="A31" t="s">
        <v>33</v>
      </c>
      <c r="B31" t="s">
        <v>37</v>
      </c>
      <c r="C31" s="51" t="s">
        <v>38</v>
      </c>
      <c r="D31" s="51" t="s">
        <v>39</v>
      </c>
      <c r="E31" s="51"/>
      <c r="F31" s="52">
        <v>6.4000000000000003E-3</v>
      </c>
      <c r="G31" s="52">
        <v>2.4199999999999999E-2</v>
      </c>
      <c r="H31" s="36">
        <v>84</v>
      </c>
      <c r="I31" s="36">
        <v>57</v>
      </c>
      <c r="J31" s="36">
        <v>19</v>
      </c>
      <c r="K31" s="33">
        <v>20</v>
      </c>
      <c r="L31" s="53">
        <v>0.03</v>
      </c>
      <c r="M31" s="53">
        <v>4.2000000000000003E-2</v>
      </c>
      <c r="N31" s="54">
        <v>-4.91</v>
      </c>
      <c r="O31" s="54">
        <v>-3.69</v>
      </c>
      <c r="P31" s="54">
        <v>-1.2</v>
      </c>
      <c r="Q31" s="54">
        <v>-18.86</v>
      </c>
      <c r="R31" s="54">
        <v>0.37</v>
      </c>
      <c r="S31" s="54">
        <v>1.02</v>
      </c>
      <c r="T31" s="49"/>
      <c r="U31" s="49"/>
    </row>
    <row r="32" spans="1:21" x14ac:dyDescent="0.2">
      <c r="C32" s="51" t="s">
        <v>208</v>
      </c>
      <c r="D32" s="51" t="s">
        <v>209</v>
      </c>
      <c r="E32" s="51" t="s">
        <v>15</v>
      </c>
      <c r="F32" s="52">
        <v>7.4000000000000003E-3</v>
      </c>
      <c r="G32" s="52">
        <v>1.7899999999999999E-2</v>
      </c>
      <c r="H32" s="36">
        <v>44</v>
      </c>
      <c r="I32" s="36">
        <v>51</v>
      </c>
      <c r="J32" s="36">
        <v>30</v>
      </c>
      <c r="K32" s="33">
        <v>24</v>
      </c>
      <c r="L32" s="53"/>
      <c r="M32" s="53">
        <v>0</v>
      </c>
      <c r="N32" s="54">
        <v>-1.1399999999999999</v>
      </c>
      <c r="O32" s="54">
        <v>-2.94</v>
      </c>
      <c r="P32" s="54">
        <v>-1.64</v>
      </c>
      <c r="Q32" s="54">
        <v>-11.51</v>
      </c>
      <c r="R32" s="54">
        <v>1.04</v>
      </c>
      <c r="S32" s="54">
        <v>0.74</v>
      </c>
      <c r="T32" s="49"/>
      <c r="U32" s="49"/>
    </row>
    <row r="33" spans="1:21" x14ac:dyDescent="0.2">
      <c r="A33" t="s">
        <v>33</v>
      </c>
      <c r="B33" t="s">
        <v>40</v>
      </c>
      <c r="C33" s="51" t="s">
        <v>41</v>
      </c>
      <c r="D33" s="51" t="s">
        <v>42</v>
      </c>
      <c r="E33" s="51" t="s">
        <v>43</v>
      </c>
      <c r="F33" s="52">
        <v>6.0000000000000001E-3</v>
      </c>
      <c r="G33" s="52">
        <v>2.07E-2</v>
      </c>
      <c r="H33" s="33">
        <v>15</v>
      </c>
      <c r="I33" s="33">
        <v>17</v>
      </c>
      <c r="J33" s="33">
        <v>19</v>
      </c>
      <c r="K33" s="33">
        <v>20</v>
      </c>
      <c r="L33" s="53">
        <v>3.5999999999999997E-2</v>
      </c>
      <c r="M33" s="53">
        <v>0</v>
      </c>
      <c r="N33" s="54">
        <v>-2.67</v>
      </c>
      <c r="O33" s="54">
        <v>-2</v>
      </c>
      <c r="P33" s="54">
        <v>-0.34</v>
      </c>
      <c r="Q33" s="54">
        <v>-9.67</v>
      </c>
      <c r="R33" s="54">
        <v>3.66</v>
      </c>
      <c r="S33" s="54">
        <v>2.4</v>
      </c>
      <c r="T33" s="49"/>
      <c r="U33" s="49"/>
    </row>
    <row r="34" spans="1:21" x14ac:dyDescent="0.2">
      <c r="A34" t="s">
        <v>33</v>
      </c>
      <c r="B34" t="s">
        <v>44</v>
      </c>
      <c r="C34" s="51" t="s">
        <v>45</v>
      </c>
      <c r="D34" s="51" t="s">
        <v>46</v>
      </c>
      <c r="E34" s="51" t="s">
        <v>15</v>
      </c>
      <c r="F34" s="52">
        <v>4.3E-3</v>
      </c>
      <c r="G34" s="97">
        <v>3.7699999999999997E-2</v>
      </c>
      <c r="H34" s="33">
        <v>66</v>
      </c>
      <c r="I34" s="33">
        <v>58</v>
      </c>
      <c r="J34" s="33">
        <v>42</v>
      </c>
      <c r="K34" s="33">
        <v>40</v>
      </c>
      <c r="L34" s="53">
        <v>3.5999999999999997E-2</v>
      </c>
      <c r="M34" s="53">
        <v>4.8000000000000001E-2</v>
      </c>
      <c r="N34" s="54">
        <v>-4.92</v>
      </c>
      <c r="O34" s="54">
        <v>-3.67</v>
      </c>
      <c r="P34" s="54">
        <v>-0.9</v>
      </c>
      <c r="Q34" s="54">
        <v>-16.53</v>
      </c>
      <c r="R34" s="54">
        <v>0.08</v>
      </c>
      <c r="S34" s="54">
        <v>-1.1499999999999999</v>
      </c>
      <c r="T34" s="49"/>
      <c r="U34" s="49"/>
    </row>
    <row r="35" spans="1:21" x14ac:dyDescent="0.2">
      <c r="A35" t="s">
        <v>33</v>
      </c>
      <c r="B35" t="s">
        <v>47</v>
      </c>
      <c r="C35" s="51" t="s">
        <v>48</v>
      </c>
      <c r="D35" s="51" t="s">
        <v>49</v>
      </c>
      <c r="E35" s="51" t="s">
        <v>15</v>
      </c>
      <c r="F35" s="52">
        <v>6.8999999999999999E-3</v>
      </c>
      <c r="G35" s="97">
        <v>3.3399999999999999E-2</v>
      </c>
      <c r="H35" s="37">
        <v>7</v>
      </c>
      <c r="I35" s="37">
        <v>2</v>
      </c>
      <c r="J35" s="36">
        <v>5</v>
      </c>
      <c r="K35" s="33">
        <v>21</v>
      </c>
      <c r="L35" s="53">
        <v>3.9E-2</v>
      </c>
      <c r="M35" s="53">
        <v>4.2000000000000003E-2</v>
      </c>
      <c r="N35" s="54">
        <v>-3.94</v>
      </c>
      <c r="O35" s="54">
        <v>-5.61</v>
      </c>
      <c r="P35" s="54">
        <v>-3.16</v>
      </c>
      <c r="Q35" s="54">
        <v>-9.2799999999999994</v>
      </c>
      <c r="R35" s="98">
        <v>6.01</v>
      </c>
      <c r="S35" s="54">
        <v>4.04</v>
      </c>
      <c r="T35" s="49"/>
      <c r="U35" s="49"/>
    </row>
    <row r="36" spans="1:21" ht="13.5" customHeight="1" thickBot="1" x14ac:dyDescent="0.25">
      <c r="C36" s="38" t="s">
        <v>170</v>
      </c>
      <c r="D36" s="38" t="s">
        <v>171</v>
      </c>
      <c r="E36" s="38" t="s">
        <v>84</v>
      </c>
      <c r="F36" s="39">
        <v>1.2999999999999999E-3</v>
      </c>
      <c r="G36" s="39">
        <v>2.9000000000000001E-2</v>
      </c>
      <c r="H36" s="29">
        <v>60</v>
      </c>
      <c r="I36" s="29">
        <v>71</v>
      </c>
      <c r="J36" s="31">
        <v>59</v>
      </c>
      <c r="K36" s="30">
        <v>40</v>
      </c>
      <c r="L36" s="40">
        <v>0.17249999999999999</v>
      </c>
      <c r="M36" s="40">
        <v>0.17249999999999999</v>
      </c>
      <c r="N36" s="41">
        <v>0.32</v>
      </c>
      <c r="O36" s="41">
        <v>-0.72</v>
      </c>
      <c r="P36" s="41">
        <v>0.56999999999999995</v>
      </c>
      <c r="Q36" s="41">
        <v>-9.1199999999999992</v>
      </c>
      <c r="R36" s="41">
        <v>1.93</v>
      </c>
      <c r="S36" s="41">
        <v>0.39</v>
      </c>
      <c r="T36" s="49"/>
      <c r="U36" s="49"/>
    </row>
    <row r="37" spans="1:21" ht="13.5" customHeight="1" thickBot="1" x14ac:dyDescent="0.25">
      <c r="A37" s="2"/>
      <c r="B37" s="2"/>
      <c r="C37" s="73"/>
      <c r="D37" s="73" t="s">
        <v>110</v>
      </c>
      <c r="E37" s="73"/>
      <c r="F37" s="74">
        <f>((F31*(L31/SUM(L31:L35)))+(F33*(L33/SUM(L31:L35)))+(F34*(L34/SUM(L31:L35)))+(F35*(L35/SUM(L31:L35))))</f>
        <v>5.899999999999999E-3</v>
      </c>
      <c r="G37" s="74">
        <f>((G31*(L31/SUM(L31:L35)))+(G33*(L33/SUM(L31:L35)))+(G34*(L34/SUM(L31:L35)))+(G35*(L35/SUM(L31:L35))))</f>
        <v>2.9297872340425524E-2</v>
      </c>
      <c r="H37" s="75"/>
      <c r="I37" s="75"/>
      <c r="J37" s="75"/>
      <c r="K37" s="75"/>
      <c r="L37" s="76"/>
      <c r="M37" s="76"/>
      <c r="N37" s="88">
        <f>((N31*(L31/SUM(L31:L35)))+(N33*(L33/SUM(L31:L35)))+(N34*(L34/SUM(L31:L35)))+(N35*(L35/SUM(L31:L35))))</f>
        <v>-4.0723404255319142</v>
      </c>
      <c r="O37" s="88">
        <f>((O31*(L31/SUM(L31:L35)))+(O33*(L33/SUM(L31:L35)))+(O34*(L34/SUM(L31:L35)))+(O35*(L35/SUM(L31:L35))))</f>
        <v>-3.7844680851063828</v>
      </c>
      <c r="P37" s="88">
        <f>((P31*(L31/SUM(L31:L35)))+(P33*(L33/SUM(L31:L35)))+(P34*(L34/SUM(L31:L35)))+(P35*(L35/SUM(L31:L35))))</f>
        <v>-1.4459574468085106</v>
      </c>
      <c r="Q37" s="88">
        <f>((Q31*(L31/SUM(L31:L35)))+(Q33*(L33/SUM(L31:L35)))+(Q34*(L34/SUM(L31:L35)))+(Q35*(L35/SUM(L31:L35))))</f>
        <v>-13.268936170212767</v>
      </c>
      <c r="R37" s="88">
        <f>((R31*(L31/SUM(L31:L35)))+(R33*(L33/SUM(L31:L35)))+(R34*(L34/SUM(L31:L35)))+(R35*(L35/SUM(L31:L35))))</f>
        <v>2.6959574468085101</v>
      </c>
      <c r="S37" s="88">
        <f>((S31*(L31/SUM(L31:L35)))+(S33*(L33/SUM(L31:L35)))+(S34*(L34/SUM(L31:L35)))+(S35*(L35/SUM(L31:L35))))</f>
        <v>1.6536170212765955</v>
      </c>
      <c r="T37" s="49"/>
      <c r="U37" s="49"/>
    </row>
    <row r="38" spans="1:21" ht="13.5" customHeight="1" thickBot="1" x14ac:dyDescent="0.25">
      <c r="A38" s="10"/>
      <c r="B38" s="10" t="s">
        <v>111</v>
      </c>
      <c r="C38" s="10" t="s">
        <v>218</v>
      </c>
      <c r="D38" s="91" t="s">
        <v>210</v>
      </c>
      <c r="E38" s="10"/>
      <c r="F38" s="24"/>
      <c r="G38" s="24">
        <v>2.5899999999999999E-2</v>
      </c>
      <c r="H38" s="18"/>
      <c r="I38" s="18"/>
      <c r="J38" s="18"/>
      <c r="K38" s="18"/>
      <c r="L38" s="11"/>
      <c r="M38" s="11"/>
      <c r="N38" s="12">
        <v>-1.02</v>
      </c>
      <c r="O38" s="92">
        <v>-1.53</v>
      </c>
      <c r="P38" s="12">
        <v>-0.64</v>
      </c>
      <c r="Q38" s="12">
        <v>-10.24</v>
      </c>
      <c r="R38" s="92">
        <v>1.1599999999999999</v>
      </c>
      <c r="S38" s="12">
        <v>0.1</v>
      </c>
      <c r="T38" s="49"/>
      <c r="U38" s="49"/>
    </row>
    <row r="39" spans="1:21" x14ac:dyDescent="0.2">
      <c r="A39" t="s">
        <v>33</v>
      </c>
      <c r="B39" t="s">
        <v>50</v>
      </c>
      <c r="C39" s="51" t="s">
        <v>114</v>
      </c>
      <c r="D39" s="51" t="s">
        <v>115</v>
      </c>
      <c r="E39" s="51" t="s">
        <v>116</v>
      </c>
      <c r="F39" s="52">
        <v>0.01</v>
      </c>
      <c r="G39" s="52">
        <v>5.4000000000000003E-3</v>
      </c>
      <c r="H39" s="33">
        <v>68</v>
      </c>
      <c r="I39" s="36">
        <v>65</v>
      </c>
      <c r="J39" s="33">
        <v>59</v>
      </c>
      <c r="K39" s="36">
        <v>50</v>
      </c>
      <c r="L39" s="53">
        <v>3.5999999999999997E-2</v>
      </c>
      <c r="M39" s="53">
        <v>3.5999999999999997E-2</v>
      </c>
      <c r="N39" s="54">
        <v>2.99</v>
      </c>
      <c r="O39" s="54">
        <v>-0.66</v>
      </c>
      <c r="P39" s="54">
        <v>0.86</v>
      </c>
      <c r="Q39" s="54">
        <v>2.99</v>
      </c>
      <c r="R39" s="54">
        <v>1.88</v>
      </c>
      <c r="S39" s="54">
        <v>9.77</v>
      </c>
      <c r="T39" s="49"/>
      <c r="U39" s="49"/>
    </row>
    <row r="40" spans="1:21" x14ac:dyDescent="0.2">
      <c r="A40" t="s">
        <v>33</v>
      </c>
      <c r="B40" t="s">
        <v>53</v>
      </c>
      <c r="C40" s="51" t="s">
        <v>54</v>
      </c>
      <c r="D40" s="51" t="s">
        <v>55</v>
      </c>
      <c r="E40" s="51" t="s">
        <v>56</v>
      </c>
      <c r="F40" s="52">
        <v>6.1000000000000004E-3</v>
      </c>
      <c r="G40" s="52">
        <v>8.0999999999999996E-3</v>
      </c>
      <c r="H40" s="37">
        <v>71</v>
      </c>
      <c r="I40" s="28">
        <v>72</v>
      </c>
      <c r="J40" s="36">
        <v>76</v>
      </c>
      <c r="K40" s="36">
        <v>78</v>
      </c>
      <c r="L40" s="53">
        <v>3.5999999999999997E-2</v>
      </c>
      <c r="M40" s="53">
        <v>0</v>
      </c>
      <c r="N40" s="54">
        <v>-0.35</v>
      </c>
      <c r="O40" s="54">
        <v>-2.8</v>
      </c>
      <c r="P40" s="54">
        <v>4.72</v>
      </c>
      <c r="Q40" s="54">
        <v>0.28999999999999998</v>
      </c>
      <c r="R40" s="54">
        <v>8.64</v>
      </c>
      <c r="S40" s="54">
        <v>9.18</v>
      </c>
      <c r="T40" s="49"/>
      <c r="U40" s="49"/>
    </row>
    <row r="41" spans="1:21" ht="13.5" customHeight="1" thickBot="1" x14ac:dyDescent="0.25">
      <c r="A41" s="2" t="s">
        <v>33</v>
      </c>
      <c r="B41" s="2" t="s">
        <v>57</v>
      </c>
      <c r="C41" s="51" t="s">
        <v>58</v>
      </c>
      <c r="D41" s="51" t="s">
        <v>59</v>
      </c>
      <c r="E41" s="51" t="s">
        <v>15</v>
      </c>
      <c r="F41" s="52">
        <v>8.0000000000000004E-4</v>
      </c>
      <c r="G41" s="52">
        <v>2.2700000000000001E-2</v>
      </c>
      <c r="H41" s="33">
        <v>0</v>
      </c>
      <c r="I41" s="33">
        <v>0</v>
      </c>
      <c r="J41" s="33">
        <v>1</v>
      </c>
      <c r="K41" s="33">
        <v>1</v>
      </c>
      <c r="L41" s="53">
        <v>0.03</v>
      </c>
      <c r="M41" s="53">
        <v>0.12</v>
      </c>
      <c r="N41" s="54">
        <v>3.77</v>
      </c>
      <c r="O41" s="54">
        <v>0.22</v>
      </c>
      <c r="P41" s="54">
        <v>2.4</v>
      </c>
      <c r="Q41" s="54">
        <v>3.94</v>
      </c>
      <c r="R41" s="54">
        <v>11.56</v>
      </c>
      <c r="S41" s="54">
        <v>12.02</v>
      </c>
      <c r="T41" s="49"/>
      <c r="U41" s="49"/>
    </row>
    <row r="42" spans="1:21" ht="13.5" customHeight="1" thickBot="1" x14ac:dyDescent="0.25">
      <c r="A42" s="2"/>
      <c r="B42" s="2"/>
      <c r="C42" s="38" t="s">
        <v>172</v>
      </c>
      <c r="D42" s="38" t="s">
        <v>173</v>
      </c>
      <c r="E42" s="38" t="s">
        <v>84</v>
      </c>
      <c r="F42" s="39">
        <v>2.9999999999999997E-4</v>
      </c>
      <c r="G42" s="39">
        <v>1.9900000000000001E-2</v>
      </c>
      <c r="H42" s="30">
        <v>0</v>
      </c>
      <c r="I42" s="30">
        <v>0</v>
      </c>
      <c r="J42" s="31">
        <v>0</v>
      </c>
      <c r="K42" s="31"/>
      <c r="L42" s="40">
        <v>0.40350000000000003</v>
      </c>
      <c r="M42" s="40">
        <v>0.40350000000000003</v>
      </c>
      <c r="N42" s="41">
        <v>3.58</v>
      </c>
      <c r="O42" s="41">
        <v>0.23</v>
      </c>
      <c r="P42" s="41">
        <v>2.57</v>
      </c>
      <c r="Q42" s="41">
        <v>2.15</v>
      </c>
      <c r="R42" s="41">
        <v>11</v>
      </c>
      <c r="S42" s="41">
        <v>11.59</v>
      </c>
      <c r="T42" s="49"/>
      <c r="U42" s="49"/>
    </row>
    <row r="43" spans="1:21" ht="13.5" customHeight="1" thickBot="1" x14ac:dyDescent="0.25">
      <c r="A43" s="2"/>
      <c r="B43" s="2"/>
      <c r="C43" s="73"/>
      <c r="D43" s="73" t="s">
        <v>117</v>
      </c>
      <c r="E43" s="73"/>
      <c r="F43" s="74">
        <f>((F39*(L39/SUM(L39:L41)))+(F40*(L40/SUM(L39:L41)))+(F41*(L41/SUM(L39:L41))))</f>
        <v>5.9176470588235301E-3</v>
      </c>
      <c r="G43" s="74">
        <f>((G39*(L39/SUM(L39:L41)))+(G40*(L40/SUM(L39:L41)))+(G41*(L41/SUM(L39:L41))))</f>
        <v>1.1441176470588236E-2</v>
      </c>
      <c r="H43" s="75"/>
      <c r="I43" s="75"/>
      <c r="J43" s="75"/>
      <c r="K43" s="75"/>
      <c r="L43" s="76"/>
      <c r="M43" s="76"/>
      <c r="N43" s="88">
        <f>((N39*(L39/SUM(L39:L41)))+(N40*(L40/SUM(L39:L41)))+(N41*(L41/SUM(L39:L41))))</f>
        <v>2.040588235294118</v>
      </c>
      <c r="O43" s="88">
        <f>((O39*(L39/SUM(L39:L41)))+(O40*(L40/SUM(L39:L41)))+(O41*(L41/SUM(L39:L41))))</f>
        <v>-1.1564705882352941</v>
      </c>
      <c r="P43" s="88">
        <f>((P39*(L39/SUM(L39:L41)))+(P40*(L40/SUM(L39:L41)))+(P41*(L41/SUM(L39:L41))))</f>
        <v>2.6752941176470588</v>
      </c>
      <c r="Q43" s="88">
        <f>((Q39*(L39/SUM(L39:L41)))+(Q40*(L40/SUM(L39:L41)))+(Q41*(L41/SUM(L39:L41))))</f>
        <v>2.3164705882352941</v>
      </c>
      <c r="R43" s="88">
        <f>((R39*(L39/SUM(L39:L41)))+(R40*(L40/SUM(L39:L41)))+(R41*(L41/SUM(L39:L41))))</f>
        <v>7.1129411764705885</v>
      </c>
      <c r="S43" s="88">
        <f>((S39*(L39/SUM(L39:L41)))+(S40*(L40/SUM(L39:L41)))+(S41*(L41/SUM(L39:L41))))</f>
        <v>10.223529411764705</v>
      </c>
      <c r="T43" s="49"/>
      <c r="U43" s="49"/>
    </row>
    <row r="44" spans="1:21" ht="13.5" customHeight="1" thickBot="1" x14ac:dyDescent="0.25">
      <c r="A44" s="10"/>
      <c r="B44" s="10" t="s">
        <v>118</v>
      </c>
      <c r="C44" s="10" t="s">
        <v>119</v>
      </c>
      <c r="D44" s="10" t="s">
        <v>120</v>
      </c>
      <c r="E44" s="10"/>
      <c r="F44" s="24"/>
      <c r="G44" s="24">
        <v>2.06E-2</v>
      </c>
      <c r="H44" s="18"/>
      <c r="I44" s="18"/>
      <c r="J44" s="18"/>
      <c r="K44" s="18"/>
      <c r="L44" s="11"/>
      <c r="M44" s="11"/>
      <c r="N44" s="12">
        <v>3.84</v>
      </c>
      <c r="O44" s="12">
        <v>0.26</v>
      </c>
      <c r="P44" s="12">
        <v>2.46</v>
      </c>
      <c r="Q44" s="12">
        <v>3.99</v>
      </c>
      <c r="R44" s="12">
        <v>11.66</v>
      </c>
      <c r="S44" s="12">
        <v>12.1</v>
      </c>
      <c r="T44" s="49"/>
      <c r="U44" s="49"/>
    </row>
    <row r="45" spans="1:21" x14ac:dyDescent="0.2">
      <c r="A45" t="s">
        <v>33</v>
      </c>
      <c r="B45" t="s">
        <v>60</v>
      </c>
      <c r="C45" s="51" t="s">
        <v>61</v>
      </c>
      <c r="D45" s="51" t="s">
        <v>62</v>
      </c>
      <c r="E45" s="51" t="s">
        <v>15</v>
      </c>
      <c r="F45" s="52">
        <v>8.8000000000000005E-3</v>
      </c>
      <c r="G45" s="52">
        <v>0</v>
      </c>
      <c r="H45" s="33">
        <v>43</v>
      </c>
      <c r="I45" s="33">
        <v>36</v>
      </c>
      <c r="J45" s="33">
        <v>41</v>
      </c>
      <c r="K45" s="36">
        <v>27</v>
      </c>
      <c r="L45" s="53">
        <v>2.1000000000000001E-2</v>
      </c>
      <c r="M45" s="53">
        <v>3.5999999999999997E-2</v>
      </c>
      <c r="N45" s="54">
        <v>-6.88</v>
      </c>
      <c r="O45" s="54">
        <v>-1.46</v>
      </c>
      <c r="P45" s="54">
        <v>1.1499999999999999</v>
      </c>
      <c r="Q45" s="54">
        <v>-0.41</v>
      </c>
      <c r="R45" s="54">
        <v>11.08</v>
      </c>
      <c r="S45" s="54">
        <v>10.210000000000001</v>
      </c>
      <c r="T45" s="49"/>
      <c r="U45" s="49"/>
    </row>
    <row r="46" spans="1:21" x14ac:dyDescent="0.2">
      <c r="A46" t="s">
        <v>33</v>
      </c>
      <c r="B46" t="s">
        <v>63</v>
      </c>
      <c r="C46" s="51" t="s">
        <v>121</v>
      </c>
      <c r="D46" s="51" t="s">
        <v>122</v>
      </c>
      <c r="E46" s="51" t="s">
        <v>15</v>
      </c>
      <c r="F46" s="52">
        <v>6.4000000000000003E-3</v>
      </c>
      <c r="G46" s="52">
        <v>8.0000000000000004E-4</v>
      </c>
      <c r="H46" s="33">
        <v>27</v>
      </c>
      <c r="I46" s="33">
        <v>5</v>
      </c>
      <c r="J46" s="33">
        <v>8</v>
      </c>
      <c r="K46" s="33">
        <v>10</v>
      </c>
      <c r="L46" s="53">
        <v>2.1000000000000001E-2</v>
      </c>
      <c r="M46" s="53">
        <v>0</v>
      </c>
      <c r="N46" s="54">
        <v>-6.73</v>
      </c>
      <c r="O46" s="54">
        <v>-3.18</v>
      </c>
      <c r="P46" s="54">
        <v>-1.31</v>
      </c>
      <c r="Q46" s="54">
        <v>-4.67</v>
      </c>
      <c r="R46" s="54">
        <v>12.71</v>
      </c>
      <c r="S46" s="54">
        <v>10.95</v>
      </c>
      <c r="T46" s="49"/>
      <c r="U46" s="49"/>
    </row>
    <row r="47" spans="1:21" ht="13.5" customHeight="1" thickBot="1" x14ac:dyDescent="0.25">
      <c r="A47" s="2" t="s">
        <v>33</v>
      </c>
      <c r="B47" s="2" t="s">
        <v>66</v>
      </c>
      <c r="C47" s="58" t="s">
        <v>67</v>
      </c>
      <c r="D47" s="58" t="s">
        <v>68</v>
      </c>
      <c r="E47" s="58" t="s">
        <v>43</v>
      </c>
      <c r="F47" s="59">
        <v>4.3E-3</v>
      </c>
      <c r="G47" s="59">
        <v>8.3000000000000001E-3</v>
      </c>
      <c r="H47" s="32">
        <v>35</v>
      </c>
      <c r="I47" s="29">
        <v>39</v>
      </c>
      <c r="J47" s="29">
        <v>44</v>
      </c>
      <c r="K47" s="31">
        <v>53</v>
      </c>
      <c r="L47" s="60">
        <v>3.5999999999999997E-2</v>
      </c>
      <c r="M47" s="60">
        <v>0</v>
      </c>
      <c r="N47" s="61">
        <v>0.36</v>
      </c>
      <c r="O47" s="61">
        <v>-0.89</v>
      </c>
      <c r="P47" s="61">
        <v>2.94</v>
      </c>
      <c r="Q47" s="61">
        <v>1.03</v>
      </c>
      <c r="R47" s="61">
        <v>11.58</v>
      </c>
      <c r="S47" s="61">
        <v>11.39</v>
      </c>
      <c r="T47" s="49"/>
      <c r="U47" s="49"/>
    </row>
    <row r="48" spans="1:21" ht="13.5" customHeight="1" thickBot="1" x14ac:dyDescent="0.25">
      <c r="A48" s="2"/>
      <c r="B48" s="2"/>
      <c r="C48" s="73"/>
      <c r="D48" s="73" t="s">
        <v>123</v>
      </c>
      <c r="E48" s="73"/>
      <c r="F48" s="74">
        <f>((F45*(L45/SUM(L45:L47)))+(F46*(L46/SUM(L45:L47)))+(F47*(L47/SUM(L45:L47))))</f>
        <v>6.0769230769230787E-3</v>
      </c>
      <c r="G48" s="74">
        <f>((G45*(L45/SUM(L45:L47)))+(G46*(L46/SUM(L45:L47)))+(G47*(L47/SUM(L45:L47))))</f>
        <v>4.046153846153846E-3</v>
      </c>
      <c r="H48" s="75"/>
      <c r="I48" s="75"/>
      <c r="J48" s="75"/>
      <c r="K48" s="75"/>
      <c r="L48" s="76"/>
      <c r="M48" s="76"/>
      <c r="N48" s="88">
        <f>((N45*(L45/SUM(L45:L47)))+(N46*(L46/SUM(L45:L47)))+(N47*(L47/SUM(L45:L47))))</f>
        <v>-3.498076923076924</v>
      </c>
      <c r="O48" s="88">
        <f>((O45*(L45/SUM(L45:L47)))+(O46*(L46/SUM(L45:L47)))+(O47*(L47/SUM(L45:L47))))</f>
        <v>-1.6600000000000004</v>
      </c>
      <c r="P48" s="88">
        <f>((P45*(L45/SUM(L45:L47)))+(P46*(L46/SUM(L45:L47)))+(P47*(L47/SUM(L45:L47))))</f>
        <v>1.3138461538461539</v>
      </c>
      <c r="Q48" s="88">
        <f>((Q45*(L45/SUM(L45:L47)))+(Q46*(L46/SUM(L45:L47)))+(Q47*(L47/SUM(L45:L47))))</f>
        <v>-0.89230769230769247</v>
      </c>
      <c r="R48" s="88">
        <f>((R45*(L45/SUM(L45:L47)))+(R46*(L46/SUM(L45:L47)))+(R47*(L47/SUM(L45:L47))))</f>
        <v>11.749615384615385</v>
      </c>
      <c r="S48" s="88">
        <f>((S45*(L45/SUM(L45:L47)))+(S46*(L46/SUM(L45:L47)))+(S47*(L47/SUM(L45:L47))))</f>
        <v>10.953846153846154</v>
      </c>
      <c r="T48" s="49"/>
      <c r="U48" s="49"/>
    </row>
    <row r="49" spans="1:21" ht="13.5" customHeight="1" thickBot="1" x14ac:dyDescent="0.25">
      <c r="A49" s="10"/>
      <c r="B49" s="10" t="s">
        <v>124</v>
      </c>
      <c r="C49" s="10" t="s">
        <v>125</v>
      </c>
      <c r="D49" s="10" t="s">
        <v>126</v>
      </c>
      <c r="E49" s="10"/>
      <c r="F49" s="24"/>
      <c r="G49" s="24">
        <v>1.3899999999999999E-2</v>
      </c>
      <c r="H49" s="18"/>
      <c r="I49" s="18"/>
      <c r="J49" s="18"/>
      <c r="K49" s="18"/>
      <c r="L49" s="11"/>
      <c r="M49" s="11"/>
      <c r="N49" s="12">
        <v>1.26</v>
      </c>
      <c r="O49" s="12">
        <v>-0.44</v>
      </c>
      <c r="P49" s="12">
        <v>0.57999999999999996</v>
      </c>
      <c r="Q49" s="12">
        <v>2.82</v>
      </c>
      <c r="R49" s="12">
        <v>12.91</v>
      </c>
      <c r="S49" s="12">
        <v>12.14</v>
      </c>
      <c r="T49" s="49"/>
      <c r="U49" s="49"/>
    </row>
    <row r="50" spans="1:21" x14ac:dyDescent="0.2">
      <c r="A50" t="s">
        <v>33</v>
      </c>
      <c r="B50" t="s">
        <v>69</v>
      </c>
      <c r="C50" s="51" t="s">
        <v>70</v>
      </c>
      <c r="D50" s="51" t="s">
        <v>71</v>
      </c>
      <c r="E50" s="51"/>
      <c r="F50" s="52">
        <v>1.18E-2</v>
      </c>
      <c r="G50" s="52">
        <v>0</v>
      </c>
      <c r="H50" s="37">
        <v>95</v>
      </c>
      <c r="I50" s="37">
        <v>80</v>
      </c>
      <c r="J50" s="37">
        <v>66</v>
      </c>
      <c r="K50" s="37">
        <v>61</v>
      </c>
      <c r="L50" s="53">
        <v>2.1000000000000001E-2</v>
      </c>
      <c r="M50" s="53">
        <v>0</v>
      </c>
      <c r="N50" s="54">
        <v>-0.75</v>
      </c>
      <c r="O50" s="54">
        <v>-1.8</v>
      </c>
      <c r="P50" s="54">
        <v>-0.47</v>
      </c>
      <c r="Q50" s="54">
        <v>-0.75</v>
      </c>
      <c r="R50" s="54">
        <v>5.09</v>
      </c>
      <c r="S50" s="54">
        <v>9.0399999999999991</v>
      </c>
      <c r="T50" s="49"/>
      <c r="U50" s="49"/>
    </row>
    <row r="51" spans="1:21" x14ac:dyDescent="0.2">
      <c r="A51" t="s">
        <v>33</v>
      </c>
      <c r="B51" t="s">
        <v>72</v>
      </c>
      <c r="C51" s="51" t="s">
        <v>73</v>
      </c>
      <c r="D51" s="51" t="s">
        <v>74</v>
      </c>
      <c r="E51" s="51"/>
      <c r="F51" s="52">
        <v>9.2999999999999992E-3</v>
      </c>
      <c r="G51" s="52">
        <v>1.12E-2</v>
      </c>
      <c r="H51" s="37">
        <v>92</v>
      </c>
      <c r="I51" s="36">
        <v>93</v>
      </c>
      <c r="J51" s="37">
        <v>85</v>
      </c>
      <c r="K51" s="37">
        <v>73</v>
      </c>
      <c r="L51" s="53">
        <v>2.1000000000000001E-2</v>
      </c>
      <c r="M51" s="53">
        <v>4.2000000000000003E-2</v>
      </c>
      <c r="N51" s="54">
        <v>6.53</v>
      </c>
      <c r="O51" s="54">
        <v>-2.4300000000000002</v>
      </c>
      <c r="P51" s="54">
        <v>2.1</v>
      </c>
      <c r="Q51" s="54">
        <v>-9.8699999999999992</v>
      </c>
      <c r="R51" s="54">
        <v>3.03</v>
      </c>
      <c r="S51" s="54">
        <v>4.26</v>
      </c>
      <c r="T51" s="49"/>
      <c r="U51" s="49"/>
    </row>
    <row r="52" spans="1:21" ht="13.5" customHeight="1" thickBot="1" x14ac:dyDescent="0.25">
      <c r="A52" s="2" t="s">
        <v>33</v>
      </c>
      <c r="B52" s="2" t="s">
        <v>75</v>
      </c>
      <c r="C52" s="58" t="s">
        <v>76</v>
      </c>
      <c r="D52" s="58" t="s">
        <v>77</v>
      </c>
      <c r="E52" s="58" t="s">
        <v>15</v>
      </c>
      <c r="F52" s="59">
        <v>2.7000000000000001E-3</v>
      </c>
      <c r="G52" s="59">
        <v>2.1399999999999999E-2</v>
      </c>
      <c r="H52" s="31">
        <v>19</v>
      </c>
      <c r="I52" s="30">
        <v>14</v>
      </c>
      <c r="J52" s="30">
        <v>12</v>
      </c>
      <c r="K52" s="31">
        <v>16</v>
      </c>
      <c r="L52" s="60">
        <v>4.2000000000000003E-2</v>
      </c>
      <c r="M52" s="60">
        <v>4.2000000000000003E-2</v>
      </c>
      <c r="N52" s="61">
        <v>4.0999999999999996</v>
      </c>
      <c r="O52" s="61">
        <v>-0.1</v>
      </c>
      <c r="P52" s="61">
        <v>3.97</v>
      </c>
      <c r="Q52" s="61">
        <v>-0.78</v>
      </c>
      <c r="R52" s="61">
        <v>9.56</v>
      </c>
      <c r="S52" s="61">
        <v>11.09</v>
      </c>
      <c r="T52" s="49"/>
      <c r="U52" s="49"/>
    </row>
    <row r="53" spans="1:21" ht="13.5" customHeight="1" thickBot="1" x14ac:dyDescent="0.25">
      <c r="A53" s="2"/>
      <c r="B53" s="2"/>
      <c r="C53" s="73"/>
      <c r="D53" s="73" t="s">
        <v>127</v>
      </c>
      <c r="E53" s="73"/>
      <c r="F53" s="74">
        <f>((F50*(L50/SUM(L50:L52)))+(F51*(L51/SUM(L50:L52)))+(F52*(L52/SUM(L50:L52))))</f>
        <v>6.6250000000000007E-3</v>
      </c>
      <c r="G53" s="74">
        <f>((G50*(L50/SUM(L50:L52)))+(G51*(L51/SUM(L50:L52)))+(G52*(L52/SUM(L50:L52))))</f>
        <v>1.35E-2</v>
      </c>
      <c r="H53" s="75"/>
      <c r="I53" s="75"/>
      <c r="J53" s="75"/>
      <c r="K53" s="75"/>
      <c r="L53" s="76"/>
      <c r="M53" s="76"/>
      <c r="N53" s="88">
        <f>((N50*(L50/SUM(L50:L52)))+(N51*(L51/SUM(L50:L52)))+(N52*(L52/SUM(L50:L52))))</f>
        <v>3.4950000000000001</v>
      </c>
      <c r="O53" s="88">
        <f>((O50*(L50/SUM(L50:L52)))+(O51*(L51/SUM(L50:L52)))+(O52*(L52/SUM(L50:L52))))</f>
        <v>-1.1075000000000002</v>
      </c>
      <c r="P53" s="88">
        <f>((P50*(L50/SUM(L50:L52)))+(P51*(L51/SUM(L50:L52)))+(P52*(L52/SUM(L50:L52))))</f>
        <v>2.3925000000000001</v>
      </c>
      <c r="Q53" s="88">
        <f>((Q50*(L50/SUM(L50:L52)))+(Q51*(L51/SUM(L50:L52)))+(Q52*(L52/SUM(L50:L52))))</f>
        <v>-3.0449999999999999</v>
      </c>
      <c r="R53" s="88">
        <f>((R50*(L50/SUM(L50:L52)))+(R51*(L51/SUM(L50:L52)))+(R52*(L52/SUM(L50:L52))))</f>
        <v>6.8100000000000005</v>
      </c>
      <c r="S53" s="88">
        <f>((S50*(L50/SUM(L50:L52)))+(S51*(L51/SUM(L50:L52)))+(S52*(L52/SUM(L50:L52))))</f>
        <v>8.8699999999999992</v>
      </c>
      <c r="T53" s="49"/>
      <c r="U53" s="49"/>
    </row>
    <row r="54" spans="1:21" ht="13.5" customHeight="1" thickBot="1" x14ac:dyDescent="0.25">
      <c r="A54" s="10"/>
      <c r="B54" s="10" t="s">
        <v>128</v>
      </c>
      <c r="C54" s="10" t="s">
        <v>129</v>
      </c>
      <c r="D54" s="10" t="s">
        <v>130</v>
      </c>
      <c r="E54" s="10"/>
      <c r="F54" s="24"/>
      <c r="G54" s="24">
        <v>2.46E-2</v>
      </c>
      <c r="H54" s="18"/>
      <c r="I54" s="18"/>
      <c r="J54" s="18"/>
      <c r="K54" s="18"/>
      <c r="L54" s="11"/>
      <c r="M54" s="11"/>
      <c r="N54" s="12">
        <v>6.14</v>
      </c>
      <c r="O54" s="12">
        <v>0.84</v>
      </c>
      <c r="P54" s="12">
        <v>4.47</v>
      </c>
      <c r="Q54" s="12">
        <v>2.66</v>
      </c>
      <c r="R54" s="12">
        <v>9.64</v>
      </c>
      <c r="S54" s="12">
        <v>11.13</v>
      </c>
      <c r="T54" s="49"/>
      <c r="U54" s="49"/>
    </row>
    <row r="55" spans="1:21" x14ac:dyDescent="0.2">
      <c r="A55" t="s">
        <v>33</v>
      </c>
      <c r="B55" t="s">
        <v>78</v>
      </c>
      <c r="C55" s="84" t="s">
        <v>188</v>
      </c>
      <c r="D55" s="84" t="s">
        <v>189</v>
      </c>
      <c r="E55" s="84"/>
      <c r="F55" s="85">
        <v>1.1999999999999999E-3</v>
      </c>
      <c r="G55" s="85">
        <v>1.49E-2</v>
      </c>
      <c r="H55" s="28">
        <v>0</v>
      </c>
      <c r="I55" s="28">
        <v>0</v>
      </c>
      <c r="J55" s="28">
        <v>4</v>
      </c>
      <c r="K55" s="37">
        <v>3</v>
      </c>
      <c r="L55" s="86">
        <v>5.0999999999999997E-2</v>
      </c>
      <c r="M55" s="86">
        <v>3.5999999999999997E-2</v>
      </c>
      <c r="N55" s="87">
        <v>8.07</v>
      </c>
      <c r="O55" s="87">
        <v>0.52</v>
      </c>
      <c r="P55" s="87">
        <v>4.03</v>
      </c>
      <c r="Q55" s="87">
        <v>1.26</v>
      </c>
      <c r="R55" s="87">
        <v>10.56</v>
      </c>
      <c r="S55" s="87">
        <v>8.4499999999999993</v>
      </c>
      <c r="T55" s="49"/>
      <c r="U55" s="49"/>
    </row>
    <row r="56" spans="1:21" x14ac:dyDescent="0.2">
      <c r="A56" t="s">
        <v>33</v>
      </c>
      <c r="B56" t="s">
        <v>81</v>
      </c>
      <c r="H56" s="33"/>
      <c r="I56" s="33"/>
      <c r="L56" s="67"/>
      <c r="M56" s="67"/>
      <c r="N56" s="65"/>
      <c r="O56" s="65"/>
      <c r="P56" s="65"/>
      <c r="Q56" s="65"/>
      <c r="R56" s="65"/>
      <c r="S56" s="1"/>
      <c r="T56" s="49"/>
      <c r="U56" s="49"/>
    </row>
    <row r="57" spans="1:21" ht="13.5" customHeight="1" thickBot="1" x14ac:dyDescent="0.25">
      <c r="A57" s="2" t="s">
        <v>33</v>
      </c>
      <c r="B57" s="2" t="s">
        <v>86</v>
      </c>
      <c r="C57" s="2" t="s">
        <v>87</v>
      </c>
      <c r="D57" s="2" t="s">
        <v>131</v>
      </c>
      <c r="E57" s="2" t="s">
        <v>15</v>
      </c>
      <c r="F57" s="70">
        <v>5.1999999999999998E-3</v>
      </c>
      <c r="G57" s="70">
        <v>1.37E-2</v>
      </c>
      <c r="H57" s="29">
        <v>41</v>
      </c>
      <c r="I57" s="31">
        <v>22</v>
      </c>
      <c r="J57" s="31">
        <v>13</v>
      </c>
      <c r="K57" s="31">
        <v>20</v>
      </c>
      <c r="L57" s="99">
        <v>6.9000000000000006E-2</v>
      </c>
      <c r="M57" s="99">
        <v>4.8000000000000001E-2</v>
      </c>
      <c r="N57" s="3">
        <v>3.26</v>
      </c>
      <c r="O57" s="3">
        <v>-1.1599999999999999</v>
      </c>
      <c r="P57" s="3">
        <v>1.1000000000000001</v>
      </c>
      <c r="Q57" s="3">
        <v>-7.13</v>
      </c>
      <c r="R57" s="3">
        <v>6.01</v>
      </c>
      <c r="S57" s="3">
        <v>8.5399999999999991</v>
      </c>
      <c r="T57" s="49"/>
      <c r="U57" s="49"/>
    </row>
    <row r="58" spans="1:21" ht="13.5" customHeight="1" thickBot="1" x14ac:dyDescent="0.25">
      <c r="A58" s="2"/>
      <c r="B58" s="2"/>
      <c r="C58" s="73"/>
      <c r="D58" s="73" t="s">
        <v>132</v>
      </c>
      <c r="E58" s="73"/>
      <c r="F58" s="74">
        <f>((F55*(L55/SUM(L55:L57)))+(F56*(L56/SUM(L55:L57)))+(F57*(L57/SUM(L55:L57))))</f>
        <v>3.5000000000000001E-3</v>
      </c>
      <c r="G58" s="74">
        <f>((G55*(L55/SUM(L55:L57)))+(G56*(L56/SUM(L55:L57)))+(G57*(L57/SUM(L55:L57))))</f>
        <v>1.421E-2</v>
      </c>
      <c r="H58" s="75"/>
      <c r="I58" s="75"/>
      <c r="J58" s="75"/>
      <c r="K58" s="75"/>
      <c r="L58" s="76"/>
      <c r="M58" s="76"/>
      <c r="N58" s="88">
        <f>((N55*(L55/SUM(L55:L57)))+(N56*(L56/SUM(L55:L57)))+(N57*(L57/SUM(L55:L57))))</f>
        <v>5.3042499999999997</v>
      </c>
      <c r="O58" s="88">
        <f>((O55*(L55/SUM(L55:L57)))+(O56*(L56/SUM(L55:L57)))+(O57*(L57/SUM(L55:L57))))</f>
        <v>-0.44600000000000006</v>
      </c>
      <c r="P58" s="88">
        <f>((P55*(L55/SUM(L55:L57)))+(P56*(L56/SUM(L55:L57)))+(P57*(L57/SUM(L55:L57))))</f>
        <v>2.3452500000000001</v>
      </c>
      <c r="Q58" s="88">
        <f>((Q55*(L55/SUM(L55:L57)))+(Q56*(L56/SUM(L55:L57)))+(Q57*(L57/SUM(L55:L57))))</f>
        <v>-3.5642500000000004</v>
      </c>
      <c r="R58" s="88">
        <f>((R55*(L55/SUM(L55:L57)))+(R56*(L56/SUM(L55:L57)))+(R57*(L57/SUM(L55:L57))))</f>
        <v>7.9437500000000005</v>
      </c>
      <c r="S58" s="88">
        <f>((S55*(L55/SUM(L55:L57)))+(S56*(L56/SUM(L55:L57)))+(S57*(L57/SUM(L55:L57))))</f>
        <v>8.5017499999999995</v>
      </c>
      <c r="T58" s="49"/>
      <c r="U58" s="49"/>
    </row>
    <row r="59" spans="1:21" ht="13.5" customHeight="1" thickBot="1" x14ac:dyDescent="0.25">
      <c r="A59" s="13"/>
      <c r="B59" s="13" t="s">
        <v>133</v>
      </c>
      <c r="C59" s="13" t="s">
        <v>134</v>
      </c>
      <c r="D59" s="13" t="s">
        <v>135</v>
      </c>
      <c r="E59" s="13"/>
      <c r="F59" s="26"/>
      <c r="G59" s="26">
        <v>1.46E-2</v>
      </c>
      <c r="H59" s="20"/>
      <c r="I59" s="20"/>
      <c r="J59" s="20"/>
      <c r="K59" s="20"/>
      <c r="L59" s="14"/>
      <c r="M59" s="14"/>
      <c r="N59" s="15">
        <v>2.41</v>
      </c>
      <c r="O59" s="15">
        <v>-0.02</v>
      </c>
      <c r="P59" s="15">
        <v>3.93</v>
      </c>
      <c r="Q59" s="15">
        <v>-6.56</v>
      </c>
      <c r="R59" s="15">
        <v>7.3</v>
      </c>
      <c r="S59" s="15">
        <v>8.43</v>
      </c>
      <c r="T59" s="49"/>
      <c r="U59" s="49"/>
    </row>
    <row r="60" spans="1:21" ht="13.5" customHeight="1" thickBot="1" x14ac:dyDescent="0.25">
      <c r="A60" s="4" t="s">
        <v>89</v>
      </c>
      <c r="B60" s="4" t="s">
        <v>90</v>
      </c>
      <c r="C60" s="55" t="s">
        <v>91</v>
      </c>
      <c r="D60" s="55" t="s">
        <v>211</v>
      </c>
      <c r="E60" s="55" t="s">
        <v>15</v>
      </c>
      <c r="F60" s="56">
        <v>2.7000000000000001E-3</v>
      </c>
      <c r="G60" s="56">
        <v>2.1700000000000001E-2</v>
      </c>
      <c r="H60" s="34">
        <v>0</v>
      </c>
      <c r="I60" s="34">
        <v>2</v>
      </c>
      <c r="J60" s="19">
        <v>6</v>
      </c>
      <c r="K60" s="31">
        <v>6</v>
      </c>
      <c r="L60" s="62">
        <v>0.03</v>
      </c>
      <c r="M60" s="62">
        <v>0.06</v>
      </c>
      <c r="N60" s="57">
        <v>12.56</v>
      </c>
      <c r="O60" s="57">
        <v>5.09</v>
      </c>
      <c r="P60" s="57">
        <v>5.09</v>
      </c>
      <c r="Q60" s="57">
        <v>17.850000000000001</v>
      </c>
      <c r="R60" s="57">
        <v>11.27</v>
      </c>
      <c r="S60" s="63">
        <v>10</v>
      </c>
      <c r="T60" s="49"/>
      <c r="U60" s="49"/>
    </row>
    <row r="61" spans="1:21" ht="13.5" customHeight="1" thickBot="1" x14ac:dyDescent="0.25">
      <c r="A61" s="10"/>
      <c r="B61" s="10" t="s">
        <v>136</v>
      </c>
      <c r="C61" s="10" t="s">
        <v>137</v>
      </c>
      <c r="D61" s="10" t="s">
        <v>212</v>
      </c>
      <c r="E61" s="10"/>
      <c r="F61" s="24"/>
      <c r="G61" s="24">
        <v>3.1399999999999997E-2</v>
      </c>
      <c r="H61" s="18"/>
      <c r="I61" s="18"/>
      <c r="J61" s="18"/>
      <c r="K61" s="18"/>
      <c r="L61" s="11"/>
      <c r="M61" s="11"/>
      <c r="N61" s="12">
        <v>9.25</v>
      </c>
      <c r="O61" s="12">
        <v>3.96</v>
      </c>
      <c r="P61" s="12">
        <v>3.66</v>
      </c>
      <c r="Q61" s="12">
        <v>13.57</v>
      </c>
      <c r="R61" s="12">
        <v>9.5299999999999994</v>
      </c>
      <c r="S61" s="16">
        <v>8.7100000000000009</v>
      </c>
      <c r="T61" s="49"/>
      <c r="U61" s="49"/>
    </row>
    <row r="62" spans="1:21" ht="13.5" customHeight="1" thickBot="1" x14ac:dyDescent="0.25">
      <c r="A62" s="4"/>
      <c r="B62" s="4"/>
      <c r="C62" s="77"/>
      <c r="D62" s="77" t="s">
        <v>139</v>
      </c>
      <c r="E62" s="77"/>
      <c r="F62" s="78">
        <f>(F29*(L29/0.6))+((F31*(L31/0.6))+(F33*(L33/0.6))+(F34*(L34/0.6))+(F35*(L35/0.6))+(F39*(L39/0.6))+(F40*(L40/0.6))+(F41*(L41/0.6))+(F45*(L45/0.6))+(F46*(L46/0.6))+(F47*(L47/0.6))+(F50*(L50/0.6))+(F51*(L51/0.6))+(F52*(L52/0.6))+(F55*(L55/0.6))+(F56*(L56/0.6))+(F57*(L57/0.6))+(F60*(L60/0.6)))</f>
        <v>5.4099999999999999E-3</v>
      </c>
      <c r="G62" s="78">
        <f>(G29*(L29/0.6))+((G31*(L31/0.6))+(G33*(L33/0.6))+(G34*(L34/0.6))+(G35*(L35/0.6))+(G39*(L39/0.6))+(G40*(L40/0.6))+(G41*(L41/0.6))+(G45*(L45/0.6))+(G46*(L46/0.6))+(G47*(L47/0.6))+(G50*(L50/0.6))+(G51*(L51/0.6))+(G52*(L52/0.6))+(G55*(L55/0.6))+(G56*(L56/0.6))+(G57*(L57/0.6))+(G60*(L60/0.6)))</f>
        <v>1.71755E-2</v>
      </c>
      <c r="H62" s="79"/>
      <c r="I62" s="79"/>
      <c r="J62" s="79"/>
      <c r="K62" s="79"/>
      <c r="L62" s="80">
        <f>SUM(L29:L60)-L36-L42</f>
        <v>0.59999999999999987</v>
      </c>
      <c r="M62" s="80">
        <f>SUM(M29:M60)-M36-M42</f>
        <v>0.60000000000000031</v>
      </c>
      <c r="N62" s="81">
        <f>(N29*(L29/0.6))+((N31*(L31/0.6))+(N33*(L33/0.6))+(N34*(L34/0.6))+(N35*(L35/0.6))+(N39*(L39/0.6))+(N40*(L40/0.6))+(N41*(L41/0.6))+(N45*(L45/0.6))+(N46*(L46/0.6))+(N47*(L47/0.6))+(N50*(L50/0.6))+(N51*(L51/0.6))+(N52*(L52/0.6))+(N55*(L55/0.6))+(N56*(L56/0.6))+(N57*(L57/0.6))+(N60*(L60/0.6)))</f>
        <v>1.8362999999999996</v>
      </c>
      <c r="O62" s="81">
        <f>(O29*(L29/0.6))+((O31*(L31/0.6))+(O33*(L33/0.6))+(O34*(L34/0.6))+(O35*(L35/0.6))+(O39*(L39/0.6))+(O40*(L40/0.6))+(O41*(L41/0.6))+(O45*(L45/0.6))+(O46*(L46/0.6))+(O47*(L47/0.6))+(O50*(L50/0.6))+(O51*(L51/0.6))+(O52*(L52/0.6))+(O55*(L55/0.6))+(O56*(L56/0.6))+(O57*(L57/0.6))+(O60*(L60/0.06)))</f>
        <v>1.4145000000000003</v>
      </c>
      <c r="P62" s="81">
        <f>(P29*(L29/0.6))+((P31*(L31/0.6))+(P33*(L33/0.6))+(P34*(L34/0.6))+(P35*(L35/0.6))+(P39*(L39/0.6))+(P40*(L40/0.6))+(P41*(L41/0.6))+(P45*(L45/0.6))+(P46*(L46/0.6))+(P47*(L47/0.6))+(P50*(L50/0.6))+(P51*(L51/0.6))+(P52*(L52/0.6))+(P55*(L55/0.6))+(P56*(L56/0.6))+(P57*(L57/0.6))+(P60*(L60/0.6)))</f>
        <v>1.5107999999999999</v>
      </c>
      <c r="Q62" s="81">
        <f>(Q29*(L29/0.6))+((Q31*(L31/0.6))+(Q33*(L33/0.6))+(Q34*(L34/0.6))+(Q35*(L35/0.6))+(Q39*(L39/0.6))+(Q40*(L40/0.6))+(Q41*(L41/0.6))+(Q45*(L45/0.6))+(Q46*(L46/0.6))+(Q47*(L47/0.6))+(Q50*(L50/0.6))+(Q51*(L51/0.6))+(Q52*(L52/0.6))+(Q55*(L55/0.6))+(Q56*(L56/0.6))+(Q57*(L57/0.6))+(Q60*(L60/0.6)))</f>
        <v>-3.7448000000000001</v>
      </c>
      <c r="R62" s="81">
        <f>(R29*(L29/0.6))+((R31*(L31/0.6))+(R33*(L33/0.6))+(R34*(L34/0.6))+(R35*(L35/0.6))+(R39*(L39/0.6))+(R40*(L40/0.6))+(R41*(L41/0.6))+(R45*(L45/0.6))+(R46*(L46/0.6))+(R47*(L47/0.6))+(R50*(L50/0.6))+(R51*(L51/0.6))+(R52*(L52/0.6))+(R55*(L55/0.6))+(R56*(L56/0.6))+(R57*(L57/0.6))+(R60*(L60/0.6)))</f>
        <v>6.4638500000000016</v>
      </c>
      <c r="S62" s="81">
        <f>(S29*(L29/0.6))+((S31*(L31/0.6))+(S33*(L33/0.6))+(S34*(L34/0.6))+(S35*(L35/0.6))+(S39*(L39/0.6))+(S40*(L40/0.6))+(S41*(L41/0.6))+(S45*(L45/0.6))+(S46*(L46/0.6))+(S47*(L47/0.6))+(S50*(L50/0.6))+(S51*(L51/0.6))+(S52*(L52/0.6))+(S55*(L55/0.6))+(S56*(L56/0.6))+(S57*(L57/0.6))+(S60*(L60/0.6)))</f>
        <v>6.7677500000000004</v>
      </c>
      <c r="T62" s="49"/>
      <c r="U62" s="49"/>
    </row>
    <row r="63" spans="1:21" ht="13.5" customHeight="1" thickBot="1" x14ac:dyDescent="0.25">
      <c r="A63" s="4"/>
      <c r="B63" s="4"/>
      <c r="C63" s="77"/>
      <c r="D63" s="77" t="s">
        <v>216</v>
      </c>
      <c r="E63" s="77"/>
      <c r="F63" s="78">
        <f>(F29*$M$29+SUMPRODUCT(F31:F35,$M$31:$M$35)+SUMPRODUCT(F39:F41,$M$39:$M$41)+SUMPRODUCT(F45:F47,$M$45:$M$47)+SUMPRODUCT(F50:F52,$M$50:$M$52)+F57*$M$57)/SUM($M$29,$M$31:$M$35,$M$39:$M$41,,$M$50:$M$52,$M$57)</f>
        <v>5.532051282051283E-3</v>
      </c>
      <c r="G63" s="78">
        <f>(G29*$M$29+SUMPRODUCT(G31:G35,$M$31:$M$35)+SUMPRODUCT(G39:G41,$M$39:$M$41)+SUMPRODUCT(G45:G47,$M$45:$M$47)+SUMPRODUCT(G50:G52,$M$50:$M$52)+G57*$M$57)/SUM($M$29,$M$31:$M$35,$M$39:$M$41,,$M$50:$M$52,$M$57)</f>
        <v>2.2341025641025643E-2</v>
      </c>
      <c r="H63" s="79"/>
      <c r="I63" s="79"/>
      <c r="J63" s="79"/>
      <c r="K63" s="79"/>
      <c r="L63" s="80"/>
      <c r="M63" s="76"/>
      <c r="N63" s="81">
        <f t="shared" ref="N63:S63" si="3">(N29*$M$29+SUMPRODUCT(N31:N35,$M$31:$M$35)+SUMPRODUCT(N39:N41,$M$39:$M$41)+SUMPRODUCT(N45:N47,$M$45:$M$47)+SUMPRODUCT(N50:N52,$M$50:$M$52)+N57*$M$57)/SUM($M$29,$M$31:$M$35,$M$39:$M$41,,$M$50:$M$52,$M$57)</f>
        <v>1.6456410256410254</v>
      </c>
      <c r="O63" s="81">
        <f t="shared" si="3"/>
        <v>-1.0955128205128206</v>
      </c>
      <c r="P63" s="81">
        <f t="shared" si="3"/>
        <v>1.1716666666666666</v>
      </c>
      <c r="Q63" s="81">
        <f t="shared" si="3"/>
        <v>-5.598589743589744</v>
      </c>
      <c r="R63" s="81">
        <f t="shared" si="3"/>
        <v>6.2716666666666665</v>
      </c>
      <c r="S63" s="81">
        <f t="shared" si="3"/>
        <v>6.9008974358974369</v>
      </c>
      <c r="T63" s="49"/>
      <c r="U63" s="49"/>
    </row>
    <row r="64" spans="1:21" ht="13.5" customHeight="1" thickBot="1" x14ac:dyDescent="0.25">
      <c r="A64" s="4"/>
      <c r="B64" s="4"/>
      <c r="C64" s="77"/>
      <c r="D64" s="77" t="s">
        <v>140</v>
      </c>
      <c r="E64" s="77"/>
      <c r="F64" s="74">
        <f>(F30*(L29/0.6))+(F38*(SUM(L31:L35)/0.6)+(F44*(SUM(L39:L41)/0.6)+(F49*(SUM(L45:L47)/0.6)+(F54*(SUM(L50:L52)/0.6)+(F59*(SUM(L55:L57)/0.6)+(F61*(L60/0.6)))))))</f>
        <v>0</v>
      </c>
      <c r="G64" s="74">
        <f>(G30*(L29/0.6))+(G38*(SUM(L31:L35)/0.6)+(G44*(SUM(L39:L41)/0.6)+(G49*(SUM(L45:L47)/0.6)+(G54*(SUM(L50:L52)/0.6)+(G59*(SUM(L55:L57)/0.6)+(G61*(L60/0.6)))))))</f>
        <v>2.11445E-2</v>
      </c>
      <c r="H64" s="79"/>
      <c r="I64" s="79"/>
      <c r="J64" s="79"/>
      <c r="K64" s="79"/>
      <c r="L64" s="80"/>
      <c r="M64" s="76"/>
      <c r="N64" s="88">
        <f>(N30*(L29/0.6))+(N38*(SUM(L31:L35)/0.6)+(N44*(SUM(L39:L41)/0.6)+(N49*(SUM(L45:L47)/0.6)+(N54*(SUM(L50:L52)/0.6)+(N59*(SUM(L55:L57)/0.6)+(N61*(L60/0.6)))))))</f>
        <v>2.9494999999999996</v>
      </c>
      <c r="O64" s="88">
        <f>(O30*(L29/0.6))+(O38*(SUM(L31:L35)/0.6)+(O44*(SUM(L39:L41)/0.6)+(O49*(SUM(L45:L47)/0.6)+(O54*(SUM(L50:L52)/0.6)+(O59*(SUM(L55:L57)/0.6)+(O61*(L60/0.6)))))))</f>
        <v>0.28104999999999986</v>
      </c>
      <c r="P64" s="88">
        <f>(P30*(L29/0.6))+(P38*(SUM(L31:L35)/0.6)+(P44*(SUM(L39:L41)/0.6)+(P49*(SUM(L45:L47)/0.6)+(P54*(SUM(L50:L52)/0.6)+(P59*(SUM(L55:L57)/0.6)+(P61*(L60/0.6)))))))</f>
        <v>2.0212499999999998</v>
      </c>
      <c r="Q64" s="88">
        <f>(Q30*(L29/0.6))+(Q38*(SUM(L31:L35)/0.6)+(Q44*(SUM(L39:L41)/0.6)+(Q49*(SUM(L45:L47)/0.6)+(Q54*(SUM(L50:L52)/0.6)+(Q59*(SUM(L55:L57)/0.6)+(Q61*(L60/0.6)))))))</f>
        <v>-2.4663500000000003</v>
      </c>
      <c r="R64" s="88">
        <f>(R30*(L29/0.6))+(R38*(SUM(L31:L35)/0.6)+(R44*(SUM(L39:L41)/0.6)+(R49*(SUM(L45:L47)/0.6)+(R54*(SUM(L50:L52)/0.6)+(R59*(SUM(L55:L57)/0.6)+(R61*(L60/0.6)))))))</f>
        <v>7.0887000000000002</v>
      </c>
      <c r="S64" s="88">
        <f>(S30*(L29/0.6))+(S38*(SUM(L31:L35)/0.6)+(S44*(SUM(L39:L41)/0.6)+(S49*(SUM(L45:L47)/0.6)+(S54*(SUM(L50:L52)/0.6)+(S59*(SUM(L55:L57)/0.6)+(S61*(L60/0.6)))))))</f>
        <v>7.0099</v>
      </c>
    </row>
    <row r="65" spans="1:19" ht="13.5" customHeight="1" thickBot="1" x14ac:dyDescent="0.25">
      <c r="A65" s="4"/>
      <c r="B65" s="4"/>
      <c r="C65" s="77"/>
      <c r="D65" s="82" t="s">
        <v>174</v>
      </c>
      <c r="E65" s="77"/>
      <c r="F65" s="74">
        <f>(F36*(L36/0.6))+(F42*(L42/0.6))+(F61*(L61/0.6))</f>
        <v>5.7549999999999995E-4</v>
      </c>
      <c r="G65" s="74">
        <f>(G36*(L36/0.6))+(G42*(L42/0.6))+(G61*(L61/0.6))</f>
        <v>2.1720250000000003E-2</v>
      </c>
      <c r="H65" s="79"/>
      <c r="I65" s="79"/>
      <c r="J65" s="79"/>
      <c r="K65" s="79"/>
      <c r="L65" s="80"/>
      <c r="M65" s="76"/>
      <c r="N65" s="88">
        <f>(N36*(L36/0.6))+(N42*(L42/0.6))+(N61*(L61/0.6))</f>
        <v>2.4995500000000006</v>
      </c>
      <c r="O65" s="88">
        <f>(O36*(L36/0.6))+(O42*(L42/0.6))+(O61*(L61/0.6))</f>
        <v>-5.2324999999999955E-2</v>
      </c>
      <c r="P65" s="88">
        <f>(P36*(L36/0.6))+(P42*(L42/0.6))+(P61*(L61/0.6))</f>
        <v>1.8922000000000001</v>
      </c>
      <c r="Q65" s="88">
        <f>(Q36*(L36/0.6))+(Q42*(L42/0.6))+(Q61*(L61/0.6))</f>
        <v>-1.1761249999999992</v>
      </c>
      <c r="R65" s="88">
        <f>(R36*(L36/0.6))+(R42*(L42/0.6))+(R61*(L61/0.6))</f>
        <v>7.9523750000000009</v>
      </c>
      <c r="S65" s="88">
        <f>(S36*(L36/0.6))+(S42*(L42/0.6))+(S61*(L61/0.6))</f>
        <v>7.9064000000000005</v>
      </c>
    </row>
    <row r="66" spans="1:19" ht="13.5" customHeight="1" thickBot="1" x14ac:dyDescent="0.25">
      <c r="A66" s="10"/>
      <c r="B66" s="10"/>
      <c r="C66" s="77"/>
      <c r="D66" s="77" t="s">
        <v>141</v>
      </c>
      <c r="E66" s="77"/>
      <c r="F66" s="78">
        <f>(F62*0.6)+($F$25*0.4)</f>
        <v>6.6419999999999995E-3</v>
      </c>
      <c r="G66" s="78">
        <f>(G62*0.6)+($G$25*0.4)</f>
        <v>2.3450099999999998E-2</v>
      </c>
      <c r="H66" s="79"/>
      <c r="I66" s="79"/>
      <c r="J66" s="79"/>
      <c r="K66" s="79"/>
      <c r="L66" s="80">
        <f>L25+(SUM(L29:L60)-L36-L42)</f>
        <v>0.99999999999999989</v>
      </c>
      <c r="M66" s="80">
        <f>M25+(SUM(M29:M60)-M36-M42)</f>
        <v>1.0000000000000004</v>
      </c>
      <c r="N66" s="81">
        <f t="shared" ref="N66:S66" si="4">(N62*0.6)+(N25*0.4)</f>
        <v>2.7008999999999999</v>
      </c>
      <c r="O66" s="81">
        <f t="shared" si="4"/>
        <v>1.0934200000000001</v>
      </c>
      <c r="P66" s="81">
        <f t="shared" si="4"/>
        <v>1.9902399999999998</v>
      </c>
      <c r="Q66" s="81">
        <f t="shared" si="4"/>
        <v>-1.7376</v>
      </c>
      <c r="R66" s="81">
        <f t="shared" si="4"/>
        <v>4.9723100000000002</v>
      </c>
      <c r="S66" s="81">
        <f t="shared" si="4"/>
        <v>5.5592100000000002</v>
      </c>
    </row>
    <row r="67" spans="1:19" ht="13.5" customHeight="1" thickBot="1" x14ac:dyDescent="0.25">
      <c r="A67" s="10"/>
      <c r="B67" s="10"/>
      <c r="C67" s="77"/>
      <c r="D67" s="77" t="s">
        <v>217</v>
      </c>
      <c r="E67" s="77"/>
      <c r="F67" s="78">
        <f>(F63*0.6)+($F$25*0.4)</f>
        <v>6.7152307692307693E-3</v>
      </c>
      <c r="G67" s="78">
        <f>(G63*0.6)+($G$25*0.4)</f>
        <v>2.6549415384615381E-2</v>
      </c>
      <c r="H67" s="79"/>
      <c r="I67" s="79"/>
      <c r="J67" s="79"/>
      <c r="K67" s="79"/>
      <c r="L67" s="80"/>
      <c r="M67" s="80"/>
      <c r="N67" s="81">
        <f t="shared" ref="N67:S67" si="5">(N63*0.6)+(N25*0.4)</f>
        <v>2.5865046153846154</v>
      </c>
      <c r="O67" s="81">
        <f t="shared" si="5"/>
        <v>-0.41258769230769243</v>
      </c>
      <c r="P67" s="81">
        <f t="shared" si="5"/>
        <v>1.7867599999999997</v>
      </c>
      <c r="Q67" s="81">
        <f t="shared" si="5"/>
        <v>-2.8498738461538462</v>
      </c>
      <c r="R67" s="81">
        <f t="shared" si="5"/>
        <v>4.8569999999999993</v>
      </c>
      <c r="S67" s="81">
        <f t="shared" si="5"/>
        <v>5.6390984615384623</v>
      </c>
    </row>
    <row r="68" spans="1:19" ht="13.5" customHeight="1" thickBot="1" x14ac:dyDescent="0.25">
      <c r="A68" s="4"/>
      <c r="B68" s="4"/>
      <c r="C68" s="77"/>
      <c r="D68" s="77" t="s">
        <v>142</v>
      </c>
      <c r="E68" s="77"/>
      <c r="F68" s="78"/>
      <c r="G68" s="78"/>
      <c r="H68" s="94"/>
      <c r="I68" s="79"/>
      <c r="J68" s="79"/>
      <c r="K68" s="79"/>
      <c r="L68" s="80"/>
      <c r="M68" s="80"/>
      <c r="N68" s="81">
        <f t="shared" ref="N68:S68" si="6">N64*0.6+N28*0.4</f>
        <v>3.8936999999999999</v>
      </c>
      <c r="O68" s="81">
        <f t="shared" si="6"/>
        <v>0.88863000000000003</v>
      </c>
      <c r="P68" s="81">
        <f t="shared" si="6"/>
        <v>2.0967499999999997</v>
      </c>
      <c r="Q68" s="81">
        <f t="shared" si="6"/>
        <v>0.92019000000000029</v>
      </c>
      <c r="R68" s="81">
        <f t="shared" si="6"/>
        <v>5.8772199999999994</v>
      </c>
      <c r="S68" s="81">
        <f t="shared" si="6"/>
        <v>5.7099399999999996</v>
      </c>
    </row>
    <row r="69" spans="1:19" ht="13.5" customHeight="1" thickBot="1" x14ac:dyDescent="0.25">
      <c r="C69" s="77"/>
      <c r="D69" s="77" t="s">
        <v>175</v>
      </c>
      <c r="E69" s="77"/>
      <c r="F69" s="78">
        <f>(F65*0.6)+(F27*0.4)</f>
        <v>1.9564999999999999E-3</v>
      </c>
      <c r="G69" s="78">
        <f>(G65*0.6)+(G27*0.4)</f>
        <v>2.619055E-2</v>
      </c>
      <c r="H69" s="79"/>
      <c r="I69" s="79"/>
      <c r="J69" s="79"/>
      <c r="K69" s="79"/>
      <c r="L69" s="80"/>
      <c r="M69" s="80"/>
      <c r="N69" s="81">
        <f t="shared" ref="N69:S69" si="7">(N65*0.6)+(N27*0.4)</f>
        <v>3.4202900000000001</v>
      </c>
      <c r="O69" s="81">
        <f t="shared" si="7"/>
        <v>0.43216500000000008</v>
      </c>
      <c r="P69" s="81">
        <f t="shared" si="7"/>
        <v>2.0427599999999999</v>
      </c>
      <c r="Q69" s="81">
        <f t="shared" si="7"/>
        <v>1.1379250000000001</v>
      </c>
      <c r="R69" s="81">
        <f t="shared" si="7"/>
        <v>6.4033850000000001</v>
      </c>
      <c r="S69" s="81">
        <f t="shared" si="7"/>
        <v>6.33324</v>
      </c>
    </row>
    <row r="70" spans="1:19" ht="72" customHeight="1" x14ac:dyDescent="0.2">
      <c r="B70" s="288" t="s">
        <v>143</v>
      </c>
      <c r="C70" s="289"/>
      <c r="D70" s="289"/>
      <c r="E70" s="289"/>
      <c r="F70" s="290"/>
      <c r="G70" s="290"/>
      <c r="H70" s="291"/>
      <c r="I70" s="291"/>
      <c r="J70" s="291"/>
      <c r="K70" s="291"/>
      <c r="L70" s="289"/>
      <c r="M70" s="289"/>
      <c r="N70" s="289"/>
      <c r="O70" s="289"/>
      <c r="P70" s="289"/>
      <c r="Q70" s="289"/>
      <c r="R70" s="289"/>
      <c r="S70" s="289"/>
    </row>
    <row r="71" spans="1:19" x14ac:dyDescent="0.2">
      <c r="C71" t="s">
        <v>219</v>
      </c>
    </row>
    <row r="72" spans="1:19" x14ac:dyDescent="0.2">
      <c r="C72" t="s">
        <v>156</v>
      </c>
    </row>
    <row r="73" spans="1:19" x14ac:dyDescent="0.2">
      <c r="C73" t="s">
        <v>157</v>
      </c>
      <c r="H73" s="50" t="s">
        <v>220</v>
      </c>
      <c r="N73" t="s">
        <v>221</v>
      </c>
    </row>
    <row r="74" spans="1:19" x14ac:dyDescent="0.2">
      <c r="C74" t="s">
        <v>176</v>
      </c>
    </row>
    <row r="77" spans="1:19" x14ac:dyDescent="0.2">
      <c r="C77" t="s">
        <v>150</v>
      </c>
    </row>
  </sheetData>
  <mergeCells count="1">
    <mergeCell ref="B70:S70"/>
  </mergeCells>
  <conditionalFormatting sqref="H2:K24">
    <cfRule type="cellIs" dxfId="135" priority="14" operator="between">
      <formula>74</formula>
      <formula>99</formula>
    </cfRule>
    <cfRule type="cellIs" dxfId="134" priority="15" operator="between">
      <formula>50</formula>
      <formula>74</formula>
    </cfRule>
    <cfRule type="cellIs" dxfId="133" priority="16" operator="between">
      <formula>25</formula>
      <formula>49</formula>
    </cfRule>
    <cfRule type="cellIs" dxfId="132" priority="17" operator="between">
      <formula>0</formula>
      <formula>24</formula>
    </cfRule>
  </conditionalFormatting>
  <conditionalFormatting sqref="H29:K29 H31:K36">
    <cfRule type="cellIs" dxfId="131" priority="13" operator="between">
      <formula>0</formula>
      <formula>24</formula>
    </cfRule>
  </conditionalFormatting>
  <conditionalFormatting sqref="H29:K29 H31:K36 H39:K41 H45:K47 H50:K52 H55:K57 H60:J60 H42:I42">
    <cfRule type="cellIs" dxfId="130" priority="9" operator="between">
      <formula>74</formula>
      <formula>99</formula>
    </cfRule>
    <cfRule type="cellIs" dxfId="129" priority="10" operator="between">
      <formula>50</formula>
      <formula>74</formula>
    </cfRule>
    <cfRule type="cellIs" dxfId="128" priority="11" operator="between">
      <formula>25</formula>
      <formula>49</formula>
    </cfRule>
    <cfRule type="cellIs" dxfId="127" priority="12" operator="between">
      <formula>0</formula>
      <formula>24</formula>
    </cfRule>
  </conditionalFormatting>
  <conditionalFormatting sqref="J42:K42">
    <cfRule type="cellIs" dxfId="126" priority="5" operator="between">
      <formula>74</formula>
      <formula>99</formula>
    </cfRule>
    <cfRule type="cellIs" dxfId="125" priority="6" operator="between">
      <formula>50</formula>
      <formula>74</formula>
    </cfRule>
    <cfRule type="cellIs" dxfId="124" priority="7" operator="between">
      <formula>25</formula>
      <formula>49</formula>
    </cfRule>
    <cfRule type="cellIs" dxfId="123" priority="8" operator="between">
      <formula>0</formula>
      <formula>24</formula>
    </cfRule>
  </conditionalFormatting>
  <conditionalFormatting sqref="K60">
    <cfRule type="cellIs" dxfId="122" priority="1" operator="between">
      <formula>74</formula>
      <formula>99</formula>
    </cfRule>
    <cfRule type="cellIs" dxfId="121" priority="2" operator="between">
      <formula>50</formula>
      <formula>74</formula>
    </cfRule>
    <cfRule type="cellIs" dxfId="120" priority="3" operator="between">
      <formula>25</formula>
      <formula>49</formula>
    </cfRule>
    <cfRule type="cellIs" dxfId="119" priority="4" operator="between">
      <formula>0</formula>
      <formula>24</formula>
    </cfRule>
  </conditionalFormatting>
  <printOptions horizontalCentered="1" verticalCentered="1" gridLines="1"/>
  <pageMargins left="0.5" right="0.5" top="0.5" bottom="0.5" header="0.5" footer="0.25"/>
  <pageSetup scale="57" orientation="landscape"/>
  <headerFooter alignWithMargins="0">
    <oddFooter>&amp;LData as of 12/31/2011&amp;R&amp;D</oddFooter>
  </headerFooter>
  <rowBreaks count="1" manualBreakCount="1">
    <brk id="43" max="16383" man="1"/>
  </rowBreaks>
  <legacy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pageSetUpPr fitToPage="1"/>
  </sheetPr>
  <dimension ref="A1:U78"/>
  <sheetViews>
    <sheetView topLeftCell="C1" workbookViewId="0">
      <pane ySplit="1" topLeftCell="A41" activePane="bottomLeft" state="frozen"/>
      <selection activeCell="C1" sqref="C1"/>
      <selection pane="bottomLeft" activeCell="N64" sqref="N64"/>
    </sheetView>
  </sheetViews>
  <sheetFormatPr defaultRowHeight="12.75" x14ac:dyDescent="0.2"/>
  <cols>
    <col min="1" max="1" width="0" style="64" hidden="1" customWidth="1"/>
    <col min="2" max="2" width="18.85546875" style="64" hidden="1" customWidth="1"/>
    <col min="3" max="3" width="8.7109375" style="64" customWidth="1"/>
    <col min="4" max="4" width="24.5703125" style="64" customWidth="1"/>
    <col min="5" max="5" width="6.42578125" style="64" bestFit="1" customWidth="1"/>
    <col min="6" max="6" width="7.28515625" style="66" bestFit="1" customWidth="1"/>
    <col min="7" max="7" width="6.28515625" style="66" customWidth="1"/>
    <col min="8" max="8" width="7" style="22" bestFit="1" customWidth="1"/>
    <col min="9" max="9" width="7" style="22" customWidth="1"/>
    <col min="10" max="11" width="6.7109375" style="22" bestFit="1" customWidth="1"/>
    <col min="12" max="12" width="9.28515625" style="64" bestFit="1" customWidth="1"/>
    <col min="13" max="13" width="9.28515625" style="64" customWidth="1"/>
    <col min="20" max="20" width="11.28515625" style="64" bestFit="1" customWidth="1"/>
  </cols>
  <sheetData>
    <row r="1" spans="1:21" ht="13.5" customHeight="1" thickBot="1" x14ac:dyDescent="0.25">
      <c r="A1" s="8" t="s">
        <v>0</v>
      </c>
      <c r="B1" s="8" t="s">
        <v>1</v>
      </c>
      <c r="C1" s="8" t="s">
        <v>2</v>
      </c>
      <c r="D1" s="8" t="s">
        <v>3</v>
      </c>
      <c r="E1" s="8" t="s">
        <v>4</v>
      </c>
      <c r="F1" s="23" t="s">
        <v>93</v>
      </c>
      <c r="G1" s="23" t="s">
        <v>94</v>
      </c>
      <c r="H1" s="27" t="s">
        <v>95</v>
      </c>
      <c r="I1" s="27" t="s">
        <v>144</v>
      </c>
      <c r="J1" s="27" t="s">
        <v>97</v>
      </c>
      <c r="K1" s="27" t="s">
        <v>98</v>
      </c>
      <c r="L1" s="9" t="s">
        <v>99</v>
      </c>
      <c r="M1" s="9" t="s">
        <v>215</v>
      </c>
      <c r="N1" s="8" t="s">
        <v>7</v>
      </c>
      <c r="O1" s="8" t="s">
        <v>6</v>
      </c>
      <c r="P1" s="8" t="s">
        <v>100</v>
      </c>
      <c r="Q1" s="8" t="s">
        <v>8</v>
      </c>
      <c r="R1" s="8" t="s">
        <v>9</v>
      </c>
      <c r="S1" s="8" t="s">
        <v>10</v>
      </c>
    </row>
    <row r="2" spans="1:21" x14ac:dyDescent="0.2">
      <c r="A2" t="s">
        <v>11</v>
      </c>
      <c r="B2" t="s">
        <v>12</v>
      </c>
      <c r="C2" t="s">
        <v>13</v>
      </c>
      <c r="D2" t="s">
        <v>14</v>
      </c>
      <c r="E2" t="s">
        <v>15</v>
      </c>
      <c r="F2" s="66">
        <v>6.4000000000000003E-3</v>
      </c>
      <c r="G2" s="66">
        <v>2.01E-2</v>
      </c>
      <c r="H2" s="22">
        <v>51</v>
      </c>
      <c r="I2" s="22">
        <v>43</v>
      </c>
      <c r="J2" s="22">
        <v>19</v>
      </c>
      <c r="K2" s="22">
        <v>18</v>
      </c>
      <c r="L2" s="67">
        <v>5.6000000000000001E-2</v>
      </c>
      <c r="M2" s="67">
        <v>5.6000000000000001E-2</v>
      </c>
      <c r="N2" s="65">
        <v>10.09</v>
      </c>
      <c r="O2" s="65">
        <v>0.46</v>
      </c>
      <c r="P2" s="65">
        <v>3.46</v>
      </c>
      <c r="Q2" s="65">
        <v>9.17</v>
      </c>
      <c r="R2" s="65">
        <v>3.24</v>
      </c>
      <c r="S2" s="65">
        <v>6.06</v>
      </c>
      <c r="T2" s="68"/>
      <c r="U2" s="69"/>
    </row>
    <row r="3" spans="1:21" x14ac:dyDescent="0.2">
      <c r="A3" t="s">
        <v>11</v>
      </c>
      <c r="B3" t="s">
        <v>16</v>
      </c>
      <c r="C3" t="s">
        <v>202</v>
      </c>
      <c r="D3" t="s">
        <v>18</v>
      </c>
      <c r="E3" t="s">
        <v>15</v>
      </c>
      <c r="F3" s="66">
        <v>1.01E-2</v>
      </c>
      <c r="G3" s="66">
        <v>1.15E-2</v>
      </c>
      <c r="H3" s="22">
        <v>23</v>
      </c>
      <c r="I3" s="22">
        <v>22</v>
      </c>
      <c r="L3" s="67">
        <v>0.04</v>
      </c>
      <c r="M3" s="67">
        <v>0.04</v>
      </c>
      <c r="N3" s="65">
        <v>1.77</v>
      </c>
      <c r="O3" s="65">
        <v>0.13</v>
      </c>
      <c r="P3" s="65">
        <v>0.71</v>
      </c>
      <c r="Q3" s="65">
        <v>3.16</v>
      </c>
      <c r="R3" s="65">
        <v>1.46</v>
      </c>
      <c r="S3" s="65">
        <v>2.61</v>
      </c>
      <c r="T3" s="68"/>
      <c r="U3" s="69"/>
    </row>
    <row r="4" spans="1:21" x14ac:dyDescent="0.2">
      <c r="A4" t="s">
        <v>11</v>
      </c>
      <c r="B4" t="s">
        <v>19</v>
      </c>
      <c r="C4" t="s">
        <v>20</v>
      </c>
      <c r="D4" t="s">
        <v>21</v>
      </c>
      <c r="E4" t="s">
        <v>15</v>
      </c>
      <c r="F4" s="66">
        <v>4.5999999999999999E-3</v>
      </c>
      <c r="G4" s="66">
        <v>2.9499999999999998E-2</v>
      </c>
      <c r="H4" s="22">
        <v>77</v>
      </c>
      <c r="I4" s="22">
        <v>71</v>
      </c>
      <c r="J4" s="22">
        <v>59</v>
      </c>
      <c r="K4" s="22">
        <v>53</v>
      </c>
      <c r="L4" s="67">
        <v>0.04</v>
      </c>
      <c r="M4" s="67">
        <v>0</v>
      </c>
      <c r="N4" s="65">
        <v>5.18</v>
      </c>
      <c r="O4" s="65">
        <v>0.37</v>
      </c>
      <c r="P4" s="65">
        <v>1.24</v>
      </c>
      <c r="Q4" s="65">
        <v>5.69</v>
      </c>
      <c r="R4" s="65">
        <v>3.51</v>
      </c>
      <c r="S4" s="65">
        <v>4.18</v>
      </c>
      <c r="T4" s="68"/>
      <c r="U4" s="69"/>
    </row>
    <row r="5" spans="1:21" x14ac:dyDescent="0.2">
      <c r="C5" t="s">
        <v>203</v>
      </c>
      <c r="D5" t="s">
        <v>204</v>
      </c>
      <c r="E5" t="s">
        <v>15</v>
      </c>
      <c r="F5" s="66">
        <v>3.0000000000000001E-3</v>
      </c>
      <c r="G5" s="66">
        <v>2.3599999999999999E-2</v>
      </c>
      <c r="H5" s="22">
        <v>0</v>
      </c>
      <c r="I5" s="22">
        <v>2</v>
      </c>
      <c r="J5" s="22">
        <v>5</v>
      </c>
      <c r="K5" s="22">
        <v>4</v>
      </c>
      <c r="L5" s="67">
        <v>0</v>
      </c>
      <c r="M5" s="67">
        <v>0.04</v>
      </c>
      <c r="N5" s="65">
        <v>6.46</v>
      </c>
      <c r="O5" s="65">
        <v>-0.08</v>
      </c>
      <c r="P5" s="65">
        <v>0.76</v>
      </c>
      <c r="Q5" s="65">
        <v>5.78</v>
      </c>
      <c r="R5" s="65">
        <v>4.6399999999999997</v>
      </c>
      <c r="S5" s="65">
        <v>4.3499999999999996</v>
      </c>
      <c r="T5" s="68"/>
      <c r="U5" s="69"/>
    </row>
    <row r="6" spans="1:21" x14ac:dyDescent="0.2">
      <c r="A6" t="s">
        <v>11</v>
      </c>
      <c r="B6" t="s">
        <v>22</v>
      </c>
      <c r="C6" t="s">
        <v>101</v>
      </c>
      <c r="D6" t="s">
        <v>102</v>
      </c>
      <c r="E6" t="s">
        <v>15</v>
      </c>
      <c r="F6" s="66">
        <v>5.4999999999999997E-3</v>
      </c>
      <c r="G6" s="66">
        <v>5.3400000000000003E-2</v>
      </c>
      <c r="H6" s="22">
        <v>31</v>
      </c>
      <c r="I6" s="22">
        <v>26</v>
      </c>
      <c r="J6" s="22">
        <v>43</v>
      </c>
      <c r="K6" s="22">
        <v>47</v>
      </c>
      <c r="L6" s="67">
        <v>0</v>
      </c>
      <c r="M6" s="67">
        <v>0</v>
      </c>
      <c r="N6" s="65">
        <v>11.4</v>
      </c>
      <c r="O6" s="65">
        <v>0.49</v>
      </c>
      <c r="P6" s="65">
        <v>4.9800000000000004</v>
      </c>
      <c r="Q6" s="65">
        <v>10.86</v>
      </c>
      <c r="R6" s="65">
        <v>5.17</v>
      </c>
      <c r="S6" s="65">
        <v>7.79</v>
      </c>
      <c r="T6" s="68"/>
      <c r="U6" s="69"/>
    </row>
    <row r="7" spans="1:21" x14ac:dyDescent="0.2">
      <c r="A7" t="s">
        <v>11</v>
      </c>
      <c r="B7" t="s">
        <v>25</v>
      </c>
      <c r="C7" t="s">
        <v>191</v>
      </c>
      <c r="D7" t="s">
        <v>27</v>
      </c>
      <c r="E7" t="s">
        <v>15</v>
      </c>
      <c r="F7" s="66">
        <v>7.7999999999999996E-3</v>
      </c>
      <c r="G7" s="66">
        <v>4.2299999999999997E-2</v>
      </c>
      <c r="H7" s="22">
        <v>0</v>
      </c>
      <c r="I7" s="22">
        <v>39</v>
      </c>
      <c r="J7" s="22">
        <v>44</v>
      </c>
      <c r="K7" s="22">
        <v>33</v>
      </c>
      <c r="L7" s="67">
        <v>7.1999999999999995E-2</v>
      </c>
      <c r="M7" s="67">
        <v>7.1999999999999995E-2</v>
      </c>
      <c r="N7" s="65">
        <v>8.34</v>
      </c>
      <c r="O7" s="65">
        <v>1.03</v>
      </c>
      <c r="P7" s="65">
        <v>3.06</v>
      </c>
      <c r="Q7" s="65">
        <v>5.89</v>
      </c>
      <c r="R7" s="65">
        <v>2.89</v>
      </c>
      <c r="S7" s="65">
        <v>4.59</v>
      </c>
      <c r="T7" s="68"/>
      <c r="U7" s="69"/>
    </row>
    <row r="8" spans="1:21" ht="13.5" customHeight="1" thickBot="1" x14ac:dyDescent="0.25">
      <c r="A8" s="2" t="s">
        <v>11</v>
      </c>
      <c r="B8" s="2" t="s">
        <v>29</v>
      </c>
      <c r="C8" t="s">
        <v>192</v>
      </c>
      <c r="D8" t="s">
        <v>31</v>
      </c>
      <c r="E8" t="s">
        <v>15</v>
      </c>
      <c r="F8" s="66">
        <v>1.2699999999999999E-2</v>
      </c>
      <c r="G8" s="66">
        <v>3.5200000000000002E-2</v>
      </c>
      <c r="H8" s="22">
        <v>18</v>
      </c>
      <c r="I8" s="22">
        <v>28</v>
      </c>
      <c r="J8" s="22">
        <v>13</v>
      </c>
      <c r="K8" s="22">
        <v>18</v>
      </c>
      <c r="L8" s="67">
        <v>0.04</v>
      </c>
      <c r="M8" s="67">
        <v>0.04</v>
      </c>
      <c r="N8" s="65">
        <v>14.12</v>
      </c>
      <c r="O8" s="65">
        <v>-0.62</v>
      </c>
      <c r="P8" s="65">
        <v>4.58</v>
      </c>
      <c r="Q8" s="65">
        <v>16.149999999999999</v>
      </c>
      <c r="R8" s="65">
        <v>10.029999999999999</v>
      </c>
      <c r="S8" s="65">
        <v>11.71</v>
      </c>
      <c r="T8" s="68"/>
      <c r="U8" s="69"/>
    </row>
    <row r="9" spans="1:21" ht="13.5" customHeight="1" thickBot="1" x14ac:dyDescent="0.25">
      <c r="A9" s="2"/>
      <c r="B9" s="2"/>
      <c r="C9" t="s">
        <v>177</v>
      </c>
      <c r="D9" t="s">
        <v>178</v>
      </c>
      <c r="E9" t="s">
        <v>15</v>
      </c>
      <c r="F9" s="66">
        <v>8.5000000000000006E-3</v>
      </c>
      <c r="G9" s="66">
        <v>2.4799999999999999E-2</v>
      </c>
      <c r="H9" s="36">
        <v>19</v>
      </c>
      <c r="I9" s="33">
        <v>15</v>
      </c>
      <c r="J9" s="36"/>
      <c r="K9" s="36"/>
      <c r="L9" s="67">
        <v>0.112</v>
      </c>
      <c r="M9" s="67">
        <v>0.112</v>
      </c>
      <c r="N9" s="65">
        <v>4.67</v>
      </c>
      <c r="O9" s="65">
        <v>-0.18</v>
      </c>
      <c r="P9" s="65">
        <v>2.02</v>
      </c>
      <c r="Q9" s="65">
        <v>3.64</v>
      </c>
      <c r="R9" s="65">
        <v>2.56</v>
      </c>
      <c r="S9" s="96">
        <v>3.95</v>
      </c>
      <c r="T9" s="68"/>
      <c r="U9" s="69"/>
    </row>
    <row r="10" spans="1:21" ht="13.5" customHeight="1" thickBot="1" x14ac:dyDescent="0.25">
      <c r="A10" s="2"/>
      <c r="B10" s="2"/>
      <c r="C10" t="s">
        <v>181</v>
      </c>
      <c r="D10" t="s">
        <v>182</v>
      </c>
      <c r="E10" t="s">
        <v>15</v>
      </c>
      <c r="F10" s="66">
        <v>1.0699999999999999E-2</v>
      </c>
      <c r="G10" s="66">
        <v>5.0099999999999999E-2</v>
      </c>
      <c r="H10" s="36">
        <v>38</v>
      </c>
      <c r="I10" s="33">
        <v>7</v>
      </c>
      <c r="J10" s="36"/>
      <c r="K10" s="36"/>
      <c r="L10" s="67">
        <v>0.04</v>
      </c>
      <c r="M10" s="67">
        <v>0.04</v>
      </c>
      <c r="N10" s="65">
        <v>2.15</v>
      </c>
      <c r="O10" s="65">
        <v>0.1</v>
      </c>
      <c r="P10" s="65">
        <v>1.73</v>
      </c>
      <c r="Q10" s="65">
        <v>1.61</v>
      </c>
      <c r="R10" s="65">
        <v>1.3</v>
      </c>
      <c r="S10" s="96">
        <v>2.64</v>
      </c>
      <c r="T10" s="68"/>
      <c r="U10" s="69"/>
    </row>
    <row r="11" spans="1:21" hidden="1" x14ac:dyDescent="0.2">
      <c r="A11" t="s">
        <v>11</v>
      </c>
      <c r="B11" t="s">
        <v>12</v>
      </c>
      <c r="C11" t="s">
        <v>13</v>
      </c>
      <c r="D11" t="s">
        <v>14</v>
      </c>
      <c r="E11" t="s">
        <v>15</v>
      </c>
      <c r="L11" s="67">
        <v>5.6000000000000001E-2</v>
      </c>
      <c r="M11" s="67">
        <v>5.6000000000000001E-2</v>
      </c>
      <c r="N11" s="65"/>
      <c r="O11" s="65"/>
      <c r="P11" s="65"/>
      <c r="Q11" s="65"/>
      <c r="R11" s="65"/>
      <c r="S11" s="65"/>
      <c r="T11" s="68"/>
      <c r="U11" s="69"/>
    </row>
    <row r="12" spans="1:21" hidden="1" x14ac:dyDescent="0.2">
      <c r="A12" t="s">
        <v>11</v>
      </c>
      <c r="B12" t="s">
        <v>16</v>
      </c>
      <c r="C12" t="s">
        <v>202</v>
      </c>
      <c r="D12" t="s">
        <v>18</v>
      </c>
      <c r="E12" t="s">
        <v>15</v>
      </c>
      <c r="L12" s="67">
        <v>0.04</v>
      </c>
      <c r="M12" s="67">
        <v>0.04</v>
      </c>
      <c r="N12" s="65"/>
      <c r="O12" s="65"/>
      <c r="P12" s="65"/>
      <c r="Q12" s="65"/>
      <c r="R12" s="65"/>
      <c r="S12" s="65"/>
      <c r="T12" s="68"/>
      <c r="U12" s="69"/>
    </row>
    <row r="13" spans="1:21" hidden="1" x14ac:dyDescent="0.2">
      <c r="A13" t="s">
        <v>11</v>
      </c>
      <c r="B13" t="s">
        <v>19</v>
      </c>
      <c r="C13" t="s">
        <v>20</v>
      </c>
      <c r="D13" t="s">
        <v>21</v>
      </c>
      <c r="E13" t="s">
        <v>15</v>
      </c>
      <c r="L13" s="67">
        <v>0.04</v>
      </c>
      <c r="M13" s="67">
        <v>0</v>
      </c>
      <c r="N13" s="65"/>
      <c r="O13" s="65"/>
      <c r="P13" s="65"/>
      <c r="Q13" s="65"/>
      <c r="R13" s="65"/>
      <c r="S13" s="65"/>
      <c r="T13" s="68"/>
      <c r="U13" s="69"/>
    </row>
    <row r="14" spans="1:21" hidden="1" x14ac:dyDescent="0.2">
      <c r="C14" t="s">
        <v>203</v>
      </c>
      <c r="D14" t="s">
        <v>204</v>
      </c>
      <c r="E14" t="s">
        <v>15</v>
      </c>
      <c r="L14" s="67">
        <v>0</v>
      </c>
      <c r="M14" s="67">
        <v>0.04</v>
      </c>
      <c r="N14" s="65"/>
      <c r="O14" s="65"/>
      <c r="P14" s="65"/>
      <c r="Q14" s="65"/>
      <c r="R14" s="65"/>
      <c r="S14" s="65"/>
      <c r="T14" s="68"/>
      <c r="U14" s="69"/>
    </row>
    <row r="15" spans="1:21" ht="13.5" hidden="1" customHeight="1" thickBot="1" x14ac:dyDescent="0.25">
      <c r="A15" t="s">
        <v>11</v>
      </c>
      <c r="B15" t="s">
        <v>22</v>
      </c>
      <c r="C15" t="s">
        <v>101</v>
      </c>
      <c r="D15" t="s">
        <v>102</v>
      </c>
      <c r="E15" t="s">
        <v>15</v>
      </c>
      <c r="L15" s="67">
        <v>0</v>
      </c>
      <c r="M15" s="99">
        <v>0</v>
      </c>
      <c r="N15" s="65"/>
      <c r="O15" s="65"/>
      <c r="P15" s="65"/>
      <c r="Q15" s="65"/>
      <c r="R15" s="65"/>
      <c r="S15" s="65"/>
      <c r="T15" s="68"/>
      <c r="U15" s="69"/>
    </row>
    <row r="16" spans="1:21" ht="13.5" hidden="1" customHeight="1" thickBot="1" x14ac:dyDescent="0.25">
      <c r="A16" s="2" t="s">
        <v>11</v>
      </c>
      <c r="B16" s="2" t="s">
        <v>29</v>
      </c>
      <c r="C16" t="s">
        <v>192</v>
      </c>
      <c r="D16" t="s">
        <v>31</v>
      </c>
      <c r="E16" t="s">
        <v>15</v>
      </c>
      <c r="L16" s="67">
        <v>0.04</v>
      </c>
      <c r="M16" s="67">
        <v>0.04</v>
      </c>
      <c r="N16" s="65"/>
      <c r="O16" s="65"/>
      <c r="P16" s="65"/>
      <c r="Q16" s="65"/>
      <c r="R16" s="65"/>
      <c r="S16" s="65"/>
      <c r="T16" s="68"/>
      <c r="U16" s="69"/>
    </row>
    <row r="17" spans="1:21" ht="13.5" customHeight="1" thickBot="1" x14ac:dyDescent="0.25">
      <c r="A17" s="2"/>
      <c r="B17" s="2"/>
      <c r="C17" t="s">
        <v>196</v>
      </c>
      <c r="D17" t="s">
        <v>197</v>
      </c>
      <c r="E17" t="s">
        <v>198</v>
      </c>
      <c r="F17" s="66">
        <v>1.1999999999999999E-3</v>
      </c>
      <c r="G17" s="66">
        <v>2.8199999999999999E-2</v>
      </c>
      <c r="H17" s="36">
        <v>0</v>
      </c>
      <c r="I17" s="33">
        <v>0</v>
      </c>
      <c r="J17" s="36">
        <v>14</v>
      </c>
      <c r="K17" s="36">
        <v>12</v>
      </c>
      <c r="L17" s="67">
        <v>0.112</v>
      </c>
      <c r="M17" s="67">
        <v>0.112</v>
      </c>
      <c r="N17" s="65">
        <v>3.55</v>
      </c>
      <c r="O17" s="65">
        <v>-0.39</v>
      </c>
      <c r="P17" s="65">
        <v>-0.27</v>
      </c>
      <c r="Q17" s="65">
        <v>4.97</v>
      </c>
      <c r="R17" s="65">
        <v>4.76</v>
      </c>
      <c r="S17" s="65">
        <v>4.05</v>
      </c>
      <c r="T17" s="93"/>
      <c r="U17" s="69"/>
    </row>
    <row r="18" spans="1:21" ht="13.5" customHeight="1" thickBot="1" x14ac:dyDescent="0.25">
      <c r="A18" s="2"/>
      <c r="B18" s="2"/>
      <c r="C18" t="s">
        <v>200</v>
      </c>
      <c r="D18" t="s">
        <v>201</v>
      </c>
      <c r="E18" t="s">
        <v>198</v>
      </c>
      <c r="F18" s="66">
        <v>1.1999999999999999E-3</v>
      </c>
      <c r="G18" s="66">
        <v>3.6499999999999998E-2</v>
      </c>
      <c r="H18" s="36">
        <v>0</v>
      </c>
      <c r="I18" s="33">
        <v>0</v>
      </c>
      <c r="J18" s="36">
        <v>7</v>
      </c>
      <c r="K18" s="36">
        <v>14</v>
      </c>
      <c r="L18" s="67">
        <v>7.1999999999999995E-2</v>
      </c>
      <c r="M18" s="67">
        <v>7.1999999999999995E-2</v>
      </c>
      <c r="N18" s="65">
        <v>5.68</v>
      </c>
      <c r="O18" s="65">
        <v>-0.47</v>
      </c>
      <c r="P18" s="65">
        <v>-0.12</v>
      </c>
      <c r="Q18" s="65">
        <v>8.0299999999999994</v>
      </c>
      <c r="R18" s="65">
        <v>7.27</v>
      </c>
      <c r="S18" s="65">
        <v>5.92</v>
      </c>
      <c r="T18" s="93"/>
      <c r="U18" s="69"/>
    </row>
    <row r="19" spans="1:21" ht="13.5" customHeight="1" thickBot="1" x14ac:dyDescent="0.25">
      <c r="A19" s="2"/>
      <c r="B19" s="2"/>
      <c r="C19" s="84" t="s">
        <v>158</v>
      </c>
      <c r="D19" s="84" t="s">
        <v>159</v>
      </c>
      <c r="E19" s="84" t="s">
        <v>84</v>
      </c>
      <c r="F19" s="85">
        <v>5.9999999999999995E-4</v>
      </c>
      <c r="G19" s="85">
        <v>2.4400000000000002E-2</v>
      </c>
      <c r="H19" s="36">
        <v>12</v>
      </c>
      <c r="I19" s="33">
        <v>17</v>
      </c>
      <c r="J19" s="36">
        <v>42</v>
      </c>
      <c r="K19" s="36">
        <v>43</v>
      </c>
      <c r="L19" s="86">
        <v>0.14799999999999999</v>
      </c>
      <c r="M19" s="86">
        <v>0.14799999999999999</v>
      </c>
      <c r="N19" s="87">
        <v>5.88</v>
      </c>
      <c r="O19" s="87">
        <v>0.11</v>
      </c>
      <c r="P19" s="87">
        <v>0.4</v>
      </c>
      <c r="Q19" s="87">
        <v>5.31</v>
      </c>
      <c r="R19" s="87">
        <v>4.03</v>
      </c>
      <c r="S19" s="87">
        <v>3.01</v>
      </c>
      <c r="U19" s="65"/>
    </row>
    <row r="20" spans="1:21" ht="13.5" customHeight="1" thickBot="1" x14ac:dyDescent="0.25">
      <c r="A20" s="2"/>
      <c r="B20" s="2"/>
      <c r="C20" s="84" t="s">
        <v>160</v>
      </c>
      <c r="D20" s="84" t="s">
        <v>161</v>
      </c>
      <c r="E20" s="84" t="s">
        <v>84</v>
      </c>
      <c r="F20" s="85">
        <v>7.6E-3</v>
      </c>
      <c r="G20" s="85">
        <v>8.5000000000000006E-3</v>
      </c>
      <c r="H20" s="36">
        <v>0</v>
      </c>
      <c r="I20" s="33">
        <v>7</v>
      </c>
      <c r="J20" s="36">
        <v>16</v>
      </c>
      <c r="K20" s="36"/>
      <c r="L20" s="86">
        <v>0.04</v>
      </c>
      <c r="M20" s="86">
        <v>0.04</v>
      </c>
      <c r="N20" s="87">
        <v>4.03</v>
      </c>
      <c r="O20" s="87">
        <v>1.21</v>
      </c>
      <c r="P20" s="87">
        <v>2.71</v>
      </c>
      <c r="Q20" s="87">
        <v>5.92</v>
      </c>
      <c r="R20" s="87">
        <v>3.75</v>
      </c>
      <c r="S20" s="87">
        <v>4.4000000000000004</v>
      </c>
      <c r="U20" s="65"/>
    </row>
    <row r="21" spans="1:21" ht="13.5" customHeight="1" thickBot="1" x14ac:dyDescent="0.25">
      <c r="A21" s="2"/>
      <c r="B21" s="2"/>
      <c r="C21" s="84" t="s">
        <v>162</v>
      </c>
      <c r="D21" s="84" t="s">
        <v>21</v>
      </c>
      <c r="E21" s="84" t="s">
        <v>84</v>
      </c>
      <c r="F21" s="85">
        <v>5.7000000000000002E-3</v>
      </c>
      <c r="G21" s="85">
        <v>3.2000000000000001E-2</v>
      </c>
      <c r="H21" s="36">
        <v>54</v>
      </c>
      <c r="I21" s="33">
        <v>62</v>
      </c>
      <c r="J21" s="36"/>
      <c r="K21" s="36"/>
      <c r="L21" s="86">
        <v>7.1999999999999995E-2</v>
      </c>
      <c r="M21" s="86">
        <v>7.1999999999999995E-2</v>
      </c>
      <c r="N21" s="87">
        <v>5.08</v>
      </c>
      <c r="O21" s="87">
        <v>0.53</v>
      </c>
      <c r="P21" s="87">
        <v>1.22</v>
      </c>
      <c r="Q21" s="87">
        <v>5.76</v>
      </c>
      <c r="R21" s="87">
        <v>4.2300000000000004</v>
      </c>
      <c r="S21" s="90">
        <v>3.08</v>
      </c>
      <c r="U21" s="65"/>
    </row>
    <row r="22" spans="1:21" ht="13.5" customHeight="1" thickBot="1" x14ac:dyDescent="0.25">
      <c r="A22" s="2"/>
      <c r="B22" s="2"/>
      <c r="C22" s="84" t="s">
        <v>163</v>
      </c>
      <c r="D22" s="84" t="s">
        <v>164</v>
      </c>
      <c r="E22" s="84" t="s">
        <v>84</v>
      </c>
      <c r="F22" s="85">
        <v>5.0000000000000001E-3</v>
      </c>
      <c r="G22" s="85">
        <v>4.5600000000000002E-2</v>
      </c>
      <c r="H22" s="36">
        <v>39</v>
      </c>
      <c r="I22" s="33">
        <v>58</v>
      </c>
      <c r="J22" s="36">
        <v>78</v>
      </c>
      <c r="K22" s="36">
        <v>81</v>
      </c>
      <c r="L22" s="86">
        <v>2.8000000000000001E-2</v>
      </c>
      <c r="M22" s="86">
        <v>2.8000000000000001E-2</v>
      </c>
      <c r="N22" s="87">
        <v>12.17</v>
      </c>
      <c r="O22" s="87">
        <v>0.8</v>
      </c>
      <c r="P22" s="87">
        <v>3.74</v>
      </c>
      <c r="Q22" s="87">
        <v>11.09</v>
      </c>
      <c r="R22" s="87">
        <v>4.72</v>
      </c>
      <c r="S22" s="95">
        <v>6.35</v>
      </c>
      <c r="U22" s="65"/>
    </row>
    <row r="23" spans="1:21" ht="13.5" customHeight="1" thickBot="1" x14ac:dyDescent="0.25">
      <c r="A23" s="2"/>
      <c r="B23" s="2"/>
      <c r="C23" s="84" t="s">
        <v>165</v>
      </c>
      <c r="D23" s="84" t="s">
        <v>166</v>
      </c>
      <c r="E23" s="84" t="s">
        <v>84</v>
      </c>
      <c r="F23" s="85">
        <v>6.4999999999999997E-3</v>
      </c>
      <c r="G23" s="85">
        <v>4.2999999999999997E-2</v>
      </c>
      <c r="H23" s="36">
        <v>65</v>
      </c>
      <c r="I23" s="33">
        <v>74</v>
      </c>
      <c r="J23" s="36"/>
      <c r="K23" s="36"/>
      <c r="L23" s="86">
        <v>7.1999999999999995E-2</v>
      </c>
      <c r="M23" s="86">
        <v>7.1999999999999995E-2</v>
      </c>
      <c r="N23" s="87">
        <v>7.44</v>
      </c>
      <c r="O23" s="87">
        <v>0.33</v>
      </c>
      <c r="P23" s="87">
        <v>2.33</v>
      </c>
      <c r="Q23" s="87">
        <v>5.59</v>
      </c>
      <c r="R23" s="87">
        <v>2.17</v>
      </c>
      <c r="S23" s="95">
        <v>4.74</v>
      </c>
      <c r="U23" s="65"/>
    </row>
    <row r="24" spans="1:21" ht="13.5" customHeight="1" thickBot="1" x14ac:dyDescent="0.25">
      <c r="A24" s="2"/>
      <c r="B24" s="2"/>
      <c r="C24" s="38" t="s">
        <v>167</v>
      </c>
      <c r="D24" s="38" t="s">
        <v>168</v>
      </c>
      <c r="E24" s="38" t="s">
        <v>84</v>
      </c>
      <c r="F24" s="39">
        <v>5.0000000000000001E-3</v>
      </c>
      <c r="G24" s="39">
        <v>5.7500000000000002E-2</v>
      </c>
      <c r="H24" s="31">
        <v>0</v>
      </c>
      <c r="I24" s="30">
        <v>18</v>
      </c>
      <c r="J24" s="31">
        <v>56</v>
      </c>
      <c r="K24" s="31">
        <v>52</v>
      </c>
      <c r="L24" s="40">
        <v>0.04</v>
      </c>
      <c r="M24" s="40">
        <v>0.04</v>
      </c>
      <c r="N24" s="41">
        <v>5.68</v>
      </c>
      <c r="O24" s="41">
        <v>-1.23</v>
      </c>
      <c r="P24" s="41">
        <v>0.66</v>
      </c>
      <c r="Q24" s="41">
        <v>9.9499999999999993</v>
      </c>
      <c r="R24" s="41">
        <v>9.7899999999999991</v>
      </c>
      <c r="S24" s="41">
        <v>8.7100000000000009</v>
      </c>
      <c r="U24" s="65"/>
    </row>
    <row r="25" spans="1:21" ht="13.5" customHeight="1" thickBot="1" x14ac:dyDescent="0.25">
      <c r="A25" s="2"/>
      <c r="B25" s="2"/>
      <c r="C25" s="73"/>
      <c r="D25" s="73" t="s">
        <v>206</v>
      </c>
      <c r="E25" s="73"/>
      <c r="F25" s="74">
        <f>SUMPRODUCT(F2:F10,$L$2:$L$10)/SUM($L$2:$L$10)</f>
        <v>8.4899999999999993E-3</v>
      </c>
      <c r="G25" s="74">
        <f>SUMPRODUCT(G2:G10,$L$2:$L$10)/SUM($L$2:$L$10)</f>
        <v>3.0002000000000001E-2</v>
      </c>
      <c r="H25" s="75"/>
      <c r="I25" s="75"/>
      <c r="J25" s="75"/>
      <c r="K25" s="75"/>
      <c r="L25" s="76">
        <f>SUM(L2:L10)</f>
        <v>0.4</v>
      </c>
      <c r="M25" s="76">
        <f>SUM(M2:M10)</f>
        <v>0.4</v>
      </c>
      <c r="N25" s="88">
        <f t="shared" ref="N25:S25" si="0">SUMPRODUCT(N2:N10,$L$2:$L$10)/SUM($L$2:$L$10)</f>
        <v>6.5433999999999992</v>
      </c>
      <c r="O25" s="88">
        <f t="shared" si="0"/>
        <v>0.19739999999999999</v>
      </c>
      <c r="P25" s="88">
        <f t="shared" si="0"/>
        <v>2.4268000000000001</v>
      </c>
      <c r="Q25" s="88">
        <f t="shared" si="0"/>
        <v>6.0241999999999996</v>
      </c>
      <c r="R25" s="88">
        <f t="shared" si="0"/>
        <v>3.3206000000000002</v>
      </c>
      <c r="S25" s="88">
        <f t="shared" si="0"/>
        <v>4.8945999999999996</v>
      </c>
    </row>
    <row r="26" spans="1:21" ht="13.5" customHeight="1" thickBot="1" x14ac:dyDescent="0.25">
      <c r="A26" s="2"/>
      <c r="B26" s="2"/>
      <c r="C26" s="73"/>
      <c r="D26" s="73" t="s">
        <v>207</v>
      </c>
      <c r="E26" s="73"/>
      <c r="F26" s="74">
        <f>SUMPRODUCT(F10:F18,$L$10:$L$18)/SUM($L$10:$L$18)</f>
        <v>1.6219999999999997E-3</v>
      </c>
      <c r="G26" s="74">
        <f>SUMPRODUCT(G10:G18,$L$10:$L$18)/SUM($L$10:$L$18)</f>
        <v>1.9475999999999997E-2</v>
      </c>
      <c r="H26" s="75"/>
      <c r="I26" s="75"/>
      <c r="J26" s="75"/>
      <c r="K26" s="75"/>
      <c r="L26" s="76">
        <f>SUM(L10:L18)</f>
        <v>0.4</v>
      </c>
      <c r="M26" s="76">
        <f>SUM(M10:M18)</f>
        <v>0.4</v>
      </c>
      <c r="N26" s="88">
        <f t="shared" ref="N26:S26" si="1">SUMPRODUCT(N10:N18,$L$10:$L$18)/SUM($L$10:$L$18)</f>
        <v>2.2313999999999998</v>
      </c>
      <c r="O26" s="88">
        <f t="shared" si="1"/>
        <v>-0.18379999999999999</v>
      </c>
      <c r="P26" s="88">
        <f t="shared" si="1"/>
        <v>7.5799999999999992E-2</v>
      </c>
      <c r="Q26" s="88">
        <f t="shared" si="1"/>
        <v>2.9979999999999993</v>
      </c>
      <c r="R26" s="88">
        <f t="shared" si="1"/>
        <v>2.7713999999999999</v>
      </c>
      <c r="S26" s="88">
        <f t="shared" si="1"/>
        <v>2.4636</v>
      </c>
    </row>
    <row r="27" spans="1:21" ht="13.5" customHeight="1" thickBot="1" x14ac:dyDescent="0.25">
      <c r="A27" s="2"/>
      <c r="B27" s="2"/>
      <c r="C27" s="73"/>
      <c r="D27" s="73" t="s">
        <v>169</v>
      </c>
      <c r="E27" s="73"/>
      <c r="F27" s="74">
        <f>SUMPRODUCT(F19:F24,$L$19:$L$24)/SUM($L$19:$L$24)</f>
        <v>4.0280000000000003E-3</v>
      </c>
      <c r="G27" s="74">
        <f>SUMPRODUCT(G19:G24,$L$19:$L$24)/SUM($L$19:$L$24)</f>
        <v>3.2320000000000002E-2</v>
      </c>
      <c r="H27" s="75"/>
      <c r="I27" s="75"/>
      <c r="J27" s="75"/>
      <c r="K27" s="75"/>
      <c r="L27" s="76">
        <f>SUM(L19:L24)</f>
        <v>0.4</v>
      </c>
      <c r="M27" s="76">
        <f>SUM(M19:M24)</f>
        <v>0.4</v>
      </c>
      <c r="N27" s="88">
        <f t="shared" ref="N27:S27" si="2">SUMPRODUCT(N19:N24,$L$19:$L$24)/SUM($L$19:$L$24)</f>
        <v>6.2520999999999978</v>
      </c>
      <c r="O27" s="88">
        <f t="shared" si="2"/>
        <v>0.24950000000000006</v>
      </c>
      <c r="P27" s="88">
        <f t="shared" si="2"/>
        <v>1.3857999999999999</v>
      </c>
      <c r="Q27" s="88">
        <f t="shared" si="2"/>
        <v>6.3709999999999987</v>
      </c>
      <c r="R27" s="88">
        <f t="shared" si="2"/>
        <v>4.3274999999999997</v>
      </c>
      <c r="S27" s="88">
        <f t="shared" si="2"/>
        <v>4.2767999999999997</v>
      </c>
    </row>
    <row r="28" spans="1:21" ht="13.5" customHeight="1" thickBot="1" x14ac:dyDescent="0.25">
      <c r="A28" s="10" t="s">
        <v>11</v>
      </c>
      <c r="B28" s="10" t="s">
        <v>104</v>
      </c>
      <c r="C28" s="10" t="s">
        <v>105</v>
      </c>
      <c r="D28" s="10" t="s">
        <v>106</v>
      </c>
      <c r="E28" s="10"/>
      <c r="F28" s="24">
        <v>0</v>
      </c>
      <c r="G28" s="24">
        <v>2.3300000000000001E-2</v>
      </c>
      <c r="H28" s="18"/>
      <c r="I28" s="18"/>
      <c r="J28" s="18"/>
      <c r="K28" s="18"/>
      <c r="L28" s="11"/>
      <c r="M28" s="11"/>
      <c r="N28" s="12">
        <v>5.8</v>
      </c>
      <c r="O28" s="12">
        <v>-0.06</v>
      </c>
      <c r="P28" s="12">
        <v>0.46</v>
      </c>
      <c r="Q28" s="12">
        <v>5.19</v>
      </c>
      <c r="R28" s="12">
        <v>4.03</v>
      </c>
      <c r="S28" s="12">
        <v>3.08</v>
      </c>
      <c r="T28" s="72"/>
      <c r="U28" s="72"/>
    </row>
    <row r="29" spans="1:21" ht="13.5" customHeight="1" thickBot="1" x14ac:dyDescent="0.25">
      <c r="A29" s="10"/>
      <c r="B29" s="10"/>
      <c r="C29" s="55" t="s">
        <v>154</v>
      </c>
      <c r="D29" s="55" t="s">
        <v>155</v>
      </c>
      <c r="E29" s="55" t="s">
        <v>15</v>
      </c>
      <c r="F29" s="56">
        <v>6.1999999999999998E-3</v>
      </c>
      <c r="G29" s="56">
        <v>0.02</v>
      </c>
      <c r="H29" s="34">
        <v>0</v>
      </c>
      <c r="I29" s="34">
        <v>7</v>
      </c>
      <c r="J29" s="34">
        <v>9</v>
      </c>
      <c r="K29" s="34">
        <v>9</v>
      </c>
      <c r="L29" s="56">
        <v>4.4999999999999998E-2</v>
      </c>
      <c r="M29" s="56">
        <v>4.8000000000000001E-2</v>
      </c>
      <c r="N29" s="57">
        <v>18.39</v>
      </c>
      <c r="O29" s="57">
        <v>1.34</v>
      </c>
      <c r="P29" s="57">
        <v>7.97</v>
      </c>
      <c r="Q29" s="57">
        <v>18.149999999999999</v>
      </c>
      <c r="R29" s="57">
        <v>0.52</v>
      </c>
      <c r="S29" s="57">
        <v>4.13</v>
      </c>
      <c r="T29" s="49"/>
      <c r="U29" s="49"/>
    </row>
    <row r="30" spans="1:21" ht="13.5" customHeight="1" thickBot="1" x14ac:dyDescent="0.25">
      <c r="A30" s="13"/>
      <c r="B30" s="13" t="s">
        <v>107</v>
      </c>
      <c r="C30" s="13" t="s">
        <v>108</v>
      </c>
      <c r="D30" s="13" t="s">
        <v>109</v>
      </c>
      <c r="E30" s="13"/>
      <c r="F30" s="26"/>
      <c r="G30" s="26">
        <v>2.4199999999999999E-2</v>
      </c>
      <c r="H30" s="35"/>
      <c r="I30" s="35"/>
      <c r="J30" s="35"/>
      <c r="K30" s="35"/>
      <c r="L30" s="14"/>
      <c r="M30" s="14"/>
      <c r="N30" s="15">
        <v>15.47</v>
      </c>
      <c r="O30" s="15">
        <v>1.22</v>
      </c>
      <c r="P30" s="15">
        <v>8.84</v>
      </c>
      <c r="Q30" s="15">
        <v>16.149999999999999</v>
      </c>
      <c r="R30" s="15">
        <v>-1.1399999999999999</v>
      </c>
      <c r="S30" s="15">
        <v>2.52</v>
      </c>
      <c r="T30" s="49"/>
      <c r="U30" s="49"/>
    </row>
    <row r="31" spans="1:21" x14ac:dyDescent="0.2">
      <c r="A31" t="s">
        <v>33</v>
      </c>
      <c r="B31" t="s">
        <v>37</v>
      </c>
      <c r="C31" s="51" t="s">
        <v>38</v>
      </c>
      <c r="D31" s="51" t="s">
        <v>39</v>
      </c>
      <c r="E31" s="51"/>
      <c r="F31" s="52">
        <v>6.4000000000000003E-3</v>
      </c>
      <c r="G31" s="52">
        <v>2.1999999999999999E-2</v>
      </c>
      <c r="H31" s="36">
        <v>84</v>
      </c>
      <c r="I31" s="36">
        <v>57</v>
      </c>
      <c r="J31" s="36">
        <v>19</v>
      </c>
      <c r="K31" s="33">
        <v>20</v>
      </c>
      <c r="L31" s="53">
        <v>0.03</v>
      </c>
      <c r="M31" s="53">
        <v>4.2000000000000003E-2</v>
      </c>
      <c r="N31" s="54">
        <v>4.74</v>
      </c>
      <c r="O31" s="54">
        <v>0.03</v>
      </c>
      <c r="P31" s="54">
        <v>10.15</v>
      </c>
      <c r="Q31" s="54">
        <v>5.62</v>
      </c>
      <c r="R31" s="54">
        <v>0.06</v>
      </c>
      <c r="S31" s="54">
        <v>8.17</v>
      </c>
      <c r="T31" s="49"/>
      <c r="U31" s="49"/>
    </row>
    <row r="32" spans="1:21" x14ac:dyDescent="0.2">
      <c r="C32" s="51" t="s">
        <v>208</v>
      </c>
      <c r="D32" s="51" t="s">
        <v>209</v>
      </c>
      <c r="E32" s="51" t="s">
        <v>15</v>
      </c>
      <c r="F32" s="52">
        <v>7.4000000000000003E-3</v>
      </c>
      <c r="G32" s="52">
        <v>1.6899999999999998E-2</v>
      </c>
      <c r="H32" s="36">
        <v>44</v>
      </c>
      <c r="I32" s="36">
        <v>51</v>
      </c>
      <c r="J32" s="36">
        <v>30</v>
      </c>
      <c r="K32" s="33">
        <v>24</v>
      </c>
      <c r="L32" s="53"/>
      <c r="M32" s="53">
        <v>0</v>
      </c>
      <c r="N32" s="54">
        <v>4.75</v>
      </c>
      <c r="O32" s="54">
        <v>1.52</v>
      </c>
      <c r="P32" s="54">
        <v>5.96</v>
      </c>
      <c r="Q32" s="54">
        <v>7.75</v>
      </c>
      <c r="R32" s="54">
        <v>-0.55000000000000004</v>
      </c>
      <c r="S32" s="54">
        <v>7.31</v>
      </c>
      <c r="T32" s="49"/>
      <c r="U32" s="49"/>
    </row>
    <row r="33" spans="1:21" x14ac:dyDescent="0.2">
      <c r="A33" t="s">
        <v>33</v>
      </c>
      <c r="B33" t="s">
        <v>40</v>
      </c>
      <c r="C33" s="51" t="s">
        <v>41</v>
      </c>
      <c r="D33" s="51" t="s">
        <v>42</v>
      </c>
      <c r="E33" s="51" t="s">
        <v>43</v>
      </c>
      <c r="F33" s="52">
        <v>6.0000000000000001E-3</v>
      </c>
      <c r="G33" s="52">
        <v>1.9199999999999998E-2</v>
      </c>
      <c r="H33" s="33">
        <v>15</v>
      </c>
      <c r="I33" s="33">
        <v>17</v>
      </c>
      <c r="J33" s="33">
        <v>19</v>
      </c>
      <c r="K33" s="33">
        <v>20</v>
      </c>
      <c r="L33" s="53">
        <v>3.5999999999999997E-2</v>
      </c>
      <c r="M33" s="53">
        <v>0</v>
      </c>
      <c r="N33" s="54">
        <v>5.3</v>
      </c>
      <c r="O33" s="54">
        <v>1.19</v>
      </c>
      <c r="P33" s="54">
        <v>8.1999999999999993</v>
      </c>
      <c r="Q33" s="54">
        <v>8.41</v>
      </c>
      <c r="R33" s="54">
        <v>3.24</v>
      </c>
      <c r="S33" s="54">
        <v>9.01</v>
      </c>
      <c r="T33" s="49"/>
      <c r="U33" s="49"/>
    </row>
    <row r="34" spans="1:21" x14ac:dyDescent="0.2">
      <c r="A34" t="s">
        <v>33</v>
      </c>
      <c r="B34" t="s">
        <v>44</v>
      </c>
      <c r="C34" s="51" t="s">
        <v>45</v>
      </c>
      <c r="D34" s="51" t="s">
        <v>46</v>
      </c>
      <c r="E34" s="51" t="s">
        <v>15</v>
      </c>
      <c r="F34" s="52">
        <v>4.3E-3</v>
      </c>
      <c r="G34" s="97">
        <v>3.3599999999999998E-2</v>
      </c>
      <c r="H34" s="33">
        <v>66</v>
      </c>
      <c r="I34" s="33">
        <v>58</v>
      </c>
      <c r="J34" s="33">
        <v>42</v>
      </c>
      <c r="K34" s="33">
        <v>40</v>
      </c>
      <c r="L34" s="53">
        <v>3.5999999999999997E-2</v>
      </c>
      <c r="M34" s="53">
        <v>4.8000000000000001E-2</v>
      </c>
      <c r="N34" s="54">
        <v>3.16</v>
      </c>
      <c r="O34" s="54">
        <v>1.17</v>
      </c>
      <c r="P34" s="54">
        <v>8.5</v>
      </c>
      <c r="Q34" s="54">
        <v>6.1</v>
      </c>
      <c r="R34" s="54">
        <v>-1.57</v>
      </c>
      <c r="S34" s="54">
        <v>5.88</v>
      </c>
      <c r="T34" s="49"/>
      <c r="U34" s="49"/>
    </row>
    <row r="35" spans="1:21" x14ac:dyDescent="0.2">
      <c r="A35" t="s">
        <v>33</v>
      </c>
      <c r="B35" t="s">
        <v>47</v>
      </c>
      <c r="C35" s="51" t="s">
        <v>48</v>
      </c>
      <c r="D35" s="51" t="s">
        <v>49</v>
      </c>
      <c r="E35" s="51" t="s">
        <v>15</v>
      </c>
      <c r="F35" s="52">
        <v>6.8999999999999999E-3</v>
      </c>
      <c r="G35" s="97">
        <v>2.92E-2</v>
      </c>
      <c r="H35" s="37">
        <v>7</v>
      </c>
      <c r="I35" s="37">
        <v>2</v>
      </c>
      <c r="J35" s="36">
        <v>5</v>
      </c>
      <c r="K35" s="33">
        <v>21</v>
      </c>
      <c r="L35" s="53">
        <v>3.9E-2</v>
      </c>
      <c r="M35" s="53">
        <v>4.2000000000000003E-2</v>
      </c>
      <c r="N35" s="54">
        <v>6.18</v>
      </c>
      <c r="O35" s="54">
        <v>2.74</v>
      </c>
      <c r="P35" s="54">
        <v>10.54</v>
      </c>
      <c r="Q35" s="54">
        <v>10.46</v>
      </c>
      <c r="R35" s="98">
        <v>4.1900000000000004</v>
      </c>
      <c r="S35" s="54">
        <v>11.47</v>
      </c>
      <c r="T35" s="49"/>
      <c r="U35" s="49"/>
    </row>
    <row r="36" spans="1:21" ht="13.5" customHeight="1" thickBot="1" x14ac:dyDescent="0.25">
      <c r="C36" s="38" t="s">
        <v>170</v>
      </c>
      <c r="D36" s="38" t="s">
        <v>171</v>
      </c>
      <c r="E36" s="38" t="s">
        <v>84</v>
      </c>
      <c r="F36" s="39">
        <v>1.2999999999999999E-3</v>
      </c>
      <c r="G36" s="39">
        <v>2.9000000000000001E-2</v>
      </c>
      <c r="H36" s="29">
        <v>60</v>
      </c>
      <c r="I36" s="29">
        <v>71</v>
      </c>
      <c r="J36" s="31">
        <v>59</v>
      </c>
      <c r="K36" s="30">
        <v>40</v>
      </c>
      <c r="L36" s="40">
        <v>0.17249999999999999</v>
      </c>
      <c r="M36" s="40">
        <v>0.17249999999999999</v>
      </c>
      <c r="N36" s="41">
        <v>6.97</v>
      </c>
      <c r="O36" s="41">
        <v>1.58</v>
      </c>
      <c r="P36" s="41">
        <v>6.63</v>
      </c>
      <c r="Q36" s="41">
        <v>9.7799999999999994</v>
      </c>
      <c r="R36" s="41">
        <v>0.76</v>
      </c>
      <c r="S36" s="41">
        <v>6.95</v>
      </c>
      <c r="T36" s="49"/>
      <c r="U36" s="49"/>
    </row>
    <row r="37" spans="1:21" ht="13.5" customHeight="1" thickBot="1" x14ac:dyDescent="0.25">
      <c r="A37" s="2"/>
      <c r="B37" s="2"/>
      <c r="C37" s="73"/>
      <c r="D37" s="73" t="s">
        <v>110</v>
      </c>
      <c r="E37" s="73"/>
      <c r="F37" s="74">
        <f>((F31*(L31/SUM(L31:L35)))+(F33*(L33/SUM(L31:L35)))+(F34*(L34/SUM(L31:L35)))+(F35*(L35/SUM(L31:L35))))</f>
        <v>5.899999999999999E-3</v>
      </c>
      <c r="G37" s="74">
        <f>((G31*(L31/SUM(L31:L35)))+(G33*(L33/SUM(L31:L35)))+(G34*(L34/SUM(L31:L35)))+(G35*(L35/SUM(L31:L35))))</f>
        <v>2.6238297872340423E-2</v>
      </c>
      <c r="H37" s="75"/>
      <c r="I37" s="75"/>
      <c r="J37" s="75"/>
      <c r="K37" s="75"/>
      <c r="L37" s="76"/>
      <c r="M37" s="76"/>
      <c r="N37" s="88">
        <f>((N31*(L31/SUM(L31:L35)))+(N33*(L33/SUM(L31:L35)))+(N34*(L34/SUM(L31:L35)))+(N35*(L35/SUM(L31:L35))))</f>
        <v>4.8778723404255322</v>
      </c>
      <c r="O37" s="88">
        <f>((O31*(L31/SUM(L31:L35)))+(O33*(L33/SUM(L31:L35)))+(O34*(L34/SUM(L31:L35)))+(O35*(L35/SUM(L31:L35))))</f>
        <v>1.3668085106382977</v>
      </c>
      <c r="P37" s="88">
        <f>((P31*(L31/SUM(L31:L35)))+(P33*(L33/SUM(L31:L35)))+(P34*(L34/SUM(L31:L35)))+(P35*(L35/SUM(L31:L35))))</f>
        <v>9.3387234042553189</v>
      </c>
      <c r="Q37" s="88">
        <f>((Q31*(L31/SUM(L31:L35)))+(Q33*(L33/SUM(L31:L35)))+(Q34*(L34/SUM(L31:L35)))+(Q35*(L35/SUM(L31:L35))))</f>
        <v>7.7936170212765941</v>
      </c>
      <c r="R37" s="88">
        <f>((R31*(L31/SUM(L31:L35)))+(R33*(L33/SUM(L31:L35)))+(R34*(L34/SUM(L31:L35)))+(R35*(L35/SUM(L31:L35))))</f>
        <v>1.5980851063829786</v>
      </c>
      <c r="S37" s="88">
        <f>((S31*(L31/SUM(L31:L35)))+(S33*(L33/SUM(L31:L35)))+(S34*(L34/SUM(L31:L35)))+(S35*(L35/SUM(L31:L35))))</f>
        <v>8.712553191489361</v>
      </c>
      <c r="T37" s="49"/>
      <c r="U37" s="49"/>
    </row>
    <row r="38" spans="1:21" ht="13.5" customHeight="1" thickBot="1" x14ac:dyDescent="0.25">
      <c r="A38" s="10"/>
      <c r="B38" s="10" t="s">
        <v>111</v>
      </c>
      <c r="C38" s="10" t="s">
        <v>218</v>
      </c>
      <c r="D38" s="91" t="s">
        <v>210</v>
      </c>
      <c r="E38" s="10"/>
      <c r="F38" s="24"/>
      <c r="G38" s="24">
        <v>2.5899999999999999E-2</v>
      </c>
      <c r="H38" s="18"/>
      <c r="I38" s="18"/>
      <c r="J38" s="18"/>
      <c r="K38" s="18"/>
      <c r="L38" s="11"/>
      <c r="M38" s="11"/>
      <c r="N38" s="12">
        <v>5.82</v>
      </c>
      <c r="O38" s="92">
        <v>1.23</v>
      </c>
      <c r="P38" s="12">
        <v>6.91</v>
      </c>
      <c r="Q38" s="12">
        <v>9.26</v>
      </c>
      <c r="R38" s="92">
        <v>0.18</v>
      </c>
      <c r="S38" s="12">
        <v>6.04</v>
      </c>
      <c r="T38" s="49"/>
      <c r="U38" s="49"/>
    </row>
    <row r="39" spans="1:21" x14ac:dyDescent="0.2">
      <c r="A39" t="s">
        <v>33</v>
      </c>
      <c r="B39" t="s">
        <v>50</v>
      </c>
      <c r="C39" s="51" t="s">
        <v>114</v>
      </c>
      <c r="D39" s="51" t="s">
        <v>115</v>
      </c>
      <c r="E39" s="51" t="s">
        <v>116</v>
      </c>
      <c r="F39" s="52">
        <v>0.01</v>
      </c>
      <c r="G39" s="52">
        <v>5.1999999999999998E-3</v>
      </c>
      <c r="H39" s="33">
        <v>68</v>
      </c>
      <c r="I39" s="36">
        <v>65</v>
      </c>
      <c r="J39" s="33">
        <v>59</v>
      </c>
      <c r="K39" s="36">
        <v>50</v>
      </c>
      <c r="L39" s="53">
        <v>3.5999999999999997E-2</v>
      </c>
      <c r="M39" s="53">
        <v>3.5999999999999997E-2</v>
      </c>
      <c r="N39" s="54">
        <v>6.08</v>
      </c>
      <c r="O39" s="54">
        <v>-0.23</v>
      </c>
      <c r="P39" s="54">
        <v>3</v>
      </c>
      <c r="Q39" s="54">
        <v>10.49</v>
      </c>
      <c r="R39" s="54">
        <v>6.2</v>
      </c>
      <c r="S39" s="54">
        <v>12.92</v>
      </c>
      <c r="T39" s="49"/>
      <c r="U39" s="49"/>
    </row>
    <row r="40" spans="1:21" x14ac:dyDescent="0.2">
      <c r="A40" t="s">
        <v>33</v>
      </c>
      <c r="B40" t="s">
        <v>53</v>
      </c>
      <c r="C40" s="51" t="s">
        <v>54</v>
      </c>
      <c r="D40" s="51" t="s">
        <v>55</v>
      </c>
      <c r="E40" s="51" t="s">
        <v>56</v>
      </c>
      <c r="F40" s="52">
        <v>6.1000000000000004E-3</v>
      </c>
      <c r="G40" s="52">
        <v>3.8E-3</v>
      </c>
      <c r="H40" s="37">
        <v>71</v>
      </c>
      <c r="I40" s="28">
        <v>72</v>
      </c>
      <c r="J40" s="36">
        <v>76</v>
      </c>
      <c r="K40" s="36">
        <v>78</v>
      </c>
      <c r="L40" s="53">
        <v>3.5999999999999997E-2</v>
      </c>
      <c r="M40" s="53">
        <v>0</v>
      </c>
      <c r="N40" s="54">
        <v>6.98</v>
      </c>
      <c r="O40" s="54">
        <v>0.28000000000000003</v>
      </c>
      <c r="P40" s="54">
        <v>7.35</v>
      </c>
      <c r="Q40" s="54">
        <v>14.36</v>
      </c>
      <c r="R40" s="54">
        <v>9.14</v>
      </c>
      <c r="S40" s="54">
        <v>14.63</v>
      </c>
      <c r="T40" s="49"/>
      <c r="U40" s="49"/>
    </row>
    <row r="41" spans="1:21" ht="13.5" customHeight="1" thickBot="1" x14ac:dyDescent="0.25">
      <c r="A41" s="2" t="s">
        <v>33</v>
      </c>
      <c r="B41" s="2" t="s">
        <v>57</v>
      </c>
      <c r="C41" s="51" t="s">
        <v>58</v>
      </c>
      <c r="D41" s="51" t="s">
        <v>59</v>
      </c>
      <c r="E41" s="51" t="s">
        <v>15</v>
      </c>
      <c r="F41" s="52">
        <v>8.0000000000000004E-4</v>
      </c>
      <c r="G41" s="52">
        <v>1.9800000000000002E-2</v>
      </c>
      <c r="H41" s="33">
        <v>0</v>
      </c>
      <c r="I41" s="33">
        <v>0</v>
      </c>
      <c r="J41" s="33">
        <v>1</v>
      </c>
      <c r="K41" s="33">
        <v>1</v>
      </c>
      <c r="L41" s="53">
        <v>0.03</v>
      </c>
      <c r="M41" s="53">
        <v>0.12</v>
      </c>
      <c r="N41" s="54">
        <v>7.82</v>
      </c>
      <c r="O41" s="54">
        <v>0.05</v>
      </c>
      <c r="P41" s="54">
        <v>3.9</v>
      </c>
      <c r="Q41" s="54">
        <v>15.41</v>
      </c>
      <c r="R41" s="54">
        <v>11.1</v>
      </c>
      <c r="S41" s="54">
        <v>16.3</v>
      </c>
      <c r="T41" s="49"/>
      <c r="U41" s="49"/>
    </row>
    <row r="42" spans="1:21" ht="13.5" customHeight="1" thickBot="1" x14ac:dyDescent="0.25">
      <c r="A42" s="2"/>
      <c r="B42" s="2"/>
      <c r="C42" s="84" t="s">
        <v>222</v>
      </c>
      <c r="D42" s="101" t="s">
        <v>223</v>
      </c>
      <c r="E42" s="84" t="s">
        <v>84</v>
      </c>
      <c r="F42" s="85">
        <v>8.9999999999999993E-3</v>
      </c>
      <c r="G42" s="85">
        <v>1.6999999999999999E-3</v>
      </c>
      <c r="H42" s="100"/>
      <c r="I42" s="100"/>
      <c r="J42" s="100"/>
      <c r="K42" s="100"/>
      <c r="L42" s="86"/>
      <c r="M42" s="86"/>
      <c r="N42" s="87">
        <v>-2.2200000000000002</v>
      </c>
      <c r="O42" s="87">
        <v>0.05</v>
      </c>
      <c r="P42" s="87">
        <v>0.96</v>
      </c>
      <c r="Q42" s="87">
        <v>-1.27</v>
      </c>
      <c r="R42" s="102">
        <v>11.16</v>
      </c>
      <c r="S42" s="102">
        <v>16.37</v>
      </c>
      <c r="T42" s="49"/>
      <c r="U42" s="49"/>
    </row>
    <row r="43" spans="1:21" ht="13.5" customHeight="1" thickBot="1" x14ac:dyDescent="0.25">
      <c r="A43" s="2"/>
      <c r="B43" s="2"/>
      <c r="C43" s="38" t="s">
        <v>172</v>
      </c>
      <c r="D43" s="38" t="s">
        <v>173</v>
      </c>
      <c r="E43" s="38" t="s">
        <v>84</v>
      </c>
      <c r="F43" s="39">
        <v>2.9999999999999997E-4</v>
      </c>
      <c r="G43" s="39">
        <v>1.9900000000000001E-2</v>
      </c>
      <c r="H43" s="30">
        <v>0</v>
      </c>
      <c r="I43" s="30">
        <v>0</v>
      </c>
      <c r="J43" s="31">
        <v>0</v>
      </c>
      <c r="K43" s="31"/>
      <c r="L43" s="40">
        <v>0.40350000000000003</v>
      </c>
      <c r="M43" s="40">
        <v>0.40350000000000003</v>
      </c>
      <c r="N43" s="41">
        <v>8.1</v>
      </c>
      <c r="O43" s="41">
        <v>0.18</v>
      </c>
      <c r="P43" s="41">
        <v>4.3600000000000003</v>
      </c>
      <c r="Q43" s="41">
        <v>14.89</v>
      </c>
      <c r="R43" s="41">
        <v>10.4</v>
      </c>
      <c r="S43" s="41">
        <v>16.27</v>
      </c>
      <c r="T43" s="49"/>
      <c r="U43" s="49"/>
    </row>
    <row r="44" spans="1:21" ht="13.5" customHeight="1" thickBot="1" x14ac:dyDescent="0.25">
      <c r="A44" s="2"/>
      <c r="B44" s="2"/>
      <c r="C44" s="73"/>
      <c r="D44" s="73" t="s">
        <v>117</v>
      </c>
      <c r="E44" s="73"/>
      <c r="F44" s="74">
        <f>((F39*(L39/SUM(L39:L41)))+(F40*(L40/SUM(L39:L41)))+(F41*(L41/SUM(L39:L41))))</f>
        <v>5.9176470588235301E-3</v>
      </c>
      <c r="G44" s="74">
        <f>((G39*(L39/SUM(L39:L41)))+(G40*(L40/SUM(L39:L41)))+(G41*(L41/SUM(L39:L41))))</f>
        <v>9.0000000000000011E-3</v>
      </c>
      <c r="H44" s="75"/>
      <c r="I44" s="75"/>
      <c r="J44" s="75"/>
      <c r="K44" s="75"/>
      <c r="L44" s="76"/>
      <c r="M44" s="76"/>
      <c r="N44" s="88">
        <f>((N39*(L39/SUM(L39:L41)))+(N40*(L40/SUM(L39:L41)))+(N41*(L41/SUM(L39:L41))))</f>
        <v>6.909411764705883</v>
      </c>
      <c r="O44" s="88">
        <f>((O39*(L39/SUM(L39:L41)))+(O40*(L40/SUM(L39:L41)))+(O41*(L41/SUM(L39:L41))))</f>
        <v>3.2352941176470598E-2</v>
      </c>
      <c r="P44" s="88">
        <f>((P39*(L39/SUM(L39:L41)))+(P40*(L40/SUM(L39:L41)))+(P41*(L41/SUM(L39:L41))))</f>
        <v>4.8000000000000007</v>
      </c>
      <c r="Q44" s="88">
        <f>((Q39*(L39/SUM(L39:L41)))+(Q40*(L40/SUM(L39:L41)))+(Q41*(L41/SUM(L39:L41))))</f>
        <v>13.30294117647059</v>
      </c>
      <c r="R44" s="88">
        <f>((R39*(L39/SUM(L39:L41)))+(R40*(L40/SUM(L39:L41)))+(R41*(L41/SUM(L39:L41))))</f>
        <v>8.6788235294117655</v>
      </c>
      <c r="S44" s="88">
        <f>((S39*(L39/SUM(L39:L41)))+(S40*(L40/SUM(L39:L41)))+(S41*(L41/SUM(L39:L41))))</f>
        <v>14.517647058823531</v>
      </c>
      <c r="T44" s="49"/>
      <c r="U44" s="49"/>
    </row>
    <row r="45" spans="1:21" ht="13.5" customHeight="1" thickBot="1" x14ac:dyDescent="0.25">
      <c r="A45" s="10"/>
      <c r="B45" s="10" t="s">
        <v>118</v>
      </c>
      <c r="C45" s="10" t="s">
        <v>119</v>
      </c>
      <c r="D45" s="10" t="s">
        <v>120</v>
      </c>
      <c r="E45" s="10"/>
      <c r="F45" s="24"/>
      <c r="G45" s="24">
        <v>2.06E-2</v>
      </c>
      <c r="H45" s="18"/>
      <c r="I45" s="18"/>
      <c r="J45" s="18"/>
      <c r="K45" s="18"/>
      <c r="L45" s="11"/>
      <c r="M45" s="11"/>
      <c r="N45" s="12">
        <v>7.84</v>
      </c>
      <c r="O45" s="12">
        <v>0.02</v>
      </c>
      <c r="P45" s="12">
        <v>3.85</v>
      </c>
      <c r="Q45" s="12">
        <v>15.43</v>
      </c>
      <c r="R45" s="12">
        <v>11.16</v>
      </c>
      <c r="S45" s="12">
        <v>16.37</v>
      </c>
      <c r="T45" s="49"/>
      <c r="U45" s="49"/>
    </row>
    <row r="46" spans="1:21" x14ac:dyDescent="0.2">
      <c r="A46" t="s">
        <v>33</v>
      </c>
      <c r="B46" t="s">
        <v>60</v>
      </c>
      <c r="C46" s="51" t="s">
        <v>61</v>
      </c>
      <c r="D46" s="51" t="s">
        <v>62</v>
      </c>
      <c r="E46" s="51" t="s">
        <v>15</v>
      </c>
      <c r="F46" s="52">
        <v>8.8000000000000005E-3</v>
      </c>
      <c r="G46" s="52">
        <v>0</v>
      </c>
      <c r="H46" s="33">
        <v>43</v>
      </c>
      <c r="I46" s="33">
        <v>36</v>
      </c>
      <c r="J46" s="33">
        <v>41</v>
      </c>
      <c r="K46" s="36">
        <v>27</v>
      </c>
      <c r="L46" s="53">
        <v>2.1000000000000001E-2</v>
      </c>
      <c r="M46" s="53">
        <v>3.5999999999999997E-2</v>
      </c>
      <c r="N46" s="54">
        <v>-2.2200000000000002</v>
      </c>
      <c r="O46" s="54">
        <v>-0.52</v>
      </c>
      <c r="P46" s="54">
        <v>5</v>
      </c>
      <c r="Q46" s="54">
        <v>7.13</v>
      </c>
      <c r="R46" s="54">
        <v>8.7200000000000006</v>
      </c>
      <c r="S46" s="54">
        <v>13.84</v>
      </c>
      <c r="T46" s="49"/>
      <c r="U46" s="49"/>
    </row>
    <row r="47" spans="1:21" x14ac:dyDescent="0.2">
      <c r="A47" t="s">
        <v>33</v>
      </c>
      <c r="B47" t="s">
        <v>63</v>
      </c>
      <c r="C47" s="51" t="s">
        <v>121</v>
      </c>
      <c r="D47" s="51" t="s">
        <v>122</v>
      </c>
      <c r="E47" s="51" t="s">
        <v>15</v>
      </c>
      <c r="F47" s="52">
        <v>6.4000000000000003E-3</v>
      </c>
      <c r="G47" s="52">
        <v>6.9999999999999999E-4</v>
      </c>
      <c r="H47" s="33">
        <v>27</v>
      </c>
      <c r="I47" s="33">
        <v>5</v>
      </c>
      <c r="J47" s="33">
        <v>8</v>
      </c>
      <c r="K47" s="33">
        <v>10</v>
      </c>
      <c r="L47" s="53">
        <v>2.1000000000000001E-2</v>
      </c>
      <c r="M47" s="53">
        <v>0</v>
      </c>
      <c r="N47" s="54">
        <v>0.89</v>
      </c>
      <c r="O47" s="54">
        <v>1.93</v>
      </c>
      <c r="P47" s="54">
        <v>8.16</v>
      </c>
      <c r="Q47" s="54">
        <v>9.0500000000000007</v>
      </c>
      <c r="R47" s="54">
        <v>11.28</v>
      </c>
      <c r="S47" s="54">
        <v>15.99</v>
      </c>
      <c r="T47" s="49"/>
      <c r="U47" s="49"/>
    </row>
    <row r="48" spans="1:21" ht="13.5" customHeight="1" thickBot="1" x14ac:dyDescent="0.25">
      <c r="A48" s="2" t="s">
        <v>33</v>
      </c>
      <c r="B48" s="2" t="s">
        <v>66</v>
      </c>
      <c r="C48" s="58" t="s">
        <v>67</v>
      </c>
      <c r="D48" s="58" t="s">
        <v>68</v>
      </c>
      <c r="E48" s="58" t="s">
        <v>43</v>
      </c>
      <c r="F48" s="59">
        <v>4.3E-3</v>
      </c>
      <c r="G48" s="59">
        <v>7.7999999999999996E-3</v>
      </c>
      <c r="H48" s="32">
        <v>35</v>
      </c>
      <c r="I48" s="29">
        <v>39</v>
      </c>
      <c r="J48" s="29">
        <v>44</v>
      </c>
      <c r="K48" s="31">
        <v>53</v>
      </c>
      <c r="L48" s="60">
        <v>3.5999999999999997E-2</v>
      </c>
      <c r="M48" s="60">
        <v>0</v>
      </c>
      <c r="N48" s="61">
        <v>6.92</v>
      </c>
      <c r="O48" s="61">
        <v>1.4</v>
      </c>
      <c r="P48" s="61">
        <v>6.53</v>
      </c>
      <c r="Q48" s="61">
        <v>15.29</v>
      </c>
      <c r="R48" s="61">
        <v>10.62</v>
      </c>
      <c r="S48" s="61">
        <v>16.850000000000001</v>
      </c>
      <c r="T48" s="49"/>
      <c r="U48" s="49"/>
    </row>
    <row r="49" spans="1:21" ht="13.5" customHeight="1" thickBot="1" x14ac:dyDescent="0.25">
      <c r="A49" s="2"/>
      <c r="B49" s="2"/>
      <c r="C49" s="73"/>
      <c r="D49" s="73" t="s">
        <v>123</v>
      </c>
      <c r="E49" s="73"/>
      <c r="F49" s="74">
        <f>((F46*(L46/SUM(L46:L48)))+(F47*(L47/SUM(L46:L48)))+(F48*(L48/SUM(L46:L48))))</f>
        <v>6.0769230769230787E-3</v>
      </c>
      <c r="G49" s="74">
        <f>((G46*(L46/SUM(L46:L48)))+(G47*(L47/SUM(L46:L48)))+(G48*(L48/SUM(L46:L48))))</f>
        <v>3.7884615384615379E-3</v>
      </c>
      <c r="H49" s="75"/>
      <c r="I49" s="75"/>
      <c r="J49" s="75"/>
      <c r="K49" s="75"/>
      <c r="L49" s="76"/>
      <c r="M49" s="76"/>
      <c r="N49" s="88">
        <f>((N46*(L46/SUM(L46:L48)))+(N47*(L47/SUM(L46:L48)))+(N48*(L48/SUM(L46:L48))))</f>
        <v>2.8357692307692304</v>
      </c>
      <c r="O49" s="88">
        <f>((O46*(L46/SUM(L46:L48)))+(O47*(L47/SUM(L46:L48)))+(O48*(L48/SUM(L46:L48))))</f>
        <v>1.0257692307692308</v>
      </c>
      <c r="P49" s="88">
        <f>((P46*(L46/SUM(L46:L48)))+(P47*(L47/SUM(L46:L48)))+(P48*(L48/SUM(L46:L48))))</f>
        <v>6.5569230769230771</v>
      </c>
      <c r="Q49" s="88">
        <f>((Q46*(L46/SUM(L46:L48)))+(Q47*(L47/SUM(L46:L48)))+(Q48*(L48/SUM(L46:L48))))</f>
        <v>11.413076923076924</v>
      </c>
      <c r="R49" s="88">
        <f>((R46*(L46/SUM(L46:L48)))+(R47*(L47/SUM(L46:L48)))+(R48*(L48/SUM(L46:L48))))</f>
        <v>10.286153846153846</v>
      </c>
      <c r="S49" s="88">
        <f>((S46*(L46/SUM(L46:L48)))+(S47*(L47/SUM(L46:L48)))+(S48*(L48/SUM(L46:L48))))</f>
        <v>15.808076923076925</v>
      </c>
      <c r="T49" s="49"/>
      <c r="U49" s="49"/>
    </row>
    <row r="50" spans="1:21" ht="13.5" customHeight="1" thickBot="1" x14ac:dyDescent="0.25">
      <c r="A50" s="10"/>
      <c r="B50" s="10" t="s">
        <v>124</v>
      </c>
      <c r="C50" s="10" t="s">
        <v>125</v>
      </c>
      <c r="D50" s="10" t="s">
        <v>126</v>
      </c>
      <c r="E50" s="10"/>
      <c r="F50" s="24"/>
      <c r="G50" s="24">
        <v>1.3899999999999999E-2</v>
      </c>
      <c r="H50" s="18"/>
      <c r="I50" s="18"/>
      <c r="J50" s="18"/>
      <c r="K50" s="18"/>
      <c r="L50" s="11"/>
      <c r="M50" s="11"/>
      <c r="N50" s="12">
        <v>5.88</v>
      </c>
      <c r="O50" s="12">
        <v>0.3</v>
      </c>
      <c r="P50" s="12">
        <v>4.54</v>
      </c>
      <c r="Q50" s="12">
        <v>13.57</v>
      </c>
      <c r="R50" s="12">
        <v>11.62</v>
      </c>
      <c r="S50" s="12">
        <v>16.37</v>
      </c>
      <c r="T50" s="49"/>
      <c r="U50" s="49"/>
    </row>
    <row r="51" spans="1:21" x14ac:dyDescent="0.2">
      <c r="A51" t="s">
        <v>33</v>
      </c>
      <c r="B51" t="s">
        <v>69</v>
      </c>
      <c r="C51" s="51" t="s">
        <v>70</v>
      </c>
      <c r="D51" s="51" t="s">
        <v>71</v>
      </c>
      <c r="E51" s="51"/>
      <c r="F51" s="52">
        <v>1.18E-2</v>
      </c>
      <c r="G51" s="52">
        <v>0</v>
      </c>
      <c r="H51" s="37">
        <v>95</v>
      </c>
      <c r="I51" s="37">
        <v>80</v>
      </c>
      <c r="J51" s="37">
        <v>66</v>
      </c>
      <c r="K51" s="37">
        <v>61</v>
      </c>
      <c r="L51" s="53">
        <v>2.1000000000000001E-2</v>
      </c>
      <c r="M51" s="53">
        <v>0</v>
      </c>
      <c r="N51" s="54">
        <v>1.66</v>
      </c>
      <c r="O51" s="54">
        <v>0.05</v>
      </c>
      <c r="P51" s="54">
        <v>2.4300000000000002</v>
      </c>
      <c r="Q51" s="54">
        <v>2.56</v>
      </c>
      <c r="R51" s="54">
        <v>4.99</v>
      </c>
      <c r="S51" s="54">
        <v>12.07</v>
      </c>
      <c r="T51" s="49"/>
      <c r="U51" s="49"/>
    </row>
    <row r="52" spans="1:21" x14ac:dyDescent="0.2">
      <c r="A52" t="s">
        <v>33</v>
      </c>
      <c r="B52" t="s">
        <v>72</v>
      </c>
      <c r="C52" s="51" t="s">
        <v>73</v>
      </c>
      <c r="D52" s="51" t="s">
        <v>74</v>
      </c>
      <c r="E52" s="51"/>
      <c r="F52" s="52">
        <v>9.2999999999999992E-3</v>
      </c>
      <c r="G52" s="52">
        <v>1.0200000000000001E-2</v>
      </c>
      <c r="H52" s="37">
        <v>92</v>
      </c>
      <c r="I52" s="36">
        <v>93</v>
      </c>
      <c r="J52" s="37">
        <v>85</v>
      </c>
      <c r="K52" s="37">
        <v>73</v>
      </c>
      <c r="L52" s="53">
        <v>2.1000000000000001E-2</v>
      </c>
      <c r="M52" s="53">
        <v>4.2000000000000003E-2</v>
      </c>
      <c r="N52" s="54">
        <v>18.32</v>
      </c>
      <c r="O52" s="54">
        <v>2.5499999999999998</v>
      </c>
      <c r="P52" s="54">
        <v>11.07</v>
      </c>
      <c r="Q52" s="54">
        <v>24.79</v>
      </c>
      <c r="R52" s="54">
        <v>3.42</v>
      </c>
      <c r="S52" s="54">
        <v>11.39</v>
      </c>
      <c r="T52" s="49"/>
      <c r="U52" s="49"/>
    </row>
    <row r="53" spans="1:21" ht="13.5" customHeight="1" thickBot="1" x14ac:dyDescent="0.25">
      <c r="A53" s="2" t="s">
        <v>33</v>
      </c>
      <c r="B53" s="2" t="s">
        <v>75</v>
      </c>
      <c r="C53" s="58" t="s">
        <v>76</v>
      </c>
      <c r="D53" s="58" t="s">
        <v>77</v>
      </c>
      <c r="E53" s="58" t="s">
        <v>15</v>
      </c>
      <c r="F53" s="59">
        <v>2.7000000000000001E-3</v>
      </c>
      <c r="G53" s="59">
        <v>2.0199999999999999E-2</v>
      </c>
      <c r="H53" s="31">
        <v>19</v>
      </c>
      <c r="I53" s="30">
        <v>14</v>
      </c>
      <c r="J53" s="30">
        <v>12</v>
      </c>
      <c r="K53" s="31">
        <v>16</v>
      </c>
      <c r="L53" s="60">
        <v>4.2000000000000003E-2</v>
      </c>
      <c r="M53" s="60">
        <v>4.2000000000000003E-2</v>
      </c>
      <c r="N53" s="61">
        <v>9.4499999999999993</v>
      </c>
      <c r="O53" s="61">
        <v>0.48</v>
      </c>
      <c r="P53" s="61">
        <v>5.14</v>
      </c>
      <c r="Q53" s="61">
        <v>15.08</v>
      </c>
      <c r="R53" s="61">
        <v>9.3000000000000007</v>
      </c>
      <c r="S53" s="61">
        <v>17.760000000000002</v>
      </c>
      <c r="T53" s="49"/>
      <c r="U53" s="49"/>
    </row>
    <row r="54" spans="1:21" ht="13.5" customHeight="1" thickBot="1" x14ac:dyDescent="0.25">
      <c r="A54" s="2"/>
      <c r="B54" s="2"/>
      <c r="C54" s="73"/>
      <c r="D54" s="73" t="s">
        <v>127</v>
      </c>
      <c r="E54" s="73"/>
      <c r="F54" s="74">
        <f>((F51*(L51/SUM(L51:L53)))+(F52*(L52/SUM(L51:L53)))+(F53*(L53/SUM(L51:L53))))</f>
        <v>6.6250000000000007E-3</v>
      </c>
      <c r="G54" s="74">
        <f>((G51*(L51/SUM(L51:L53)))+(G52*(L52/SUM(L51:L53)))+(G53*(L53/SUM(L51:L53))))</f>
        <v>1.265E-2</v>
      </c>
      <c r="H54" s="75"/>
      <c r="I54" s="75"/>
      <c r="J54" s="75"/>
      <c r="K54" s="75"/>
      <c r="L54" s="76"/>
      <c r="M54" s="76"/>
      <c r="N54" s="88">
        <f>((N51*(L51/SUM(L51:L53)))+(N52*(L52/SUM(L51:L53)))+(N53*(L53/SUM(L51:L53))))</f>
        <v>9.7199999999999989</v>
      </c>
      <c r="O54" s="88">
        <f>((O51*(L51/SUM(L51:L53)))+(O52*(L52/SUM(L51:L53)))+(O53*(L53/SUM(L51:L53))))</f>
        <v>0.8899999999999999</v>
      </c>
      <c r="P54" s="88">
        <f>((P51*(L51/SUM(L51:L53)))+(P52*(L52/SUM(L51:L53)))+(P53*(L53/SUM(L51:L53))))</f>
        <v>5.9450000000000003</v>
      </c>
      <c r="Q54" s="88">
        <f>((Q51*(L51/SUM(L51:L53)))+(Q52*(L52/SUM(L51:L53)))+(Q53*(L53/SUM(L51:L53))))</f>
        <v>14.3775</v>
      </c>
      <c r="R54" s="88">
        <f>((R51*(L51/SUM(L51:L53)))+(R52*(L52/SUM(L51:L53)))+(R53*(L53/SUM(L51:L53))))</f>
        <v>6.7525000000000004</v>
      </c>
      <c r="S54" s="88">
        <f>((S51*(L51/SUM(L51:L53)))+(S52*(L52/SUM(L51:L53)))+(S53*(L53/SUM(L51:L53))))</f>
        <v>14.745000000000001</v>
      </c>
      <c r="T54" s="49"/>
      <c r="U54" s="49"/>
    </row>
    <row r="55" spans="1:21" ht="13.5" customHeight="1" thickBot="1" x14ac:dyDescent="0.25">
      <c r="A55" s="10"/>
      <c r="B55" s="10" t="s">
        <v>128</v>
      </c>
      <c r="C55" s="10" t="s">
        <v>129</v>
      </c>
      <c r="D55" s="10" t="s">
        <v>130</v>
      </c>
      <c r="E55" s="10"/>
      <c r="F55" s="24"/>
      <c r="G55" s="24">
        <v>2.46E-2</v>
      </c>
      <c r="H55" s="18"/>
      <c r="I55" s="18"/>
      <c r="J55" s="18"/>
      <c r="K55" s="18"/>
      <c r="L55" s="11"/>
      <c r="M55" s="11"/>
      <c r="N55" s="12">
        <v>9.83</v>
      </c>
      <c r="O55" s="12">
        <v>-0.22</v>
      </c>
      <c r="P55" s="12">
        <v>3.43</v>
      </c>
      <c r="Q55" s="12">
        <v>15.98</v>
      </c>
      <c r="R55" s="12">
        <v>9.49</v>
      </c>
      <c r="S55" s="12">
        <v>15.91</v>
      </c>
      <c r="T55" s="49"/>
      <c r="U55" s="49"/>
    </row>
    <row r="56" spans="1:21" x14ac:dyDescent="0.2">
      <c r="A56" t="s">
        <v>33</v>
      </c>
      <c r="B56" t="s">
        <v>78</v>
      </c>
      <c r="C56" s="84" t="s">
        <v>188</v>
      </c>
      <c r="D56" s="84" t="s">
        <v>189</v>
      </c>
      <c r="E56" s="84"/>
      <c r="F56" s="85">
        <v>1.1999999999999999E-3</v>
      </c>
      <c r="G56" s="85">
        <v>1.49E-2</v>
      </c>
      <c r="H56" s="28">
        <v>0</v>
      </c>
      <c r="I56" s="28">
        <v>0</v>
      </c>
      <c r="J56" s="28">
        <v>4</v>
      </c>
      <c r="K56" s="37">
        <v>3</v>
      </c>
      <c r="L56" s="86">
        <v>5.0999999999999997E-2</v>
      </c>
      <c r="M56" s="86">
        <v>3.5999999999999997E-2</v>
      </c>
      <c r="N56" s="87">
        <v>12.43</v>
      </c>
      <c r="O56" s="87">
        <v>-0.59</v>
      </c>
      <c r="P56" s="87">
        <v>4.04</v>
      </c>
      <c r="Q56" s="87">
        <v>15.22</v>
      </c>
      <c r="R56" s="87">
        <v>9.23</v>
      </c>
      <c r="S56" s="87">
        <v>16.39</v>
      </c>
      <c r="T56" s="49"/>
      <c r="U56" s="49"/>
    </row>
    <row r="57" spans="1:21" x14ac:dyDescent="0.2">
      <c r="A57" t="s">
        <v>33</v>
      </c>
      <c r="B57" t="s">
        <v>81</v>
      </c>
      <c r="H57" s="33"/>
      <c r="I57" s="33"/>
      <c r="L57" s="67"/>
      <c r="M57" s="67"/>
      <c r="N57" s="65"/>
      <c r="O57" s="65"/>
      <c r="P57" s="65"/>
      <c r="Q57" s="65"/>
      <c r="R57" s="65"/>
      <c r="S57" s="1"/>
      <c r="T57" s="49"/>
      <c r="U57" s="49"/>
    </row>
    <row r="58" spans="1:21" ht="13.5" customHeight="1" thickBot="1" x14ac:dyDescent="0.25">
      <c r="A58" s="2" t="s">
        <v>33</v>
      </c>
      <c r="B58" s="2" t="s">
        <v>86</v>
      </c>
      <c r="C58" s="2" t="s">
        <v>87</v>
      </c>
      <c r="D58" s="2" t="s">
        <v>131</v>
      </c>
      <c r="E58" s="2" t="s">
        <v>15</v>
      </c>
      <c r="F58" s="70">
        <v>5.1999999999999998E-3</v>
      </c>
      <c r="G58" s="70">
        <v>9.2999999999999992E-3</v>
      </c>
      <c r="H58" s="29">
        <v>41</v>
      </c>
      <c r="I58" s="31">
        <v>22</v>
      </c>
      <c r="J58" s="31">
        <v>13</v>
      </c>
      <c r="K58" s="31">
        <v>20</v>
      </c>
      <c r="L58" s="99">
        <v>6.9000000000000006E-2</v>
      </c>
      <c r="M58" s="99">
        <v>4.8000000000000001E-2</v>
      </c>
      <c r="N58" s="3">
        <v>11.47</v>
      </c>
      <c r="O58" s="3">
        <v>1.21</v>
      </c>
      <c r="P58" s="3">
        <v>7.96</v>
      </c>
      <c r="Q58" s="3">
        <v>13.57</v>
      </c>
      <c r="R58" s="3">
        <v>5.91</v>
      </c>
      <c r="S58" s="3">
        <v>16.45</v>
      </c>
      <c r="T58" s="49"/>
      <c r="U58" s="49"/>
    </row>
    <row r="59" spans="1:21" ht="13.5" customHeight="1" thickBot="1" x14ac:dyDescent="0.25">
      <c r="A59" s="2"/>
      <c r="B59" s="2"/>
      <c r="C59" s="73"/>
      <c r="D59" s="73" t="s">
        <v>132</v>
      </c>
      <c r="E59" s="73"/>
      <c r="F59" s="74">
        <f>((F56*(L56/SUM(L56:L58)))+(F57*(L57/SUM(L56:L58)))+(F58*(L58/SUM(L56:L58))))</f>
        <v>3.5000000000000001E-3</v>
      </c>
      <c r="G59" s="74">
        <f>((G56*(L56/SUM(L56:L58)))+(G57*(L57/SUM(L56:L58)))+(G58*(L58/SUM(L56:L58))))</f>
        <v>1.1679999999999999E-2</v>
      </c>
      <c r="H59" s="75"/>
      <c r="I59" s="75"/>
      <c r="J59" s="75"/>
      <c r="K59" s="75"/>
      <c r="L59" s="76"/>
      <c r="M59" s="76"/>
      <c r="N59" s="88">
        <f>((N56*(L56/SUM(L56:L58)))+(N57*(L57/SUM(L56:L58)))+(N58*(L58/SUM(L56:L58))))</f>
        <v>11.878</v>
      </c>
      <c r="O59" s="88">
        <f>((O56*(L56/SUM(L56:L58)))+(O57*(L57/SUM(L56:L58)))+(O58*(L58/SUM(L56:L58))))</f>
        <v>0.44500000000000012</v>
      </c>
      <c r="P59" s="88">
        <f>((P56*(L56/SUM(L56:L58)))+(P57*(L57/SUM(L56:L58)))+(P58*(L58/SUM(L56:L58))))</f>
        <v>6.2940000000000005</v>
      </c>
      <c r="Q59" s="88">
        <f>((Q56*(L56/SUM(L56:L58)))+(Q57*(L57/SUM(L56:L58)))+(Q58*(L58/SUM(L56:L58))))</f>
        <v>14.271250000000002</v>
      </c>
      <c r="R59" s="88">
        <f>((R56*(L56/SUM(L56:L58)))+(R57*(L57/SUM(L56:L58)))+(R58*(L58/SUM(L56:L58))))</f>
        <v>7.3210000000000006</v>
      </c>
      <c r="S59" s="88">
        <f>((S56*(L56/SUM(L56:L58)))+(S57*(L57/SUM(L56:L58)))+(S58*(L58/SUM(L56:L58))))</f>
        <v>16.424500000000002</v>
      </c>
      <c r="T59" s="49"/>
      <c r="U59" s="49"/>
    </row>
    <row r="60" spans="1:21" ht="13.5" customHeight="1" thickBot="1" x14ac:dyDescent="0.25">
      <c r="A60" s="13"/>
      <c r="B60" s="13" t="s">
        <v>133</v>
      </c>
      <c r="C60" s="13" t="s">
        <v>134</v>
      </c>
      <c r="D60" s="13" t="s">
        <v>135</v>
      </c>
      <c r="E60" s="13"/>
      <c r="F60" s="26"/>
      <c r="G60" s="26">
        <v>1.46E-2</v>
      </c>
      <c r="H60" s="20"/>
      <c r="I60" s="20"/>
      <c r="J60" s="20"/>
      <c r="K60" s="20"/>
      <c r="L60" s="14"/>
      <c r="M60" s="14"/>
      <c r="N60" s="15">
        <v>11.5</v>
      </c>
      <c r="O60" s="15">
        <v>1.1200000000000001</v>
      </c>
      <c r="P60" s="15">
        <v>9.0399999999999991</v>
      </c>
      <c r="Q60" s="15">
        <v>15.57</v>
      </c>
      <c r="R60" s="15">
        <v>6.77</v>
      </c>
      <c r="S60" s="15">
        <v>15.87</v>
      </c>
      <c r="T60" s="49"/>
      <c r="U60" s="49"/>
    </row>
    <row r="61" spans="1:21" ht="13.5" customHeight="1" thickBot="1" x14ac:dyDescent="0.25">
      <c r="A61" s="4" t="s">
        <v>89</v>
      </c>
      <c r="B61" s="4" t="s">
        <v>90</v>
      </c>
      <c r="C61" s="55" t="s">
        <v>91</v>
      </c>
      <c r="D61" s="55" t="s">
        <v>211</v>
      </c>
      <c r="E61" s="55" t="s">
        <v>15</v>
      </c>
      <c r="F61" s="56">
        <v>2.7000000000000001E-3</v>
      </c>
      <c r="G61" s="56">
        <v>2.18E-2</v>
      </c>
      <c r="H61" s="34">
        <v>0</v>
      </c>
      <c r="I61" s="34">
        <v>2</v>
      </c>
      <c r="J61" s="19">
        <v>6</v>
      </c>
      <c r="K61" s="31">
        <v>6</v>
      </c>
      <c r="L61" s="62">
        <v>0.03</v>
      </c>
      <c r="M61" s="62">
        <v>0.06</v>
      </c>
      <c r="N61" s="57">
        <v>12.46</v>
      </c>
      <c r="O61" s="57">
        <v>-1.2</v>
      </c>
      <c r="P61" s="57">
        <v>-0.09</v>
      </c>
      <c r="Q61" s="57">
        <v>17.739999999999998</v>
      </c>
      <c r="R61" s="57">
        <v>11.27</v>
      </c>
      <c r="S61" s="63">
        <v>13.83</v>
      </c>
      <c r="T61" s="49"/>
      <c r="U61" s="49"/>
    </row>
    <row r="62" spans="1:21" ht="13.5" customHeight="1" thickBot="1" x14ac:dyDescent="0.25">
      <c r="A62" s="10"/>
      <c r="B62" s="10" t="s">
        <v>136</v>
      </c>
      <c r="C62" s="10" t="s">
        <v>137</v>
      </c>
      <c r="D62" s="10" t="s">
        <v>212</v>
      </c>
      <c r="E62" s="10"/>
      <c r="F62" s="24"/>
      <c r="G62" s="24">
        <v>3.1399999999999997E-2</v>
      </c>
      <c r="H62" s="18"/>
      <c r="I62" s="18"/>
      <c r="J62" s="18"/>
      <c r="K62" s="18"/>
      <c r="L62" s="11"/>
      <c r="M62" s="11"/>
      <c r="N62" s="12">
        <v>8.66</v>
      </c>
      <c r="O62" s="12">
        <v>-1.42</v>
      </c>
      <c r="P62" s="12">
        <v>-0.23</v>
      </c>
      <c r="Q62" s="12">
        <v>13.8</v>
      </c>
      <c r="R62" s="12">
        <v>9.01</v>
      </c>
      <c r="S62" s="16">
        <v>12.61</v>
      </c>
      <c r="T62" s="49"/>
      <c r="U62" s="49"/>
    </row>
    <row r="63" spans="1:21" ht="13.5" customHeight="1" thickBot="1" x14ac:dyDescent="0.25">
      <c r="A63" s="4"/>
      <c r="B63" s="4"/>
      <c r="C63" s="77"/>
      <c r="D63" s="77" t="s">
        <v>139</v>
      </c>
      <c r="E63" s="77"/>
      <c r="F63" s="78">
        <f>(F29*(L29/0.6))+((F31*(L31/0.6))+(F33*(L33/0.6))+(F34*(L34/0.6))+(F35*(L35/0.6))+(F39*(L39/0.6))+(F40*(L40/0.6))+(F41*(L41/0.6))+(F46*(L46/0.6))+(F47*(L47/0.6))+(F48*(L48/0.6))+(F51*(L51/0.6))+(F52*(L52/0.6))+(F53*(L53/0.6))+(F56*(L56/0.6))+(F57*(L57/0.6))+(F58*(L58/0.6))+(F61*(L61/0.6)))</f>
        <v>5.4099999999999999E-3</v>
      </c>
      <c r="G63" s="78">
        <f>(G29*(L29/0.6))+((G31*(L31/0.6))+(G33*(L33/0.6))+(G34*(L34/0.6))+(G35*(L35/0.6))+(G39*(L39/0.6))+(G40*(L40/0.6))+(G41*(L41/0.6))+(G46*(L46/0.6))+(G47*(L47/0.6))+(G48*(L48/0.6))+(G51*(L51/0.6))+(G52*(L52/0.6))+(G53*(L53/0.6))+(G56*(L56/0.6))+(G57*(L57/0.6))+(G58*(L58/0.6))+(G61*(L61/0.6)))</f>
        <v>1.4885500000000001E-2</v>
      </c>
      <c r="H63" s="79"/>
      <c r="I63" s="79"/>
      <c r="J63" s="79"/>
      <c r="K63" s="79"/>
      <c r="L63" s="80">
        <f>SUM(L29:L61)-L36-L43</f>
        <v>0.59999999999999987</v>
      </c>
      <c r="M63" s="80">
        <f>SUM(M29:M61)-M36-M43</f>
        <v>0.60000000000000031</v>
      </c>
      <c r="N63" s="81">
        <f>(N29*(L29/0.6))+((N31*(L31/0.6))+(N33*(L33/0.6))+(N34*(L34/0.6))+(N35*(L35/0.6))+(N39*(L39/0.6))+(N40*(L40/0.6))+(N41*(L41/0.6))+(N46*(L46/0.6))+(N47*(L47/0.6))+(N48*(L48/0.6))+(N51*(L51/0.6))+(N52*(L52/0.6))+(N53*(L53/0.6))+(N56*(L56/0.6))+(N57*(L57/0.6))+(N58*(L58/0.6))+(N61*(L61/0.6)))</f>
        <v>8.4282000000000004</v>
      </c>
      <c r="O63" s="81">
        <f>(O29*(L29/0.6))+((O31*(L31/0.6))+(O33*(L33/0.6))+(O34*(L34/0.6))+(O35*(L35/0.6))+(O39*(L39/0.6))+(O40*(L40/0.6))+(O41*(L41/0.6))+(O46*(L46/0.6))+(O47*(L47/0.6))+(O48*(L48/0.6))+(O51*(L51/0.6))+(O52*(L52/0.6))+(O53*(L53/0.6))+(O56*(L56/0.6))+(O57*(L57/0.6))+(O58*(L58/0.6))+(O61*(L61/0.06)))</f>
        <v>0.17415</v>
      </c>
      <c r="P63" s="81">
        <f>(P29*(L29/0.6))+((P31*(L31/0.6))+(P33*(L33/0.6))+(P34*(L34/0.6))+(P35*(L35/0.6))+(P39*(L39/0.6))+(P40*(L40/0.6))+(P41*(L41/0.6))+(P46*(L46/0.6))+(P47*(L47/0.6))+(P48*(L48/0.6))+(P51*(L51/0.6))+(P52*(L52/0.6))+(P53*(L53/0.6))+(P56*(L56/0.6))+(P57*(L57/0.6))+(P58*(L58/0.6))+(P61*(L61/0.6)))</f>
        <v>6.5473499999999998</v>
      </c>
      <c r="Q63" s="81">
        <f>(Q29*(L29/0.6))+((Q31*(L31/0.6))+(Q33*(L33/0.6))+(Q34*(L34/0.6))+(Q35*(L35/0.6))+(Q39*(L39/0.6))+(Q40*(L40/0.6))+(Q41*(L41/0.6))+(Q46*(L46/0.6))+(Q47*(L47/0.6))+(Q48*(L48/0.6))+(Q51*(L51/0.6))+(Q52*(L52/0.6))+(Q53*(L53/0.6))+(Q56*(L56/0.6))+(Q57*(L57/0.6))+(Q58*(L58/0.6))+(Q61*(L61/0.6)))</f>
        <v>12.692050000000002</v>
      </c>
      <c r="R63" s="81">
        <f>(R29*(L29/0.6))+((R31*(L31/0.6))+(R33*(L33/0.6))+(R34*(L34/0.6))+(R35*(L35/0.6))+(R39*(L39/0.6))+(R40*(L40/0.6))+(R41*(L41/0.6))+(R46*(L46/0.6))+(R47*(L47/0.6))+(R48*(L48/0.6))+(R51*(L51/0.6))+(R52*(L52/0.6))+(R53*(L53/0.6))+(R56*(L56/0.6))+(R57*(L57/0.6))+(R58*(L58/0.6))+(R61*(L61/0.6)))</f>
        <v>6.2002000000000015</v>
      </c>
      <c r="S63" s="81">
        <f>(S29*(L29/0.6))+((S31*(L31/0.6))+(S33*(L33/0.6))+(S34*(L34/0.6))+(S35*(L35/0.6))+(S39*(L39/0.6))+(S40*(L40/0.6))+(S41*(L41/0.6))+(S46*(L46/0.6))+(S47*(L47/0.6))+(S48*(L48/0.6))+(S51*(L51/0.6))+(S52*(L52/0.6))+(S53*(L53/0.6))+(S56*(L56/0.6))+(S57*(L57/0.6))+(S58*(L58/0.6))+(S61*(L61/0.6)))</f>
        <v>12.920950000000001</v>
      </c>
      <c r="T63" s="49"/>
      <c r="U63" s="49"/>
    </row>
    <row r="64" spans="1:21" ht="13.5" customHeight="1" thickBot="1" x14ac:dyDescent="0.25">
      <c r="A64" s="4"/>
      <c r="B64" s="4"/>
      <c r="C64" s="77"/>
      <c r="D64" s="77" t="s">
        <v>216</v>
      </c>
      <c r="E64" s="77"/>
      <c r="F64" s="78">
        <f>(F29*$M$29+SUMPRODUCT(F31:F35,$M$31:$M$35)+SUMPRODUCT(F39:F41,$M$39:$M$41)+SUMPRODUCT(F46:F48,$M$46:$M$48)+SUMPRODUCT(F51:F53,$M$51:$M$53)+F58*$M$58)/SUM($M$29,$M$31:$M$35,$M$39:$M$41,,$M$51:$M$53,$M$58)</f>
        <v>5.532051282051283E-3</v>
      </c>
      <c r="G64" s="78">
        <f>(G29*$M$29+SUMPRODUCT(G31:G35,$M$31:$M$35)+SUMPRODUCT(G39:G41,$M$39:$M$41)+SUMPRODUCT(G46:G48,$M$46:$M$48)+SUMPRODUCT(G51:G53,$M$51:$M$53)+G58*$M$58)/SUM($M$29,$M$31:$M$35,$M$39:$M$41,,$M$51:$M$53,$M$58)</f>
        <v>1.9251282051282053E-2</v>
      </c>
      <c r="H64" s="79"/>
      <c r="I64" s="79"/>
      <c r="J64" s="79"/>
      <c r="K64" s="79"/>
      <c r="L64" s="80"/>
      <c r="M64" s="76"/>
      <c r="N64" s="81">
        <f t="shared" ref="N64:S64" si="3">(N29*$M$29+SUMPRODUCT(N31:N35,$M$31:$M$35)+SUMPRODUCT(N39:N41,$M$39:$M$41)+SUMPRODUCT(N46:N48,$M$46:$M$48)+SUMPRODUCT(N51:N53,$M$51:$M$53)+N58*$M$58)/SUM($M$29,$M$31:$M$35,$M$39:$M$41,,$M$51:$M$53,$M$58)</f>
        <v>9.1608974358974375</v>
      </c>
      <c r="O64" s="81">
        <f t="shared" si="3"/>
        <v>0.85717948717948733</v>
      </c>
      <c r="P64" s="81">
        <f t="shared" si="3"/>
        <v>7.4325641025641032</v>
      </c>
      <c r="Q64" s="81">
        <f t="shared" si="3"/>
        <v>14.206794871794873</v>
      </c>
      <c r="R64" s="81">
        <f t="shared" si="3"/>
        <v>6.015256410256411</v>
      </c>
      <c r="S64" s="81">
        <f t="shared" si="3"/>
        <v>13.330384615384618</v>
      </c>
      <c r="T64" s="49"/>
      <c r="U64" s="49"/>
    </row>
    <row r="65" spans="1:19" ht="13.5" customHeight="1" thickBot="1" x14ac:dyDescent="0.25">
      <c r="A65" s="4"/>
      <c r="B65" s="4"/>
      <c r="C65" s="77"/>
      <c r="D65" s="77" t="s">
        <v>140</v>
      </c>
      <c r="E65" s="77"/>
      <c r="F65" s="74">
        <f>(F30*(L29/0.6))+(F38*(SUM(L31:L35)/0.6)+(F45*(SUM(L39:L41)/0.6)+(F50*(SUM(L46:L48)/0.6)+(F55*(SUM(L51:L53)/0.6)+(F60*(SUM(L56:L58)/0.6)+(F62*(L61/0.6)))))))</f>
        <v>0</v>
      </c>
      <c r="G65" s="74">
        <f>(G30*(L29/0.6))+(G38*(SUM(L31:L35)/0.6)+(G45*(SUM(L39:L41)/0.6)+(G50*(SUM(L46:L48)/0.6)+(G55*(SUM(L51:L53)/0.6)+(G60*(SUM(L56:L58)/0.6)+(G62*(L61/0.6)))))))</f>
        <v>2.11445E-2</v>
      </c>
      <c r="H65" s="79"/>
      <c r="I65" s="79"/>
      <c r="J65" s="79"/>
      <c r="K65" s="79"/>
      <c r="L65" s="80"/>
      <c r="M65" s="76"/>
      <c r="N65" s="88">
        <f>(N30*(L29/0.6))+(N38*(SUM(L31:L35)/0.6)+(N45*(SUM(L39:L41)/0.6)+(N50*(SUM(L46:L48)/0.6)+(N55*(SUM(L51:L53)/0.6)+(N60*(SUM(L56:L58)/0.6)+(N62*(L61/0.6)))))))</f>
        <v>8.7343500000000009</v>
      </c>
      <c r="O65" s="88">
        <f>(O30*(L29/0.6))+(O38*(SUM(L31:L35)/0.6)+(O45*(SUM(L39:L41)/0.6)+(O50*(SUM(L46:L48)/0.6)+(O55*(SUM(L51:L53)/0.6)+(O60*(SUM(L56:L58)/0.6)+(O62*(L61/0.6)))))))</f>
        <v>0.54515000000000002</v>
      </c>
      <c r="P65" s="88">
        <f>(P30*(L29/0.6))+(P38*(SUM(L31:L35)/0.6)+(P45*(SUM(L39:L41)/0.6)+(P50*(SUM(L46:L48)/0.6)+(P55*(SUM(L51:L53)/0.6)+(P60*(SUM(L56:L58)/0.6)+(P62*(L61/0.6)))))))</f>
        <v>5.808250000000001</v>
      </c>
      <c r="Q65" s="88">
        <f>(Q30*(L29/0.6))+(Q38*(SUM(L31:L35)/0.6)+(Q45*(SUM(L39:L41)/0.6)+(Q50*(SUM(L46:L48)/0.6)+(Q55*(SUM(L51:L53)/0.6)+(Q60*(SUM(L56:L58)/0.6)+(Q62*(L61/0.6)))))))</f>
        <v>13.81575</v>
      </c>
      <c r="R65" s="88">
        <f>(R30*(L29/0.6))+(R38*(SUM(L31:L35)/0.6)+(R45*(SUM(L39:L41)/0.6)+(R50*(SUM(L46:L48)/0.6)+(R55*(SUM(L51:L53)/0.6)+(R60*(SUM(L56:L58)/0.6)+(R62*(L61/0.6)))))))</f>
        <v>6.4977</v>
      </c>
      <c r="S65" s="88">
        <f>(S30*(L29/0.6))+(S38*(SUM(L31:L35)/0.6)+(S45*(SUM(L39:L41)/0.6)+(S50*(SUM(L46:L48)/0.6)+(S55*(SUM(L51:L53)/0.6)+(S60*(SUM(L56:L58)/0.6)+(S62*(L61/0.6)))))))</f>
        <v>12.551299999999999</v>
      </c>
    </row>
    <row r="66" spans="1:19" ht="13.5" customHeight="1" thickBot="1" x14ac:dyDescent="0.25">
      <c r="A66" s="4"/>
      <c r="B66" s="4"/>
      <c r="C66" s="77"/>
      <c r="D66" s="82" t="s">
        <v>174</v>
      </c>
      <c r="E66" s="77"/>
      <c r="F66" s="74">
        <f>(F36*(L36/0.6))+(F43*(L43/0.6))+(F62*(L62/0.6))</f>
        <v>5.7549999999999995E-4</v>
      </c>
      <c r="G66" s="74">
        <f>(G36*(L36/0.6))+(G43*(L43/0.6))+(G62*(L62/0.6))</f>
        <v>2.1720250000000003E-2</v>
      </c>
      <c r="H66" s="79"/>
      <c r="I66" s="79"/>
      <c r="J66" s="79"/>
      <c r="K66" s="79"/>
      <c r="L66" s="80"/>
      <c r="M66" s="76"/>
      <c r="N66" s="88">
        <f>(N36*(L36/0.6))+(N43*(L43/0.6))+(N62*(L62/0.6))</f>
        <v>7.4511250000000002</v>
      </c>
      <c r="O66" s="88">
        <f>(O36*(L36/0.6))+(O43*(L43/0.6))+(O62*(L62/0.6))</f>
        <v>0.57530000000000003</v>
      </c>
      <c r="P66" s="88">
        <f>(P36*(L36/0.6))+(P43*(L43/0.6))+(P62*(L62/0.6))</f>
        <v>4.8382250000000004</v>
      </c>
      <c r="Q66" s="88">
        <f>(Q36*(L36/0.6))+(Q43*(L43/0.6))+(Q62*(L62/0.6))</f>
        <v>12.825275000000001</v>
      </c>
      <c r="R66" s="88">
        <f>(R36*(L36/0.6))+(R43*(L43/0.6))+(R62*(L62/0.6))</f>
        <v>7.2125000000000012</v>
      </c>
      <c r="S66" s="88">
        <f>(S36*(L36/0.6))+(S43*(L43/0.6))+(S62*(L62/0.6))</f>
        <v>12.939700000000002</v>
      </c>
    </row>
    <row r="67" spans="1:19" ht="13.5" customHeight="1" thickBot="1" x14ac:dyDescent="0.25">
      <c r="A67" s="10"/>
      <c r="B67" s="10"/>
      <c r="C67" s="77"/>
      <c r="D67" s="77" t="s">
        <v>141</v>
      </c>
      <c r="E67" s="77"/>
      <c r="F67" s="78">
        <f>(F63*0.6)+($F$25*0.4)</f>
        <v>6.6419999999999995E-3</v>
      </c>
      <c r="G67" s="78">
        <f>(G63*0.6)+($G$25*0.4)</f>
        <v>2.0932100000000002E-2</v>
      </c>
      <c r="H67" s="79"/>
      <c r="I67" s="79"/>
      <c r="J67" s="79"/>
      <c r="K67" s="79"/>
      <c r="L67" s="80">
        <f>L25+(SUM(L29:L61)-L36-L43)</f>
        <v>0.99999999999999989</v>
      </c>
      <c r="M67" s="80">
        <f>M25+(SUM(M29:M61)-M36-M43)</f>
        <v>1.0000000000000004</v>
      </c>
      <c r="N67" s="81">
        <f t="shared" ref="N67:S67" si="4">(N63*0.6)+(N25*0.4)</f>
        <v>7.6742799999999995</v>
      </c>
      <c r="O67" s="81">
        <f t="shared" si="4"/>
        <v>0.18345</v>
      </c>
      <c r="P67" s="81">
        <f t="shared" si="4"/>
        <v>4.8991299999999995</v>
      </c>
      <c r="Q67" s="81">
        <f t="shared" si="4"/>
        <v>10.02491</v>
      </c>
      <c r="R67" s="81">
        <f t="shared" si="4"/>
        <v>5.0483600000000006</v>
      </c>
      <c r="S67" s="81">
        <f t="shared" si="4"/>
        <v>9.7104099999999995</v>
      </c>
    </row>
    <row r="68" spans="1:19" ht="13.5" customHeight="1" thickBot="1" x14ac:dyDescent="0.25">
      <c r="A68" s="10"/>
      <c r="B68" s="10"/>
      <c r="C68" s="77"/>
      <c r="D68" s="77" t="s">
        <v>217</v>
      </c>
      <c r="E68" s="77"/>
      <c r="F68" s="78">
        <f>(F64*0.6)+($F$25*0.4)</f>
        <v>6.7152307692307693E-3</v>
      </c>
      <c r="G68" s="78">
        <f>(G64*0.6)+($G$25*0.4)</f>
        <v>2.3551569230769231E-2</v>
      </c>
      <c r="H68" s="79"/>
      <c r="I68" s="79"/>
      <c r="J68" s="79"/>
      <c r="K68" s="79"/>
      <c r="L68" s="80"/>
      <c r="M68" s="80"/>
      <c r="N68" s="81">
        <f t="shared" ref="N68:S68" si="5">(N64*0.6)+(N25*0.4)</f>
        <v>8.1138984615384615</v>
      </c>
      <c r="O68" s="81">
        <f t="shared" si="5"/>
        <v>0.59326769230769238</v>
      </c>
      <c r="P68" s="81">
        <f t="shared" si="5"/>
        <v>5.4302584615384619</v>
      </c>
      <c r="Q68" s="81">
        <f t="shared" si="5"/>
        <v>10.933756923076924</v>
      </c>
      <c r="R68" s="81">
        <f t="shared" si="5"/>
        <v>4.9373938461538467</v>
      </c>
      <c r="S68" s="81">
        <f t="shared" si="5"/>
        <v>9.9560707692307702</v>
      </c>
    </row>
    <row r="69" spans="1:19" ht="13.5" customHeight="1" thickBot="1" x14ac:dyDescent="0.25">
      <c r="A69" s="4"/>
      <c r="B69" s="4"/>
      <c r="C69" s="77"/>
      <c r="D69" s="77" t="s">
        <v>142</v>
      </c>
      <c r="E69" s="77"/>
      <c r="F69" s="78"/>
      <c r="G69" s="78"/>
      <c r="H69" s="94"/>
      <c r="I69" s="79"/>
      <c r="J69" s="79"/>
      <c r="K69" s="79"/>
      <c r="L69" s="80"/>
      <c r="M69" s="80"/>
      <c r="N69" s="81">
        <f t="shared" ref="N69:S69" si="6">N65*0.6+N28*0.4</f>
        <v>7.5606100000000005</v>
      </c>
      <c r="O69" s="81">
        <f t="shared" si="6"/>
        <v>0.30308999999999997</v>
      </c>
      <c r="P69" s="81">
        <f t="shared" si="6"/>
        <v>3.6689500000000006</v>
      </c>
      <c r="Q69" s="81">
        <f t="shared" si="6"/>
        <v>10.365449999999999</v>
      </c>
      <c r="R69" s="81">
        <f t="shared" si="6"/>
        <v>5.5106199999999994</v>
      </c>
      <c r="S69" s="81">
        <f t="shared" si="6"/>
        <v>8.7627799999999993</v>
      </c>
    </row>
    <row r="70" spans="1:19" ht="13.5" customHeight="1" thickBot="1" x14ac:dyDescent="0.25">
      <c r="C70" s="77"/>
      <c r="D70" s="77" t="s">
        <v>175</v>
      </c>
      <c r="E70" s="77"/>
      <c r="F70" s="78">
        <f>(F66*0.6)+(F27*0.4)</f>
        <v>1.9564999999999999E-3</v>
      </c>
      <c r="G70" s="78">
        <f>(G66*0.6)+(G27*0.4)</f>
        <v>2.5960150000000001E-2</v>
      </c>
      <c r="H70" s="79"/>
      <c r="I70" s="79"/>
      <c r="J70" s="79"/>
      <c r="K70" s="79"/>
      <c r="L70" s="80"/>
      <c r="M70" s="80"/>
      <c r="N70" s="81">
        <f t="shared" ref="N70:S70" si="7">(N66*0.6)+(N27*0.4)</f>
        <v>6.9715149999999992</v>
      </c>
      <c r="O70" s="81">
        <f t="shared" si="7"/>
        <v>0.44498000000000004</v>
      </c>
      <c r="P70" s="81">
        <f t="shared" si="7"/>
        <v>3.4572550000000004</v>
      </c>
      <c r="Q70" s="81">
        <f t="shared" si="7"/>
        <v>10.243565</v>
      </c>
      <c r="R70" s="81">
        <f t="shared" si="7"/>
        <v>6.0585000000000004</v>
      </c>
      <c r="S70" s="81">
        <f t="shared" si="7"/>
        <v>9.4745400000000011</v>
      </c>
    </row>
    <row r="71" spans="1:19" ht="72" customHeight="1" x14ac:dyDescent="0.2">
      <c r="B71" s="288" t="s">
        <v>143</v>
      </c>
      <c r="C71" s="289"/>
      <c r="D71" s="289"/>
      <c r="E71" s="289"/>
      <c r="F71" s="290"/>
      <c r="G71" s="290"/>
      <c r="H71" s="291"/>
      <c r="I71" s="291"/>
      <c r="J71" s="291"/>
      <c r="K71" s="291"/>
      <c r="L71" s="289"/>
      <c r="M71" s="289"/>
      <c r="N71" s="289"/>
      <c r="O71" s="289"/>
      <c r="P71" s="289"/>
      <c r="Q71" s="289"/>
      <c r="R71" s="289"/>
      <c r="S71" s="289"/>
    </row>
    <row r="72" spans="1:19" x14ac:dyDescent="0.2">
      <c r="C72" t="s">
        <v>219</v>
      </c>
    </row>
    <row r="73" spans="1:19" x14ac:dyDescent="0.2">
      <c r="C73" t="s">
        <v>156</v>
      </c>
    </row>
    <row r="74" spans="1:19" x14ac:dyDescent="0.2">
      <c r="C74" t="s">
        <v>157</v>
      </c>
      <c r="H74" s="50" t="s">
        <v>220</v>
      </c>
      <c r="N74" t="s">
        <v>221</v>
      </c>
    </row>
    <row r="75" spans="1:19" x14ac:dyDescent="0.2">
      <c r="C75" t="s">
        <v>176</v>
      </c>
    </row>
    <row r="78" spans="1:19" x14ac:dyDescent="0.2">
      <c r="C78" t="s">
        <v>150</v>
      </c>
    </row>
  </sheetData>
  <mergeCells count="1">
    <mergeCell ref="B71:S71"/>
  </mergeCells>
  <conditionalFormatting sqref="H2:K24">
    <cfRule type="cellIs" dxfId="118" priority="14" operator="between">
      <formula>74</formula>
      <formula>99</formula>
    </cfRule>
    <cfRule type="cellIs" dxfId="117" priority="15" operator="between">
      <formula>50</formula>
      <formula>74</formula>
    </cfRule>
    <cfRule type="cellIs" dxfId="116" priority="16" operator="between">
      <formula>25</formula>
      <formula>49</formula>
    </cfRule>
    <cfRule type="cellIs" dxfId="115" priority="17" operator="between">
      <formula>0</formula>
      <formula>24</formula>
    </cfRule>
  </conditionalFormatting>
  <conditionalFormatting sqref="H29:K29 H31:K36">
    <cfRule type="cellIs" dxfId="114" priority="13" operator="between">
      <formula>0</formula>
      <formula>24</formula>
    </cfRule>
  </conditionalFormatting>
  <conditionalFormatting sqref="H29:K29 H31:K36 H39:K42 H46:K48 H51:K53 H56:K58 H61:J61 H43:I43">
    <cfRule type="cellIs" dxfId="113" priority="9" operator="between">
      <formula>74</formula>
      <formula>99</formula>
    </cfRule>
    <cfRule type="cellIs" dxfId="112" priority="10" operator="between">
      <formula>50</formula>
      <formula>74</formula>
    </cfRule>
    <cfRule type="cellIs" dxfId="111" priority="11" operator="between">
      <formula>25</formula>
      <formula>49</formula>
    </cfRule>
    <cfRule type="cellIs" dxfId="110" priority="12" operator="between">
      <formula>0</formula>
      <formula>24</formula>
    </cfRule>
  </conditionalFormatting>
  <conditionalFormatting sqref="J43:K43">
    <cfRule type="cellIs" dxfId="109" priority="5" operator="between">
      <formula>74</formula>
      <formula>99</formula>
    </cfRule>
    <cfRule type="cellIs" dxfId="108" priority="6" operator="between">
      <formula>50</formula>
      <formula>74</formula>
    </cfRule>
    <cfRule type="cellIs" dxfId="107" priority="7" operator="between">
      <formula>25</formula>
      <formula>49</formula>
    </cfRule>
    <cfRule type="cellIs" dxfId="106" priority="8" operator="between">
      <formula>0</formula>
      <formula>24</formula>
    </cfRule>
  </conditionalFormatting>
  <conditionalFormatting sqref="K61">
    <cfRule type="cellIs" dxfId="105" priority="1" operator="between">
      <formula>74</formula>
      <formula>99</formula>
    </cfRule>
    <cfRule type="cellIs" dxfId="104" priority="2" operator="between">
      <formula>50</formula>
      <formula>74</formula>
    </cfRule>
    <cfRule type="cellIs" dxfId="103" priority="3" operator="between">
      <formula>25</formula>
      <formula>49</formula>
    </cfRule>
    <cfRule type="cellIs" dxfId="102" priority="4" operator="between">
      <formula>0</formula>
      <formula>24</formula>
    </cfRule>
  </conditionalFormatting>
  <printOptions horizontalCentered="1" verticalCentered="1" gridLines="1"/>
  <pageMargins left="0.5" right="0.5" top="0.5" bottom="0.5" header="0.5" footer="0.25"/>
  <pageSetup scale="57" orientation="landscape"/>
  <headerFooter alignWithMargins="0">
    <oddFooter>&amp;LData as of 12/31/2011&amp;R&amp;D</oddFooter>
  </headerFooter>
  <rowBreaks count="1" manualBreakCount="1">
    <brk id="44" max="16383" man="1"/>
  </rowBreaks>
  <legacy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pageSetUpPr fitToPage="1"/>
  </sheetPr>
  <dimension ref="A1:V73"/>
  <sheetViews>
    <sheetView topLeftCell="C1" workbookViewId="0">
      <pane ySplit="1" topLeftCell="A11" activePane="bottomLeft" state="frozen"/>
      <selection activeCell="C1" sqref="C1"/>
      <selection pane="bottomLeft" activeCell="U2" sqref="U2"/>
    </sheetView>
  </sheetViews>
  <sheetFormatPr defaultRowHeight="12.75" x14ac:dyDescent="0.2"/>
  <cols>
    <col min="1" max="1" width="0" style="64" hidden="1" customWidth="1"/>
    <col min="2" max="2" width="18.85546875" style="64" hidden="1" customWidth="1"/>
    <col min="3" max="3" width="8.7109375" style="64" customWidth="1"/>
    <col min="4" max="4" width="24.5703125" style="64" customWidth="1"/>
    <col min="5" max="5" width="6.42578125" style="64" bestFit="1" customWidth="1"/>
    <col min="6" max="6" width="8" style="66" bestFit="1" customWidth="1"/>
    <col min="7" max="7" width="6.28515625" style="66" customWidth="1"/>
    <col min="8" max="8" width="7" style="22" bestFit="1" customWidth="1"/>
    <col min="9" max="9" width="7" style="22" customWidth="1"/>
    <col min="10" max="11" width="6.7109375" style="22" bestFit="1" customWidth="1"/>
    <col min="12" max="12" width="9.28515625" style="64" bestFit="1" customWidth="1"/>
    <col min="13" max="14" width="9.28515625" style="64" customWidth="1"/>
    <col min="21" max="21" width="11.28515625" style="64" bestFit="1" customWidth="1"/>
  </cols>
  <sheetData>
    <row r="1" spans="1:22" ht="13.5" customHeight="1" thickBot="1" x14ac:dyDescent="0.25">
      <c r="A1" s="8" t="s">
        <v>0</v>
      </c>
      <c r="B1" s="8" t="s">
        <v>1</v>
      </c>
      <c r="C1" s="8" t="s">
        <v>2</v>
      </c>
      <c r="D1" s="8" t="s">
        <v>3</v>
      </c>
      <c r="E1" s="8" t="s">
        <v>4</v>
      </c>
      <c r="F1" s="23" t="s">
        <v>93</v>
      </c>
      <c r="G1" s="23" t="s">
        <v>94</v>
      </c>
      <c r="H1" s="27" t="s">
        <v>95</v>
      </c>
      <c r="I1" s="27" t="s">
        <v>144</v>
      </c>
      <c r="J1" s="27" t="s">
        <v>97</v>
      </c>
      <c r="K1" s="27" t="s">
        <v>98</v>
      </c>
      <c r="L1" s="9" t="s">
        <v>99</v>
      </c>
      <c r="M1" s="9" t="s">
        <v>215</v>
      </c>
      <c r="N1" s="9" t="s">
        <v>224</v>
      </c>
      <c r="O1" s="8" t="s">
        <v>7</v>
      </c>
      <c r="P1" s="8" t="s">
        <v>6</v>
      </c>
      <c r="Q1" s="8" t="s">
        <v>100</v>
      </c>
      <c r="R1" s="8" t="s">
        <v>8</v>
      </c>
      <c r="S1" s="8" t="s">
        <v>9</v>
      </c>
      <c r="T1" s="8" t="s">
        <v>10</v>
      </c>
    </row>
    <row r="2" spans="1:22" x14ac:dyDescent="0.2">
      <c r="A2" t="s">
        <v>11</v>
      </c>
      <c r="B2" t="s">
        <v>12</v>
      </c>
      <c r="C2" t="s">
        <v>13</v>
      </c>
      <c r="D2" t="s">
        <v>14</v>
      </c>
      <c r="E2" t="s">
        <v>15</v>
      </c>
      <c r="F2" s="66">
        <v>6.4000000000000003E-3</v>
      </c>
      <c r="G2" s="66">
        <v>2.01E-2</v>
      </c>
      <c r="H2" s="22">
        <v>51</v>
      </c>
      <c r="I2" s="22">
        <v>43</v>
      </c>
      <c r="J2" s="22">
        <v>19</v>
      </c>
      <c r="K2" s="22">
        <v>18</v>
      </c>
      <c r="L2" s="67">
        <v>5.6000000000000001E-2</v>
      </c>
      <c r="M2" s="67">
        <v>5.6000000000000001E-2</v>
      </c>
      <c r="N2" s="67">
        <v>5.6000000000000001E-2</v>
      </c>
      <c r="O2" s="65">
        <v>10.09</v>
      </c>
      <c r="P2" s="65">
        <v>0.46</v>
      </c>
      <c r="Q2" s="65">
        <v>3.46</v>
      </c>
      <c r="R2" s="65">
        <v>9.17</v>
      </c>
      <c r="S2" s="65">
        <v>3.24</v>
      </c>
      <c r="T2" s="65">
        <v>6.06</v>
      </c>
      <c r="U2" s="68"/>
      <c r="V2" s="69"/>
    </row>
    <row r="3" spans="1:22" x14ac:dyDescent="0.2">
      <c r="A3" t="s">
        <v>11</v>
      </c>
      <c r="B3" t="s">
        <v>16</v>
      </c>
      <c r="C3" t="s">
        <v>202</v>
      </c>
      <c r="D3" t="s">
        <v>18</v>
      </c>
      <c r="E3" t="s">
        <v>15</v>
      </c>
      <c r="F3" s="66">
        <v>1.01E-2</v>
      </c>
      <c r="G3" s="66">
        <v>1.15E-2</v>
      </c>
      <c r="H3" s="22">
        <v>23</v>
      </c>
      <c r="I3" s="22">
        <v>22</v>
      </c>
      <c r="L3" s="67">
        <v>0.04</v>
      </c>
      <c r="M3" s="67">
        <v>0.04</v>
      </c>
      <c r="N3" s="67">
        <v>0.04</v>
      </c>
      <c r="O3" s="65">
        <v>1.77</v>
      </c>
      <c r="P3" s="65">
        <v>0.13</v>
      </c>
      <c r="Q3" s="65">
        <v>0.71</v>
      </c>
      <c r="R3" s="65">
        <v>3.16</v>
      </c>
      <c r="S3" s="65">
        <v>1.46</v>
      </c>
      <c r="T3" s="65">
        <v>2.61</v>
      </c>
      <c r="U3" s="68"/>
      <c r="V3" s="69"/>
    </row>
    <row r="4" spans="1:22" x14ac:dyDescent="0.2">
      <c r="A4" t="s">
        <v>11</v>
      </c>
      <c r="B4" t="s">
        <v>19</v>
      </c>
      <c r="C4" t="s">
        <v>20</v>
      </c>
      <c r="D4" t="s">
        <v>21</v>
      </c>
      <c r="E4" t="s">
        <v>15</v>
      </c>
      <c r="F4" s="66">
        <v>4.5999999999999999E-3</v>
      </c>
      <c r="G4" s="66">
        <v>2.9499999999999998E-2</v>
      </c>
      <c r="H4" s="22">
        <v>77</v>
      </c>
      <c r="I4" s="22">
        <v>71</v>
      </c>
      <c r="J4" s="22">
        <v>59</v>
      </c>
      <c r="K4" s="22">
        <v>53</v>
      </c>
      <c r="L4" s="67">
        <v>0.04</v>
      </c>
      <c r="M4" s="67">
        <v>0</v>
      </c>
      <c r="N4" s="67">
        <v>0</v>
      </c>
      <c r="O4" s="65">
        <v>5.18</v>
      </c>
      <c r="P4" s="65">
        <v>0.37</v>
      </c>
      <c r="Q4" s="65">
        <v>1.24</v>
      </c>
      <c r="R4" s="65">
        <v>5.69</v>
      </c>
      <c r="S4" s="65">
        <v>3.51</v>
      </c>
      <c r="T4" s="65">
        <v>4.18</v>
      </c>
      <c r="U4" s="68"/>
      <c r="V4" s="69"/>
    </row>
    <row r="5" spans="1:22" x14ac:dyDescent="0.2">
      <c r="C5" t="s">
        <v>203</v>
      </c>
      <c r="D5" t="s">
        <v>204</v>
      </c>
      <c r="E5" t="s">
        <v>15</v>
      </c>
      <c r="F5" s="66">
        <v>3.0000000000000001E-3</v>
      </c>
      <c r="G5" s="66">
        <v>2.3599999999999999E-2</v>
      </c>
      <c r="H5" s="22">
        <v>0</v>
      </c>
      <c r="I5" s="22">
        <v>2</v>
      </c>
      <c r="J5" s="22">
        <v>5</v>
      </c>
      <c r="K5" s="22">
        <v>4</v>
      </c>
      <c r="L5" s="67">
        <v>0</v>
      </c>
      <c r="M5" s="67">
        <v>0.04</v>
      </c>
      <c r="N5" s="67">
        <v>0.04</v>
      </c>
      <c r="O5" s="65">
        <v>6.46</v>
      </c>
      <c r="P5" s="65">
        <v>-0.08</v>
      </c>
      <c r="Q5" s="65">
        <v>0.76</v>
      </c>
      <c r="R5" s="65">
        <v>5.78</v>
      </c>
      <c r="S5" s="65">
        <v>4.6399999999999997</v>
      </c>
      <c r="T5" s="65">
        <v>4.3499999999999996</v>
      </c>
      <c r="U5" s="68"/>
      <c r="V5" s="69"/>
    </row>
    <row r="6" spans="1:22" x14ac:dyDescent="0.2">
      <c r="A6" t="s">
        <v>11</v>
      </c>
      <c r="B6" t="s">
        <v>22</v>
      </c>
      <c r="C6" t="s">
        <v>101</v>
      </c>
      <c r="D6" t="s">
        <v>102</v>
      </c>
      <c r="E6" t="s">
        <v>15</v>
      </c>
      <c r="F6" s="66">
        <v>5.4999999999999997E-3</v>
      </c>
      <c r="G6" s="66">
        <v>5.3400000000000003E-2</v>
      </c>
      <c r="H6" s="22">
        <v>31</v>
      </c>
      <c r="I6" s="22">
        <v>26</v>
      </c>
      <c r="J6" s="22">
        <v>43</v>
      </c>
      <c r="K6" s="22">
        <v>47</v>
      </c>
      <c r="L6" s="67">
        <v>0</v>
      </c>
      <c r="M6" s="67">
        <v>0</v>
      </c>
      <c r="N6" s="67">
        <v>0</v>
      </c>
      <c r="O6" s="65">
        <v>11.4</v>
      </c>
      <c r="P6" s="65">
        <v>0.49</v>
      </c>
      <c r="Q6" s="65">
        <v>4.9800000000000004</v>
      </c>
      <c r="R6" s="65">
        <v>10.86</v>
      </c>
      <c r="S6" s="65">
        <v>5.17</v>
      </c>
      <c r="T6" s="65">
        <v>7.79</v>
      </c>
      <c r="U6" s="68"/>
      <c r="V6" s="69"/>
    </row>
    <row r="7" spans="1:22" x14ac:dyDescent="0.2">
      <c r="A7" t="s">
        <v>11</v>
      </c>
      <c r="B7" t="s">
        <v>25</v>
      </c>
      <c r="C7" t="s">
        <v>191</v>
      </c>
      <c r="D7" t="s">
        <v>27</v>
      </c>
      <c r="E7" t="s">
        <v>15</v>
      </c>
      <c r="F7" s="66">
        <v>7.7999999999999996E-3</v>
      </c>
      <c r="G7" s="66">
        <v>4.2299999999999997E-2</v>
      </c>
      <c r="H7" s="22">
        <v>0</v>
      </c>
      <c r="I7" s="22">
        <v>39</v>
      </c>
      <c r="J7" s="22">
        <v>44</v>
      </c>
      <c r="K7" s="22">
        <v>33</v>
      </c>
      <c r="L7" s="67">
        <v>7.1999999999999995E-2</v>
      </c>
      <c r="M7" s="67">
        <v>7.1999999999999995E-2</v>
      </c>
      <c r="N7" s="67">
        <v>7.1999999999999995E-2</v>
      </c>
      <c r="O7" s="65">
        <v>8.34</v>
      </c>
      <c r="P7" s="65">
        <v>1.03</v>
      </c>
      <c r="Q7" s="65">
        <v>3.06</v>
      </c>
      <c r="R7" s="65">
        <v>5.89</v>
      </c>
      <c r="S7" s="65">
        <v>2.89</v>
      </c>
      <c r="T7" s="65">
        <v>4.59</v>
      </c>
      <c r="U7" s="68"/>
      <c r="V7" s="69"/>
    </row>
    <row r="8" spans="1:22" ht="13.5" customHeight="1" thickBot="1" x14ac:dyDescent="0.25">
      <c r="A8" s="2" t="s">
        <v>11</v>
      </c>
      <c r="B8" s="2" t="s">
        <v>29</v>
      </c>
      <c r="C8" t="s">
        <v>192</v>
      </c>
      <c r="D8" t="s">
        <v>225</v>
      </c>
      <c r="E8" t="s">
        <v>15</v>
      </c>
      <c r="F8" s="66">
        <v>1.2699999999999999E-2</v>
      </c>
      <c r="G8" s="66">
        <v>3.5200000000000002E-2</v>
      </c>
      <c r="H8" s="22">
        <v>18</v>
      </c>
      <c r="I8" s="22">
        <v>28</v>
      </c>
      <c r="J8" s="22">
        <v>13</v>
      </c>
      <c r="K8" s="22">
        <v>18</v>
      </c>
      <c r="L8" s="67">
        <v>0.04</v>
      </c>
      <c r="M8" s="67">
        <v>0.04</v>
      </c>
      <c r="N8" s="67">
        <v>0.04</v>
      </c>
      <c r="O8" s="65">
        <v>14.12</v>
      </c>
      <c r="P8" s="65">
        <v>-0.62</v>
      </c>
      <c r="Q8" s="65">
        <v>4.58</v>
      </c>
      <c r="R8" s="65">
        <v>16.149999999999999</v>
      </c>
      <c r="S8" s="65">
        <v>10.029999999999999</v>
      </c>
      <c r="T8" s="65">
        <v>11.71</v>
      </c>
      <c r="U8" s="68"/>
      <c r="V8" s="69"/>
    </row>
    <row r="9" spans="1:22" ht="13.5" customHeight="1" thickBot="1" x14ac:dyDescent="0.25">
      <c r="A9" s="2"/>
      <c r="B9" s="2"/>
      <c r="C9" t="s">
        <v>177</v>
      </c>
      <c r="D9" t="s">
        <v>178</v>
      </c>
      <c r="E9" t="s">
        <v>15</v>
      </c>
      <c r="F9" s="66">
        <v>8.5000000000000006E-3</v>
      </c>
      <c r="G9" s="66">
        <v>2.4799999999999999E-2</v>
      </c>
      <c r="H9" s="36">
        <v>19</v>
      </c>
      <c r="I9" s="33">
        <v>15</v>
      </c>
      <c r="J9" s="36"/>
      <c r="K9" s="36"/>
      <c r="L9" s="67">
        <v>0.112</v>
      </c>
      <c r="M9" s="67">
        <v>0.112</v>
      </c>
      <c r="N9" s="67">
        <v>0.112</v>
      </c>
      <c r="O9" s="65">
        <v>4.67</v>
      </c>
      <c r="P9" s="65">
        <v>-0.18</v>
      </c>
      <c r="Q9" s="65">
        <v>2.02</v>
      </c>
      <c r="R9" s="65">
        <v>3.64</v>
      </c>
      <c r="S9" s="65">
        <v>2.56</v>
      </c>
      <c r="T9" s="96">
        <v>3.95</v>
      </c>
      <c r="U9" s="68"/>
      <c r="V9" s="69"/>
    </row>
    <row r="10" spans="1:22" ht="13.5" customHeight="1" thickBot="1" x14ac:dyDescent="0.25">
      <c r="A10" s="2"/>
      <c r="B10" s="2"/>
      <c r="C10" t="s">
        <v>181</v>
      </c>
      <c r="D10" t="s">
        <v>182</v>
      </c>
      <c r="E10" t="s">
        <v>15</v>
      </c>
      <c r="F10" s="66">
        <v>1.0699999999999999E-2</v>
      </c>
      <c r="G10" s="66">
        <v>5.0099999999999999E-2</v>
      </c>
      <c r="H10" s="36">
        <v>38</v>
      </c>
      <c r="I10" s="33">
        <v>7</v>
      </c>
      <c r="J10" s="36"/>
      <c r="K10" s="36"/>
      <c r="L10" s="67">
        <v>0.04</v>
      </c>
      <c r="M10" s="67">
        <v>0.04</v>
      </c>
      <c r="N10" s="67">
        <v>0.04</v>
      </c>
      <c r="O10" s="65">
        <v>2.15</v>
      </c>
      <c r="P10" s="65">
        <v>0.1</v>
      </c>
      <c r="Q10" s="65">
        <v>1.73</v>
      </c>
      <c r="R10" s="65">
        <v>1.61</v>
      </c>
      <c r="S10" s="65">
        <v>1.3</v>
      </c>
      <c r="T10" s="96">
        <v>2.64</v>
      </c>
      <c r="U10" s="68"/>
      <c r="V10" s="69"/>
    </row>
    <row r="11" spans="1:22" ht="13.5" customHeight="1" thickBot="1" x14ac:dyDescent="0.25">
      <c r="A11" s="2"/>
      <c r="B11" s="2"/>
      <c r="C11" t="s">
        <v>196</v>
      </c>
      <c r="D11" t="s">
        <v>197</v>
      </c>
      <c r="E11" t="s">
        <v>198</v>
      </c>
      <c r="F11" s="66">
        <v>1.1999999999999999E-3</v>
      </c>
      <c r="G11" s="66">
        <v>2.8199999999999999E-2</v>
      </c>
      <c r="H11" s="36">
        <v>0</v>
      </c>
      <c r="I11" s="33">
        <v>0</v>
      </c>
      <c r="J11" s="36">
        <v>14</v>
      </c>
      <c r="K11" s="36">
        <v>12</v>
      </c>
      <c r="L11" s="67">
        <v>0.112</v>
      </c>
      <c r="M11" s="67">
        <v>0.112</v>
      </c>
      <c r="N11" s="67">
        <v>0.112</v>
      </c>
      <c r="O11" s="65">
        <v>3.55</v>
      </c>
      <c r="P11" s="65">
        <v>-0.39</v>
      </c>
      <c r="Q11" s="65">
        <v>-0.27</v>
      </c>
      <c r="R11" s="65">
        <v>4.97</v>
      </c>
      <c r="S11" s="65">
        <v>4.76</v>
      </c>
      <c r="T11" s="65">
        <v>4.05</v>
      </c>
      <c r="U11" s="93"/>
      <c r="V11" s="69"/>
    </row>
    <row r="12" spans="1:22" ht="13.5" customHeight="1" thickBot="1" x14ac:dyDescent="0.25">
      <c r="A12" s="2"/>
      <c r="B12" s="2"/>
      <c r="C12" t="s">
        <v>200</v>
      </c>
      <c r="D12" t="s">
        <v>201</v>
      </c>
      <c r="E12" t="s">
        <v>198</v>
      </c>
      <c r="F12" s="66">
        <v>1.1999999999999999E-3</v>
      </c>
      <c r="G12" s="66">
        <v>3.6499999999999998E-2</v>
      </c>
      <c r="H12" s="36">
        <v>0</v>
      </c>
      <c r="I12" s="33">
        <v>0</v>
      </c>
      <c r="J12" s="36">
        <v>7</v>
      </c>
      <c r="K12" s="36">
        <v>14</v>
      </c>
      <c r="L12" s="67">
        <v>7.1999999999999995E-2</v>
      </c>
      <c r="M12" s="67">
        <v>7.1999999999999995E-2</v>
      </c>
      <c r="N12" s="67">
        <v>7.1999999999999995E-2</v>
      </c>
      <c r="O12" s="65">
        <v>5.68</v>
      </c>
      <c r="P12" s="65">
        <v>-0.47</v>
      </c>
      <c r="Q12" s="65">
        <v>-0.12</v>
      </c>
      <c r="R12" s="65">
        <v>8.0299999999999994</v>
      </c>
      <c r="S12" s="65">
        <v>7.27</v>
      </c>
      <c r="T12" s="65">
        <v>5.92</v>
      </c>
      <c r="U12" s="93"/>
      <c r="V12" s="69"/>
    </row>
    <row r="13" spans="1:22" ht="13.5" customHeight="1" thickBot="1" x14ac:dyDescent="0.25">
      <c r="A13" s="2"/>
      <c r="B13" s="2"/>
      <c r="C13" s="84" t="s">
        <v>158</v>
      </c>
      <c r="D13" s="84" t="s">
        <v>159</v>
      </c>
      <c r="E13" s="84" t="s">
        <v>84</v>
      </c>
      <c r="F13" s="85">
        <v>5.9999999999999995E-4</v>
      </c>
      <c r="G13" s="85">
        <v>2.4400000000000002E-2</v>
      </c>
      <c r="H13" s="36">
        <v>12</v>
      </c>
      <c r="I13" s="33">
        <v>17</v>
      </c>
      <c r="J13" s="36">
        <v>42</v>
      </c>
      <c r="K13" s="36">
        <v>43</v>
      </c>
      <c r="L13" s="86">
        <v>0.14799999999999999</v>
      </c>
      <c r="M13" s="86">
        <v>0.14799999999999999</v>
      </c>
      <c r="N13" s="86">
        <v>0.14799999999999999</v>
      </c>
      <c r="O13" s="87">
        <v>5.88</v>
      </c>
      <c r="P13" s="87">
        <v>0.11</v>
      </c>
      <c r="Q13" s="87">
        <v>0.4</v>
      </c>
      <c r="R13" s="87">
        <v>5.31</v>
      </c>
      <c r="S13" s="87">
        <v>4.03</v>
      </c>
      <c r="T13" s="87">
        <v>3.01</v>
      </c>
      <c r="V13" s="65"/>
    </row>
    <row r="14" spans="1:22" ht="13.5" customHeight="1" thickBot="1" x14ac:dyDescent="0.25">
      <c r="A14" s="2"/>
      <c r="B14" s="2"/>
      <c r="C14" s="84" t="s">
        <v>160</v>
      </c>
      <c r="D14" s="84" t="s">
        <v>161</v>
      </c>
      <c r="E14" s="84" t="s">
        <v>84</v>
      </c>
      <c r="F14" s="85">
        <v>7.6E-3</v>
      </c>
      <c r="G14" s="85">
        <v>8.5000000000000006E-3</v>
      </c>
      <c r="H14" s="36">
        <v>0</v>
      </c>
      <c r="I14" s="33">
        <v>7</v>
      </c>
      <c r="J14" s="36">
        <v>16</v>
      </c>
      <c r="K14" s="36"/>
      <c r="L14" s="86">
        <v>0.04</v>
      </c>
      <c r="M14" s="86">
        <v>0.04</v>
      </c>
      <c r="N14" s="86">
        <v>0.04</v>
      </c>
      <c r="O14" s="87">
        <v>4.03</v>
      </c>
      <c r="P14" s="87">
        <v>1.21</v>
      </c>
      <c r="Q14" s="87">
        <v>2.71</v>
      </c>
      <c r="R14" s="87">
        <v>5.92</v>
      </c>
      <c r="S14" s="87">
        <v>3.75</v>
      </c>
      <c r="T14" s="87">
        <v>4.4000000000000004</v>
      </c>
      <c r="V14" s="65"/>
    </row>
    <row r="15" spans="1:22" ht="13.5" customHeight="1" thickBot="1" x14ac:dyDescent="0.25">
      <c r="A15" s="2"/>
      <c r="B15" s="2"/>
      <c r="C15" s="84" t="s">
        <v>162</v>
      </c>
      <c r="D15" s="84" t="s">
        <v>21</v>
      </c>
      <c r="E15" s="84" t="s">
        <v>84</v>
      </c>
      <c r="F15" s="85">
        <v>5.7000000000000002E-3</v>
      </c>
      <c r="G15" s="85">
        <v>3.2000000000000001E-2</v>
      </c>
      <c r="H15" s="36">
        <v>54</v>
      </c>
      <c r="I15" s="33">
        <v>62</v>
      </c>
      <c r="J15" s="36"/>
      <c r="K15" s="36"/>
      <c r="L15" s="86">
        <v>7.1999999999999995E-2</v>
      </c>
      <c r="M15" s="86">
        <v>7.1999999999999995E-2</v>
      </c>
      <c r="N15" s="86">
        <v>7.1999999999999995E-2</v>
      </c>
      <c r="O15" s="87">
        <v>5.08</v>
      </c>
      <c r="P15" s="87">
        <v>0.53</v>
      </c>
      <c r="Q15" s="87">
        <v>1.22</v>
      </c>
      <c r="R15" s="87">
        <v>5.76</v>
      </c>
      <c r="S15" s="87">
        <v>4.2300000000000004</v>
      </c>
      <c r="T15" s="90">
        <v>3.08</v>
      </c>
      <c r="V15" s="65"/>
    </row>
    <row r="16" spans="1:22" ht="13.5" customHeight="1" thickBot="1" x14ac:dyDescent="0.25">
      <c r="A16" s="2"/>
      <c r="B16" s="2"/>
      <c r="C16" s="84" t="s">
        <v>163</v>
      </c>
      <c r="D16" s="84" t="s">
        <v>164</v>
      </c>
      <c r="E16" s="84" t="s">
        <v>84</v>
      </c>
      <c r="F16" s="85">
        <v>5.0000000000000001E-3</v>
      </c>
      <c r="G16" s="85">
        <v>4.5600000000000002E-2</v>
      </c>
      <c r="H16" s="36">
        <v>39</v>
      </c>
      <c r="I16" s="33">
        <v>58</v>
      </c>
      <c r="J16" s="36">
        <v>78</v>
      </c>
      <c r="K16" s="36">
        <v>81</v>
      </c>
      <c r="L16" s="86">
        <v>2.8000000000000001E-2</v>
      </c>
      <c r="M16" s="86">
        <v>2.8000000000000001E-2</v>
      </c>
      <c r="N16" s="86">
        <v>2.8000000000000001E-2</v>
      </c>
      <c r="O16" s="87">
        <v>12.17</v>
      </c>
      <c r="P16" s="87">
        <v>0.8</v>
      </c>
      <c r="Q16" s="87">
        <v>3.74</v>
      </c>
      <c r="R16" s="87">
        <v>11.09</v>
      </c>
      <c r="S16" s="87">
        <v>4.72</v>
      </c>
      <c r="T16" s="95">
        <v>6.35</v>
      </c>
      <c r="V16" s="65"/>
    </row>
    <row r="17" spans="1:22" ht="13.5" customHeight="1" thickBot="1" x14ac:dyDescent="0.25">
      <c r="A17" s="2"/>
      <c r="B17" s="2"/>
      <c r="C17" s="84" t="s">
        <v>165</v>
      </c>
      <c r="D17" s="84" t="s">
        <v>166</v>
      </c>
      <c r="E17" s="84" t="s">
        <v>84</v>
      </c>
      <c r="F17" s="85">
        <v>6.4999999999999997E-3</v>
      </c>
      <c r="G17" s="85">
        <v>4.2999999999999997E-2</v>
      </c>
      <c r="H17" s="36">
        <v>65</v>
      </c>
      <c r="I17" s="33">
        <v>74</v>
      </c>
      <c r="J17" s="36"/>
      <c r="K17" s="36"/>
      <c r="L17" s="86">
        <v>7.1999999999999995E-2</v>
      </c>
      <c r="M17" s="86">
        <v>7.1999999999999995E-2</v>
      </c>
      <c r="N17" s="86">
        <v>7.1999999999999995E-2</v>
      </c>
      <c r="O17" s="87">
        <v>7.44</v>
      </c>
      <c r="P17" s="87">
        <v>0.33</v>
      </c>
      <c r="Q17" s="87">
        <v>2.33</v>
      </c>
      <c r="R17" s="87">
        <v>5.59</v>
      </c>
      <c r="S17" s="87">
        <v>2.17</v>
      </c>
      <c r="T17" s="95">
        <v>4.74</v>
      </c>
      <c r="V17" s="65"/>
    </row>
    <row r="18" spans="1:22" ht="13.5" customHeight="1" thickBot="1" x14ac:dyDescent="0.25">
      <c r="A18" s="2"/>
      <c r="B18" s="2"/>
      <c r="C18" s="38" t="s">
        <v>167</v>
      </c>
      <c r="D18" s="38" t="s">
        <v>168</v>
      </c>
      <c r="E18" s="38" t="s">
        <v>84</v>
      </c>
      <c r="F18" s="39">
        <v>5.0000000000000001E-3</v>
      </c>
      <c r="G18" s="39">
        <v>5.7500000000000002E-2</v>
      </c>
      <c r="H18" s="31">
        <v>0</v>
      </c>
      <c r="I18" s="30">
        <v>18</v>
      </c>
      <c r="J18" s="31">
        <v>56</v>
      </c>
      <c r="K18" s="31">
        <v>52</v>
      </c>
      <c r="L18" s="40">
        <v>0.04</v>
      </c>
      <c r="M18" s="40">
        <v>0.04</v>
      </c>
      <c r="N18" s="40">
        <v>0.04</v>
      </c>
      <c r="O18" s="41">
        <v>5.68</v>
      </c>
      <c r="P18" s="41">
        <v>-1.23</v>
      </c>
      <c r="Q18" s="41">
        <v>0.66</v>
      </c>
      <c r="R18" s="41">
        <v>9.9499999999999993</v>
      </c>
      <c r="S18" s="41">
        <v>9.7899999999999991</v>
      </c>
      <c r="T18" s="41">
        <v>8.7100000000000009</v>
      </c>
      <c r="V18" s="65"/>
    </row>
    <row r="19" spans="1:22" ht="13.5" customHeight="1" thickBot="1" x14ac:dyDescent="0.25">
      <c r="A19" s="2"/>
      <c r="B19" s="2"/>
      <c r="C19" s="73"/>
      <c r="D19" s="73" t="s">
        <v>206</v>
      </c>
      <c r="E19" s="73"/>
      <c r="F19" s="74">
        <f>SUMPRODUCT(F2:F10,$L$2:$L$10)/L19</f>
        <v>8.4899999999999993E-3</v>
      </c>
      <c r="G19" s="74">
        <f>SUMPRODUCT(G2:G10,$L$2:$L$10)/SUM($L$2:$L$10)</f>
        <v>3.0002000000000001E-2</v>
      </c>
      <c r="H19" s="75"/>
      <c r="I19" s="75"/>
      <c r="J19" s="75"/>
      <c r="K19" s="75"/>
      <c r="L19" s="76">
        <f>SUM(L2:L10)</f>
        <v>0.4</v>
      </c>
      <c r="M19" s="76">
        <f>SUM(M2:M10)</f>
        <v>0.4</v>
      </c>
      <c r="N19" s="76">
        <f>SUM(N2:N10)</f>
        <v>0.4</v>
      </c>
      <c r="O19" s="88">
        <f t="shared" ref="O19:T19" si="0">SUMPRODUCT(O2:O10,$L$2:$L$10)/SUM($L$2:$L$10)</f>
        <v>6.5433999999999992</v>
      </c>
      <c r="P19" s="88">
        <f t="shared" si="0"/>
        <v>0.19739999999999999</v>
      </c>
      <c r="Q19" s="88">
        <f t="shared" si="0"/>
        <v>2.4268000000000001</v>
      </c>
      <c r="R19" s="88">
        <f t="shared" si="0"/>
        <v>6.0241999999999996</v>
      </c>
      <c r="S19" s="88">
        <f t="shared" si="0"/>
        <v>3.3206000000000002</v>
      </c>
      <c r="T19" s="88">
        <f t="shared" si="0"/>
        <v>4.8945999999999996</v>
      </c>
    </row>
    <row r="20" spans="1:22" ht="13.5" customHeight="1" thickBot="1" x14ac:dyDescent="0.25">
      <c r="A20" s="2"/>
      <c r="B20" s="2"/>
      <c r="C20" s="73"/>
      <c r="D20" s="73" t="s">
        <v>226</v>
      </c>
      <c r="E20" s="73"/>
      <c r="F20" s="74">
        <f>(SUMPRODUCT(F2:F12,$L$2:$L$12)-(F7*L7+F9*L9))/L20</f>
        <v>5.2579999999999997E-3</v>
      </c>
      <c r="G20" s="74">
        <f>(SUMPRODUCT(G2:G12,$L$2:$L$12)-(G7*L7+G9*L9))/L20</f>
        <v>2.9909999999999999E-2</v>
      </c>
      <c r="H20" s="75"/>
      <c r="I20" s="75"/>
      <c r="J20" s="75"/>
      <c r="K20" s="75"/>
      <c r="L20" s="76">
        <f>SUM(L2:L12)-L7-L9</f>
        <v>0.4</v>
      </c>
      <c r="M20" s="76">
        <f>SUM(M2:M12)-M7-M9</f>
        <v>0.4</v>
      </c>
      <c r="N20" s="76">
        <f>SUM(N2:N12)-N7-N9</f>
        <v>0.4</v>
      </c>
      <c r="O20" s="88">
        <f t="shared" ref="O20:T20" si="1">(SUMPRODUCT(O2:O12,$L$2:$L$12)-($L$7*O7+$L$9*O9))/$L$20</f>
        <v>5.7509999999999994</v>
      </c>
      <c r="P20" s="88">
        <f t="shared" si="1"/>
        <v>-0.13139999999999996</v>
      </c>
      <c r="Q20" s="88">
        <f t="shared" si="1"/>
        <v>1.2132000000000001</v>
      </c>
      <c r="R20" s="88">
        <f t="shared" si="1"/>
        <v>6.7817999999999987</v>
      </c>
      <c r="S20" s="88">
        <f t="shared" si="1"/>
        <v>4.7249999999999996</v>
      </c>
      <c r="T20" s="88">
        <f t="shared" si="1"/>
        <v>5.1619999999999999</v>
      </c>
    </row>
    <row r="21" spans="1:22" ht="13.5" customHeight="1" thickBot="1" x14ac:dyDescent="0.25">
      <c r="A21" s="2"/>
      <c r="B21" s="2"/>
      <c r="C21" s="73"/>
      <c r="D21" s="73" t="s">
        <v>169</v>
      </c>
      <c r="E21" s="73"/>
      <c r="F21" s="74">
        <f>SUMPRODUCT(F13:F18,$L$13:$L$18)/L21</f>
        <v>4.0280000000000003E-3</v>
      </c>
      <c r="G21" s="74">
        <f>SUMPRODUCT(G13:G18,$L$13:$L$18)/L21</f>
        <v>3.2320000000000002E-2</v>
      </c>
      <c r="H21" s="75"/>
      <c r="I21" s="75"/>
      <c r="J21" s="75"/>
      <c r="K21" s="75"/>
      <c r="L21" s="76">
        <f>SUM(L13:L18)</f>
        <v>0.4</v>
      </c>
      <c r="M21" s="76">
        <f>SUM(M13:M18)</f>
        <v>0.4</v>
      </c>
      <c r="N21" s="76">
        <f>SUM(N13:N18)</f>
        <v>0.4</v>
      </c>
      <c r="O21" s="88">
        <f t="shared" ref="O21:T21" si="2">SUMPRODUCT(O13:O18,$L$13:$L$18)/$L$21</f>
        <v>6.2520999999999978</v>
      </c>
      <c r="P21" s="88">
        <f t="shared" si="2"/>
        <v>0.24950000000000006</v>
      </c>
      <c r="Q21" s="88">
        <f t="shared" si="2"/>
        <v>1.3857999999999999</v>
      </c>
      <c r="R21" s="88">
        <f t="shared" si="2"/>
        <v>6.3709999999999987</v>
      </c>
      <c r="S21" s="88">
        <f t="shared" si="2"/>
        <v>4.3274999999999997</v>
      </c>
      <c r="T21" s="88">
        <f t="shared" si="2"/>
        <v>4.2767999999999997</v>
      </c>
    </row>
    <row r="22" spans="1:22" ht="13.5" customHeight="1" thickBot="1" x14ac:dyDescent="0.25">
      <c r="A22" s="10" t="s">
        <v>11</v>
      </c>
      <c r="B22" s="10" t="s">
        <v>104</v>
      </c>
      <c r="C22" s="10" t="s">
        <v>105</v>
      </c>
      <c r="D22" s="10" t="s">
        <v>106</v>
      </c>
      <c r="E22" s="10"/>
      <c r="F22" s="24">
        <v>0</v>
      </c>
      <c r="G22" s="24">
        <v>2.3300000000000001E-2</v>
      </c>
      <c r="H22" s="18"/>
      <c r="I22" s="18"/>
      <c r="J22" s="18"/>
      <c r="K22" s="18"/>
      <c r="L22" s="11"/>
      <c r="M22" s="11"/>
      <c r="N22" s="11"/>
      <c r="O22" s="12">
        <v>5.8</v>
      </c>
      <c r="P22" s="12">
        <v>-0.06</v>
      </c>
      <c r="Q22" s="12">
        <v>0.46</v>
      </c>
      <c r="R22" s="12">
        <v>5.19</v>
      </c>
      <c r="S22" s="12">
        <v>4.03</v>
      </c>
      <c r="T22" s="12">
        <v>3.08</v>
      </c>
      <c r="U22" s="72"/>
      <c r="V22" s="72"/>
    </row>
    <row r="23" spans="1:22" ht="13.5" customHeight="1" thickBot="1" x14ac:dyDescent="0.25">
      <c r="A23" s="10"/>
      <c r="B23" s="10"/>
      <c r="C23" s="55" t="s">
        <v>154</v>
      </c>
      <c r="D23" s="55" t="s">
        <v>155</v>
      </c>
      <c r="E23" s="55" t="s">
        <v>15</v>
      </c>
      <c r="F23" s="56">
        <v>6.1999999999999998E-3</v>
      </c>
      <c r="G23" s="56">
        <v>0.02</v>
      </c>
      <c r="H23" s="34">
        <v>0</v>
      </c>
      <c r="I23" s="34">
        <v>7</v>
      </c>
      <c r="J23" s="34">
        <v>9</v>
      </c>
      <c r="K23" s="34">
        <v>9</v>
      </c>
      <c r="L23" s="56">
        <v>4.4999999999999998E-2</v>
      </c>
      <c r="M23" s="56">
        <v>4.8000000000000001E-2</v>
      </c>
      <c r="N23" s="56">
        <v>3.5999999999999997E-2</v>
      </c>
      <c r="O23" s="57">
        <v>18.39</v>
      </c>
      <c r="P23" s="57">
        <v>1.34</v>
      </c>
      <c r="Q23" s="57">
        <v>7.97</v>
      </c>
      <c r="R23" s="57">
        <v>18.149999999999999</v>
      </c>
      <c r="S23" s="57">
        <v>0.52</v>
      </c>
      <c r="T23" s="57">
        <v>4.13</v>
      </c>
      <c r="U23" s="49"/>
      <c r="V23" s="49"/>
    </row>
    <row r="24" spans="1:22" ht="13.5" customHeight="1" thickBot="1" x14ac:dyDescent="0.25">
      <c r="A24" s="13"/>
      <c r="B24" s="13" t="s">
        <v>107</v>
      </c>
      <c r="C24" s="13" t="s">
        <v>108</v>
      </c>
      <c r="D24" s="13" t="s">
        <v>109</v>
      </c>
      <c r="E24" s="13"/>
      <c r="F24" s="26">
        <v>0</v>
      </c>
      <c r="G24" s="26">
        <v>2.4199999999999999E-2</v>
      </c>
      <c r="H24" s="35"/>
      <c r="I24" s="35"/>
      <c r="J24" s="35"/>
      <c r="K24" s="35"/>
      <c r="L24" s="14"/>
      <c r="M24" s="14"/>
      <c r="N24" s="14"/>
      <c r="O24" s="15">
        <v>15.47</v>
      </c>
      <c r="P24" s="15">
        <v>1.22</v>
      </c>
      <c r="Q24" s="15">
        <v>8.84</v>
      </c>
      <c r="R24" s="15">
        <v>16.149999999999999</v>
      </c>
      <c r="S24" s="15">
        <v>-1.1399999999999999</v>
      </c>
      <c r="T24" s="15">
        <v>2.52</v>
      </c>
      <c r="U24" s="49"/>
      <c r="V24" s="49"/>
    </row>
    <row r="25" spans="1:22" x14ac:dyDescent="0.2">
      <c r="A25" t="s">
        <v>33</v>
      </c>
      <c r="B25" t="s">
        <v>37</v>
      </c>
      <c r="C25" s="51" t="s">
        <v>38</v>
      </c>
      <c r="D25" s="51" t="s">
        <v>39</v>
      </c>
      <c r="E25" s="51"/>
      <c r="F25" s="52">
        <v>6.4000000000000003E-3</v>
      </c>
      <c r="G25" s="52">
        <v>2.1999999999999999E-2</v>
      </c>
      <c r="H25" s="36">
        <v>84</v>
      </c>
      <c r="I25" s="36">
        <v>57</v>
      </c>
      <c r="J25" s="36">
        <v>19</v>
      </c>
      <c r="K25" s="33">
        <v>20</v>
      </c>
      <c r="L25" s="53">
        <v>0.03</v>
      </c>
      <c r="M25" s="53">
        <v>4.2000000000000003E-2</v>
      </c>
      <c r="N25" s="53">
        <v>0.03</v>
      </c>
      <c r="O25" s="54">
        <v>4.74</v>
      </c>
      <c r="P25" s="54">
        <v>0.03</v>
      </c>
      <c r="Q25" s="54">
        <v>10.15</v>
      </c>
      <c r="R25" s="54">
        <v>5.62</v>
      </c>
      <c r="S25" s="54">
        <v>0.06</v>
      </c>
      <c r="T25" s="54">
        <v>8.17</v>
      </c>
      <c r="U25" s="49"/>
      <c r="V25" s="49"/>
    </row>
    <row r="26" spans="1:22" x14ac:dyDescent="0.2">
      <c r="C26" s="51" t="s">
        <v>208</v>
      </c>
      <c r="D26" s="51" t="s">
        <v>209</v>
      </c>
      <c r="E26" s="51" t="s">
        <v>15</v>
      </c>
      <c r="F26" s="52">
        <v>7.4000000000000003E-3</v>
      </c>
      <c r="G26" s="52">
        <v>1.6899999999999998E-2</v>
      </c>
      <c r="H26" s="36">
        <v>44</v>
      </c>
      <c r="I26" s="36">
        <v>51</v>
      </c>
      <c r="J26" s="36">
        <v>30</v>
      </c>
      <c r="K26" s="33">
        <v>24</v>
      </c>
      <c r="L26" s="53"/>
      <c r="M26" s="53">
        <v>0</v>
      </c>
      <c r="N26" s="53">
        <v>0</v>
      </c>
      <c r="O26" s="54">
        <v>4.75</v>
      </c>
      <c r="P26" s="54">
        <v>1.52</v>
      </c>
      <c r="Q26" s="54">
        <v>5.96</v>
      </c>
      <c r="R26" s="54">
        <v>7.75</v>
      </c>
      <c r="S26" s="54">
        <v>-0.55000000000000004</v>
      </c>
      <c r="T26" s="54">
        <v>7.31</v>
      </c>
      <c r="U26" s="49"/>
      <c r="V26" s="49"/>
    </row>
    <row r="27" spans="1:22" x14ac:dyDescent="0.2">
      <c r="A27" t="s">
        <v>33</v>
      </c>
      <c r="B27" t="s">
        <v>40</v>
      </c>
      <c r="C27" s="51" t="s">
        <v>41</v>
      </c>
      <c r="D27" s="51" t="s">
        <v>42</v>
      </c>
      <c r="E27" s="51" t="s">
        <v>43</v>
      </c>
      <c r="F27" s="52">
        <v>6.0000000000000001E-3</v>
      </c>
      <c r="G27" s="52">
        <v>1.9199999999999998E-2</v>
      </c>
      <c r="H27" s="33">
        <v>15</v>
      </c>
      <c r="I27" s="33">
        <v>17</v>
      </c>
      <c r="J27" s="33">
        <v>19</v>
      </c>
      <c r="K27" s="33">
        <v>20</v>
      </c>
      <c r="L27" s="53">
        <v>3.5999999999999997E-2</v>
      </c>
      <c r="M27" s="53">
        <v>0</v>
      </c>
      <c r="N27" s="53">
        <v>0</v>
      </c>
      <c r="O27" s="54">
        <v>5.3</v>
      </c>
      <c r="P27" s="54">
        <v>1.19</v>
      </c>
      <c r="Q27" s="54">
        <v>8.1999999999999993</v>
      </c>
      <c r="R27" s="54">
        <v>8.41</v>
      </c>
      <c r="S27" s="54">
        <v>3.24</v>
      </c>
      <c r="T27" s="54">
        <v>9.01</v>
      </c>
      <c r="U27" s="49"/>
      <c r="V27" s="49"/>
    </row>
    <row r="28" spans="1:22" x14ac:dyDescent="0.2">
      <c r="A28" t="s">
        <v>33</v>
      </c>
      <c r="B28" t="s">
        <v>44</v>
      </c>
      <c r="C28" s="51" t="s">
        <v>45</v>
      </c>
      <c r="D28" s="51" t="s">
        <v>46</v>
      </c>
      <c r="E28" s="51" t="s">
        <v>15</v>
      </c>
      <c r="F28" s="52">
        <v>4.3E-3</v>
      </c>
      <c r="G28" s="97">
        <v>3.3599999999999998E-2</v>
      </c>
      <c r="H28" s="33">
        <v>66</v>
      </c>
      <c r="I28" s="33">
        <v>58</v>
      </c>
      <c r="J28" s="33">
        <v>42</v>
      </c>
      <c r="K28" s="33">
        <v>40</v>
      </c>
      <c r="L28" s="53">
        <v>3.5999999999999997E-2</v>
      </c>
      <c r="M28" s="53">
        <v>4.8000000000000001E-2</v>
      </c>
      <c r="N28" s="53">
        <v>0.03</v>
      </c>
      <c r="O28" s="54">
        <v>3.16</v>
      </c>
      <c r="P28" s="54">
        <v>1.17</v>
      </c>
      <c r="Q28" s="54">
        <v>8.5</v>
      </c>
      <c r="R28" s="54">
        <v>6.1</v>
      </c>
      <c r="S28" s="54">
        <v>-1.57</v>
      </c>
      <c r="T28" s="54">
        <v>5.88</v>
      </c>
      <c r="U28" s="49"/>
      <c r="V28" s="49"/>
    </row>
    <row r="29" spans="1:22" x14ac:dyDescent="0.2">
      <c r="A29" t="s">
        <v>33</v>
      </c>
      <c r="B29" t="s">
        <v>47</v>
      </c>
      <c r="C29" s="51" t="s">
        <v>48</v>
      </c>
      <c r="D29" s="51" t="s">
        <v>49</v>
      </c>
      <c r="E29" s="51" t="s">
        <v>15</v>
      </c>
      <c r="F29" s="52">
        <v>6.8999999999999999E-3</v>
      </c>
      <c r="G29" s="97">
        <v>2.92E-2</v>
      </c>
      <c r="H29" s="37">
        <v>7</v>
      </c>
      <c r="I29" s="37">
        <v>2</v>
      </c>
      <c r="J29" s="36">
        <v>5</v>
      </c>
      <c r="K29" s="33">
        <v>21</v>
      </c>
      <c r="L29" s="53">
        <v>3.9E-2</v>
      </c>
      <c r="M29" s="53">
        <v>4.2000000000000003E-2</v>
      </c>
      <c r="N29" s="53">
        <v>0.03</v>
      </c>
      <c r="O29" s="54">
        <v>6.18</v>
      </c>
      <c r="P29" s="54">
        <v>2.74</v>
      </c>
      <c r="Q29" s="54">
        <v>10.54</v>
      </c>
      <c r="R29" s="54">
        <v>10.46</v>
      </c>
      <c r="S29" s="98">
        <v>4.1900000000000004</v>
      </c>
      <c r="T29" s="54">
        <v>11.47</v>
      </c>
      <c r="U29" s="49"/>
      <c r="V29" s="49"/>
    </row>
    <row r="30" spans="1:22" ht="13.5" customHeight="1" thickBot="1" x14ac:dyDescent="0.25">
      <c r="C30" s="38" t="s">
        <v>170</v>
      </c>
      <c r="D30" s="38" t="s">
        <v>171</v>
      </c>
      <c r="E30" s="38" t="s">
        <v>84</v>
      </c>
      <c r="F30" s="39">
        <v>1.2999999999999999E-3</v>
      </c>
      <c r="G30" s="39">
        <v>2.9000000000000001E-2</v>
      </c>
      <c r="H30" s="29">
        <v>60</v>
      </c>
      <c r="I30" s="29">
        <v>71</v>
      </c>
      <c r="J30" s="31">
        <v>59</v>
      </c>
      <c r="K30" s="30">
        <v>40</v>
      </c>
      <c r="L30" s="40">
        <v>0.17249999999999999</v>
      </c>
      <c r="M30" s="40">
        <v>0.17249999999999999</v>
      </c>
      <c r="N30" s="40">
        <v>0.17249999999999999</v>
      </c>
      <c r="O30" s="41">
        <v>6.97</v>
      </c>
      <c r="P30" s="41">
        <v>1.58</v>
      </c>
      <c r="Q30" s="41">
        <v>6.63</v>
      </c>
      <c r="R30" s="41">
        <v>9.7799999999999994</v>
      </c>
      <c r="S30" s="41">
        <v>0.76</v>
      </c>
      <c r="T30" s="41">
        <v>6.95</v>
      </c>
      <c r="U30" s="49"/>
      <c r="V30" s="49"/>
    </row>
    <row r="31" spans="1:22" ht="13.5" customHeight="1" thickBot="1" x14ac:dyDescent="0.25">
      <c r="A31" s="2"/>
      <c r="B31" s="2"/>
      <c r="C31" s="73"/>
      <c r="D31" s="73" t="s">
        <v>110</v>
      </c>
      <c r="E31" s="73"/>
      <c r="F31" s="74">
        <f>SUMPRODUCT(F25:F29,N25:N29)/SUM(N25:N29)</f>
        <v>5.8666666666666676E-3</v>
      </c>
      <c r="G31" s="74">
        <f>SUMPRODUCT(G25:G29,N25:N29)/SUM(N25:N29)</f>
        <v>2.8266666666666666E-2</v>
      </c>
      <c r="H31" s="75"/>
      <c r="I31" s="75"/>
      <c r="J31" s="75"/>
      <c r="K31" s="75"/>
      <c r="L31" s="76"/>
      <c r="M31" s="76"/>
      <c r="N31" s="76"/>
      <c r="O31" s="88">
        <f t="shared" ref="O31:T31" si="3">SUMPRODUCT(O25:O29,$N$25:$N$29)/SUM($N$25:$N$29)</f>
        <v>4.6933333333333334</v>
      </c>
      <c r="P31" s="88">
        <f t="shared" si="3"/>
        <v>1.3133333333333335</v>
      </c>
      <c r="Q31" s="88">
        <f t="shared" si="3"/>
        <v>9.7299999999999986</v>
      </c>
      <c r="R31" s="88">
        <f t="shared" si="3"/>
        <v>7.3933333333333335</v>
      </c>
      <c r="S31" s="88">
        <f t="shared" si="3"/>
        <v>0.89333333333333331</v>
      </c>
      <c r="T31" s="88">
        <f t="shared" si="3"/>
        <v>8.5066666666666677</v>
      </c>
      <c r="U31" s="49"/>
      <c r="V31" s="49"/>
    </row>
    <row r="32" spans="1:22" ht="13.5" customHeight="1" thickBot="1" x14ac:dyDescent="0.25">
      <c r="A32" s="10"/>
      <c r="B32" s="10" t="s">
        <v>111</v>
      </c>
      <c r="C32" s="10" t="s">
        <v>218</v>
      </c>
      <c r="D32" s="91" t="s">
        <v>210</v>
      </c>
      <c r="E32" s="10"/>
      <c r="F32" s="24">
        <v>0</v>
      </c>
      <c r="G32" s="24">
        <v>2.5899999999999999E-2</v>
      </c>
      <c r="H32" s="18"/>
      <c r="I32" s="18"/>
      <c r="J32" s="18"/>
      <c r="K32" s="18"/>
      <c r="L32" s="11"/>
      <c r="M32" s="11"/>
      <c r="N32" s="11"/>
      <c r="O32" s="12">
        <v>5.82</v>
      </c>
      <c r="P32" s="92">
        <v>1.23</v>
      </c>
      <c r="Q32" s="12">
        <v>6.91</v>
      </c>
      <c r="R32" s="12">
        <v>9.26</v>
      </c>
      <c r="S32" s="92">
        <v>0.18</v>
      </c>
      <c r="T32" s="12">
        <v>6.04</v>
      </c>
      <c r="U32" s="49"/>
      <c r="V32" s="49"/>
    </row>
    <row r="33" spans="1:22" x14ac:dyDescent="0.2">
      <c r="A33" t="s">
        <v>33</v>
      </c>
      <c r="B33" t="s">
        <v>50</v>
      </c>
      <c r="C33" s="51" t="s">
        <v>114</v>
      </c>
      <c r="D33" s="51" t="s">
        <v>115</v>
      </c>
      <c r="E33" s="51" t="s">
        <v>116</v>
      </c>
      <c r="F33" s="52">
        <v>0.01</v>
      </c>
      <c r="G33" s="52">
        <v>5.1999999999999998E-3</v>
      </c>
      <c r="H33" s="33">
        <v>68</v>
      </c>
      <c r="I33" s="36">
        <v>65</v>
      </c>
      <c r="J33" s="33">
        <v>59</v>
      </c>
      <c r="K33" s="36">
        <v>50</v>
      </c>
      <c r="L33" s="53">
        <v>3.5999999999999997E-2</v>
      </c>
      <c r="M33" s="53">
        <v>3.5999999999999997E-2</v>
      </c>
      <c r="N33" s="53">
        <v>0.03</v>
      </c>
      <c r="O33" s="54">
        <v>6.08</v>
      </c>
      <c r="P33" s="54">
        <v>-0.23</v>
      </c>
      <c r="Q33" s="54">
        <v>3</v>
      </c>
      <c r="R33" s="54">
        <v>10.49</v>
      </c>
      <c r="S33" s="54">
        <v>6.2</v>
      </c>
      <c r="T33" s="54">
        <v>12.92</v>
      </c>
      <c r="U33" s="49"/>
      <c r="V33" s="49"/>
    </row>
    <row r="34" spans="1:22" x14ac:dyDescent="0.2">
      <c r="A34" t="s">
        <v>33</v>
      </c>
      <c r="B34" t="s">
        <v>53</v>
      </c>
      <c r="C34" s="51" t="s">
        <v>54</v>
      </c>
      <c r="D34" s="51" t="s">
        <v>55</v>
      </c>
      <c r="E34" s="51" t="s">
        <v>56</v>
      </c>
      <c r="F34" s="52">
        <v>6.1000000000000004E-3</v>
      </c>
      <c r="G34" s="52">
        <v>3.8E-3</v>
      </c>
      <c r="H34" s="37">
        <v>71</v>
      </c>
      <c r="I34" s="28">
        <v>72</v>
      </c>
      <c r="J34" s="36">
        <v>76</v>
      </c>
      <c r="K34" s="36">
        <v>78</v>
      </c>
      <c r="L34" s="53">
        <v>3.5999999999999997E-2</v>
      </c>
      <c r="M34" s="53">
        <v>0</v>
      </c>
      <c r="N34" s="53">
        <v>0</v>
      </c>
      <c r="O34" s="54">
        <v>6.98</v>
      </c>
      <c r="P34" s="54">
        <v>0.28000000000000003</v>
      </c>
      <c r="Q34" s="54">
        <v>7.35</v>
      </c>
      <c r="R34" s="54">
        <v>14.36</v>
      </c>
      <c r="S34" s="54">
        <v>9.14</v>
      </c>
      <c r="T34" s="54">
        <v>14.63</v>
      </c>
      <c r="U34" s="49"/>
      <c r="V34" s="49"/>
    </row>
    <row r="35" spans="1:22" ht="13.5" customHeight="1" thickBot="1" x14ac:dyDescent="0.25">
      <c r="A35" s="2" t="s">
        <v>33</v>
      </c>
      <c r="B35" s="2" t="s">
        <v>57</v>
      </c>
      <c r="C35" s="51" t="s">
        <v>58</v>
      </c>
      <c r="D35" s="51" t="s">
        <v>59</v>
      </c>
      <c r="E35" s="51" t="s">
        <v>15</v>
      </c>
      <c r="F35" s="52">
        <v>8.0000000000000004E-4</v>
      </c>
      <c r="G35" s="52">
        <v>1.9800000000000002E-2</v>
      </c>
      <c r="H35" s="33">
        <v>0</v>
      </c>
      <c r="I35" s="33">
        <v>0</v>
      </c>
      <c r="J35" s="33">
        <v>1</v>
      </c>
      <c r="K35" s="33">
        <v>1</v>
      </c>
      <c r="L35" s="53">
        <v>0.03</v>
      </c>
      <c r="M35" s="53">
        <v>0.12</v>
      </c>
      <c r="N35" s="53">
        <v>0.06</v>
      </c>
      <c r="O35" s="54">
        <v>7.82</v>
      </c>
      <c r="P35" s="54">
        <v>0.05</v>
      </c>
      <c r="Q35" s="54">
        <v>3.9</v>
      </c>
      <c r="R35" s="54">
        <v>15.41</v>
      </c>
      <c r="S35" s="54">
        <v>11.1</v>
      </c>
      <c r="T35" s="54">
        <v>16.3</v>
      </c>
      <c r="U35" s="49"/>
      <c r="V35" s="49"/>
    </row>
    <row r="36" spans="1:22" ht="13.5" customHeight="1" thickBot="1" x14ac:dyDescent="0.25">
      <c r="A36" s="2"/>
      <c r="B36" s="2"/>
      <c r="C36" s="84" t="s">
        <v>222</v>
      </c>
      <c r="D36" s="101" t="s">
        <v>227</v>
      </c>
      <c r="E36" s="84" t="s">
        <v>84</v>
      </c>
      <c r="F36" s="85">
        <v>8.9999999999999993E-3</v>
      </c>
      <c r="G36" s="85">
        <v>1.6999999999999999E-3</v>
      </c>
      <c r="H36" s="100"/>
      <c r="I36" s="100"/>
      <c r="J36" s="100"/>
      <c r="K36" s="100"/>
      <c r="L36" s="86"/>
      <c r="M36" s="86"/>
      <c r="N36" s="86">
        <v>0.18</v>
      </c>
      <c r="O36" s="87">
        <v>-2.2200000000000002</v>
      </c>
      <c r="P36" s="87">
        <v>0.05</v>
      </c>
      <c r="Q36" s="87">
        <v>0.96</v>
      </c>
      <c r="R36" s="87">
        <v>-1.27</v>
      </c>
      <c r="S36" s="102">
        <v>11.16</v>
      </c>
      <c r="T36" s="102">
        <v>16.37</v>
      </c>
      <c r="U36" s="49"/>
      <c r="V36" s="49"/>
    </row>
    <row r="37" spans="1:22" ht="13.5" customHeight="1" thickBot="1" x14ac:dyDescent="0.25">
      <c r="A37" s="2"/>
      <c r="B37" s="2"/>
      <c r="C37" s="38" t="s">
        <v>172</v>
      </c>
      <c r="D37" s="38" t="s">
        <v>173</v>
      </c>
      <c r="E37" s="38" t="s">
        <v>84</v>
      </c>
      <c r="F37" s="39">
        <v>2.9999999999999997E-4</v>
      </c>
      <c r="G37" s="39">
        <v>1.9900000000000001E-2</v>
      </c>
      <c r="H37" s="30">
        <v>0</v>
      </c>
      <c r="I37" s="30">
        <v>0</v>
      </c>
      <c r="J37" s="31">
        <v>0</v>
      </c>
      <c r="K37" s="31"/>
      <c r="L37" s="40">
        <v>0.40350000000000003</v>
      </c>
      <c r="M37" s="40">
        <v>0.40350000000000003</v>
      </c>
      <c r="N37" s="40">
        <v>0.40350000000000003</v>
      </c>
      <c r="O37" s="41">
        <v>8.1</v>
      </c>
      <c r="P37" s="41">
        <v>0.18</v>
      </c>
      <c r="Q37" s="41">
        <v>4.3600000000000003</v>
      </c>
      <c r="R37" s="41">
        <v>14.89</v>
      </c>
      <c r="S37" s="41">
        <v>10.4</v>
      </c>
      <c r="T37" s="41">
        <v>16.27</v>
      </c>
      <c r="U37" s="49"/>
      <c r="V37" s="49"/>
    </row>
    <row r="38" spans="1:22" ht="13.5" customHeight="1" thickBot="1" x14ac:dyDescent="0.25">
      <c r="A38" s="2"/>
      <c r="B38" s="2"/>
      <c r="C38" s="73"/>
      <c r="D38" s="73" t="s">
        <v>117</v>
      </c>
      <c r="E38" s="73"/>
      <c r="F38" s="74">
        <f>SUMPRODUCT(F33:F36,N33:N36)/SUM(N33:N36)</f>
        <v>7.288888888888889E-3</v>
      </c>
      <c r="G38" s="74">
        <f>SUMPRODUCT(G33:G36,N33:N36)/SUM(N33:N36)</f>
        <v>6.1111111111111106E-3</v>
      </c>
      <c r="H38" s="75"/>
      <c r="I38" s="75"/>
      <c r="J38" s="75"/>
      <c r="K38" s="75"/>
      <c r="L38" s="76"/>
      <c r="M38" s="76"/>
      <c r="N38" s="76"/>
      <c r="O38" s="88">
        <f t="shared" ref="O38:T38" si="4">SUMPRODUCT(O33:O36,$N$33:$N$36)/SUM($N$33:$N$36)</f>
        <v>0.93333333333333313</v>
      </c>
      <c r="P38" s="88">
        <f t="shared" si="4"/>
        <v>1.8888888888888886E-2</v>
      </c>
      <c r="Q38" s="88">
        <f t="shared" si="4"/>
        <v>1.8399999999999996</v>
      </c>
      <c r="R38" s="88">
        <f t="shared" si="4"/>
        <v>3.7433333333333336</v>
      </c>
      <c r="S38" s="88">
        <f t="shared" si="4"/>
        <v>10.595555555555555</v>
      </c>
      <c r="T38" s="88">
        <f t="shared" si="4"/>
        <v>15.97111111111111</v>
      </c>
      <c r="U38" s="49"/>
      <c r="V38" s="49"/>
    </row>
    <row r="39" spans="1:22" ht="13.5" customHeight="1" thickBot="1" x14ac:dyDescent="0.25">
      <c r="A39" s="10"/>
      <c r="B39" s="10" t="s">
        <v>118</v>
      </c>
      <c r="C39" s="10" t="s">
        <v>119</v>
      </c>
      <c r="D39" s="10" t="s">
        <v>120</v>
      </c>
      <c r="E39" s="10"/>
      <c r="F39" s="24">
        <v>0</v>
      </c>
      <c r="G39" s="24">
        <v>2.06E-2</v>
      </c>
      <c r="H39" s="18"/>
      <c r="I39" s="18"/>
      <c r="J39" s="18"/>
      <c r="K39" s="18"/>
      <c r="L39" s="11"/>
      <c r="M39" s="11"/>
      <c r="N39" s="11"/>
      <c r="O39" s="12">
        <v>7.84</v>
      </c>
      <c r="P39" s="12">
        <v>0.02</v>
      </c>
      <c r="Q39" s="12">
        <v>3.85</v>
      </c>
      <c r="R39" s="12">
        <v>15.43</v>
      </c>
      <c r="S39" s="12">
        <v>11.16</v>
      </c>
      <c r="T39" s="12">
        <v>16.37</v>
      </c>
      <c r="U39" s="49"/>
      <c r="V39" s="49"/>
    </row>
    <row r="40" spans="1:22" x14ac:dyDescent="0.2">
      <c r="A40" t="s">
        <v>33</v>
      </c>
      <c r="B40" t="s">
        <v>60</v>
      </c>
      <c r="C40" s="51" t="s">
        <v>61</v>
      </c>
      <c r="D40" s="51" t="s">
        <v>62</v>
      </c>
      <c r="E40" s="51" t="s">
        <v>15</v>
      </c>
      <c r="F40" s="52">
        <v>8.8000000000000005E-3</v>
      </c>
      <c r="G40" s="52">
        <v>0</v>
      </c>
      <c r="H40" s="33">
        <v>43</v>
      </c>
      <c r="I40" s="33">
        <v>36</v>
      </c>
      <c r="J40" s="33">
        <v>41</v>
      </c>
      <c r="K40" s="36">
        <v>27</v>
      </c>
      <c r="L40" s="53">
        <v>2.1000000000000001E-2</v>
      </c>
      <c r="M40" s="53">
        <v>3.5999999999999997E-2</v>
      </c>
      <c r="N40" s="53">
        <v>0.03</v>
      </c>
      <c r="O40" s="54">
        <v>-2.2200000000000002</v>
      </c>
      <c r="P40" s="54">
        <v>-0.52</v>
      </c>
      <c r="Q40" s="54">
        <v>5</v>
      </c>
      <c r="R40" s="54">
        <v>7.13</v>
      </c>
      <c r="S40" s="54">
        <v>8.7200000000000006</v>
      </c>
      <c r="T40" s="54">
        <v>13.84</v>
      </c>
      <c r="U40" s="49"/>
      <c r="V40" s="49"/>
    </row>
    <row r="41" spans="1:22" x14ac:dyDescent="0.2">
      <c r="A41" t="s">
        <v>33</v>
      </c>
      <c r="B41" t="s">
        <v>63</v>
      </c>
      <c r="C41" s="51" t="s">
        <v>121</v>
      </c>
      <c r="D41" s="51" t="s">
        <v>122</v>
      </c>
      <c r="E41" s="51" t="s">
        <v>15</v>
      </c>
      <c r="F41" s="52">
        <v>6.4000000000000003E-3</v>
      </c>
      <c r="G41" s="52">
        <v>6.9999999999999999E-4</v>
      </c>
      <c r="H41" s="33">
        <v>27</v>
      </c>
      <c r="I41" s="33">
        <v>5</v>
      </c>
      <c r="J41" s="33">
        <v>8</v>
      </c>
      <c r="K41" s="33">
        <v>10</v>
      </c>
      <c r="L41" s="53">
        <v>2.1000000000000001E-2</v>
      </c>
      <c r="M41" s="53">
        <v>0</v>
      </c>
      <c r="N41" s="53">
        <v>0</v>
      </c>
      <c r="O41" s="54">
        <v>0.89</v>
      </c>
      <c r="P41" s="54">
        <v>1.93</v>
      </c>
      <c r="Q41" s="54">
        <v>8.16</v>
      </c>
      <c r="R41" s="54">
        <v>9.0500000000000007</v>
      </c>
      <c r="S41" s="54">
        <v>11.28</v>
      </c>
      <c r="T41" s="54">
        <v>15.99</v>
      </c>
      <c r="U41" s="49"/>
      <c r="V41" s="49"/>
    </row>
    <row r="42" spans="1:22" ht="13.5" customHeight="1" thickBot="1" x14ac:dyDescent="0.25">
      <c r="A42" s="2" t="s">
        <v>33</v>
      </c>
      <c r="B42" s="2" t="s">
        <v>66</v>
      </c>
      <c r="C42" s="58" t="s">
        <v>67</v>
      </c>
      <c r="D42" s="58" t="s">
        <v>68</v>
      </c>
      <c r="E42" s="58" t="s">
        <v>43</v>
      </c>
      <c r="F42" s="59">
        <v>4.3E-3</v>
      </c>
      <c r="G42" s="59">
        <v>7.7999999999999996E-3</v>
      </c>
      <c r="H42" s="32">
        <v>35</v>
      </c>
      <c r="I42" s="29">
        <v>39</v>
      </c>
      <c r="J42" s="29">
        <v>44</v>
      </c>
      <c r="K42" s="31">
        <v>53</v>
      </c>
      <c r="L42" s="60">
        <v>3.5999999999999997E-2</v>
      </c>
      <c r="M42" s="60">
        <v>0</v>
      </c>
      <c r="N42" s="60">
        <v>0</v>
      </c>
      <c r="O42" s="61">
        <v>6.92</v>
      </c>
      <c r="P42" s="61">
        <v>1.4</v>
      </c>
      <c r="Q42" s="61">
        <v>6.53</v>
      </c>
      <c r="R42" s="61">
        <v>15.29</v>
      </c>
      <c r="S42" s="61">
        <v>10.62</v>
      </c>
      <c r="T42" s="61">
        <v>16.850000000000001</v>
      </c>
      <c r="U42" s="49"/>
      <c r="V42" s="49"/>
    </row>
    <row r="43" spans="1:22" ht="13.5" customHeight="1" thickBot="1" x14ac:dyDescent="0.25">
      <c r="A43" s="2"/>
      <c r="B43" s="2"/>
      <c r="C43" s="73"/>
      <c r="D43" s="73" t="s">
        <v>123</v>
      </c>
      <c r="E43" s="73"/>
      <c r="F43" s="74">
        <f>SUMPRODUCT(F40:F42,N40:N42)/SUM(N40:N42)</f>
        <v>8.8000000000000005E-3</v>
      </c>
      <c r="G43" s="74">
        <f>SUMPRODUCT(G40:G42,N40:N42)/SUM(N40:N42)</f>
        <v>0</v>
      </c>
      <c r="H43" s="75"/>
      <c r="I43" s="75"/>
      <c r="J43" s="75"/>
      <c r="K43" s="75"/>
      <c r="L43" s="76"/>
      <c r="M43" s="76"/>
      <c r="N43" s="76"/>
      <c r="O43" s="88">
        <f t="shared" ref="O43:T43" si="5">SUMPRODUCT(O40:O42,$N$40:$N$42)/SUM($N$40:$N$42)</f>
        <v>-2.2200000000000002</v>
      </c>
      <c r="P43" s="88">
        <f t="shared" si="5"/>
        <v>-0.52</v>
      </c>
      <c r="Q43" s="88">
        <f t="shared" si="5"/>
        <v>5</v>
      </c>
      <c r="R43" s="88">
        <f t="shared" si="5"/>
        <v>7.13</v>
      </c>
      <c r="S43" s="88">
        <f t="shared" si="5"/>
        <v>8.7200000000000006</v>
      </c>
      <c r="T43" s="88">
        <f t="shared" si="5"/>
        <v>13.84</v>
      </c>
      <c r="U43" s="49"/>
      <c r="V43" s="49"/>
    </row>
    <row r="44" spans="1:22" ht="13.5" customHeight="1" thickBot="1" x14ac:dyDescent="0.25">
      <c r="A44" s="10"/>
      <c r="B44" s="10" t="s">
        <v>124</v>
      </c>
      <c r="C44" s="10" t="s">
        <v>125</v>
      </c>
      <c r="D44" s="10" t="s">
        <v>126</v>
      </c>
      <c r="E44" s="10"/>
      <c r="F44" s="24">
        <v>0</v>
      </c>
      <c r="G44" s="24">
        <v>1.3899999999999999E-2</v>
      </c>
      <c r="H44" s="18"/>
      <c r="I44" s="18"/>
      <c r="J44" s="18"/>
      <c r="K44" s="18"/>
      <c r="L44" s="11"/>
      <c r="M44" s="11"/>
      <c r="N44" s="11"/>
      <c r="O44" s="12">
        <v>5.88</v>
      </c>
      <c r="P44" s="12">
        <v>0.3</v>
      </c>
      <c r="Q44" s="12">
        <v>4.54</v>
      </c>
      <c r="R44" s="12">
        <v>13.57</v>
      </c>
      <c r="S44" s="12">
        <v>11.62</v>
      </c>
      <c r="T44" s="12">
        <v>16.37</v>
      </c>
      <c r="U44" s="49"/>
      <c r="V44" s="49"/>
    </row>
    <row r="45" spans="1:22" x14ac:dyDescent="0.2">
      <c r="A45" t="s">
        <v>33</v>
      </c>
      <c r="B45" t="s">
        <v>69</v>
      </c>
      <c r="C45" s="51" t="s">
        <v>70</v>
      </c>
      <c r="D45" s="51" t="s">
        <v>71</v>
      </c>
      <c r="E45" s="51"/>
      <c r="F45" s="52">
        <v>1.18E-2</v>
      </c>
      <c r="G45" s="52">
        <v>0</v>
      </c>
      <c r="H45" s="37">
        <v>95</v>
      </c>
      <c r="I45" s="37">
        <v>80</v>
      </c>
      <c r="J45" s="37">
        <v>66</v>
      </c>
      <c r="K45" s="37">
        <v>61</v>
      </c>
      <c r="L45" s="53">
        <v>2.1000000000000001E-2</v>
      </c>
      <c r="M45" s="53">
        <v>0</v>
      </c>
      <c r="N45" s="53">
        <v>0</v>
      </c>
      <c r="O45" s="54">
        <v>1.66</v>
      </c>
      <c r="P45" s="54">
        <v>0.05</v>
      </c>
      <c r="Q45" s="54">
        <v>2.4300000000000002</v>
      </c>
      <c r="R45" s="54">
        <v>2.56</v>
      </c>
      <c r="S45" s="54">
        <v>4.99</v>
      </c>
      <c r="T45" s="54">
        <v>12.07</v>
      </c>
      <c r="U45" s="49"/>
      <c r="V45" s="49"/>
    </row>
    <row r="46" spans="1:22" x14ac:dyDescent="0.2">
      <c r="A46" t="s">
        <v>33</v>
      </c>
      <c r="B46" t="s">
        <v>72</v>
      </c>
      <c r="C46" s="51" t="s">
        <v>73</v>
      </c>
      <c r="D46" s="51" t="s">
        <v>74</v>
      </c>
      <c r="E46" s="51"/>
      <c r="F46" s="52">
        <v>9.2999999999999992E-3</v>
      </c>
      <c r="G46" s="52">
        <v>1.0200000000000001E-2</v>
      </c>
      <c r="H46" s="37">
        <v>92</v>
      </c>
      <c r="I46" s="36">
        <v>93</v>
      </c>
      <c r="J46" s="37">
        <v>85</v>
      </c>
      <c r="K46" s="37">
        <v>73</v>
      </c>
      <c r="L46" s="53">
        <v>2.1000000000000001E-2</v>
      </c>
      <c r="M46" s="53">
        <v>4.2000000000000003E-2</v>
      </c>
      <c r="N46" s="53">
        <v>0.03</v>
      </c>
      <c r="O46" s="54">
        <v>18.32</v>
      </c>
      <c r="P46" s="54">
        <v>2.5499999999999998</v>
      </c>
      <c r="Q46" s="54">
        <v>11.07</v>
      </c>
      <c r="R46" s="54">
        <v>24.79</v>
      </c>
      <c r="S46" s="54">
        <v>3.42</v>
      </c>
      <c r="T46" s="54">
        <v>11.39</v>
      </c>
      <c r="U46" s="49"/>
      <c r="V46" s="49"/>
    </row>
    <row r="47" spans="1:22" ht="13.5" customHeight="1" thickBot="1" x14ac:dyDescent="0.25">
      <c r="A47" s="2" t="s">
        <v>33</v>
      </c>
      <c r="B47" s="2" t="s">
        <v>75</v>
      </c>
      <c r="C47" s="58" t="s">
        <v>76</v>
      </c>
      <c r="D47" s="58" t="s">
        <v>77</v>
      </c>
      <c r="E47" s="58" t="s">
        <v>15</v>
      </c>
      <c r="F47" s="59">
        <v>2.7000000000000001E-3</v>
      </c>
      <c r="G47" s="59">
        <v>2.0199999999999999E-2</v>
      </c>
      <c r="H47" s="31">
        <v>19</v>
      </c>
      <c r="I47" s="30">
        <v>14</v>
      </c>
      <c r="J47" s="30">
        <v>12</v>
      </c>
      <c r="K47" s="31">
        <v>16</v>
      </c>
      <c r="L47" s="60">
        <v>4.2000000000000003E-2</v>
      </c>
      <c r="M47" s="60">
        <v>4.2000000000000003E-2</v>
      </c>
      <c r="N47" s="60">
        <v>0.03</v>
      </c>
      <c r="O47" s="61">
        <v>9.4499999999999993</v>
      </c>
      <c r="P47" s="61">
        <v>0.48</v>
      </c>
      <c r="Q47" s="61">
        <v>5.14</v>
      </c>
      <c r="R47" s="61">
        <v>15.08</v>
      </c>
      <c r="S47" s="61">
        <v>9.3000000000000007</v>
      </c>
      <c r="T47" s="61">
        <v>17.760000000000002</v>
      </c>
      <c r="U47" s="49"/>
      <c r="V47" s="49"/>
    </row>
    <row r="48" spans="1:22" ht="13.5" customHeight="1" thickBot="1" x14ac:dyDescent="0.25">
      <c r="A48" s="2"/>
      <c r="B48" s="2"/>
      <c r="C48" s="73"/>
      <c r="D48" s="73" t="s">
        <v>127</v>
      </c>
      <c r="E48" s="73"/>
      <c r="F48" s="74">
        <f>SUMPRODUCT(F45:F47,N45:N47)/SUM(N45:N47)</f>
        <v>6.0000000000000001E-3</v>
      </c>
      <c r="G48" s="74">
        <f>SUMPRODUCT(G45:G47,N45:N47)/SUM(N45:N47)</f>
        <v>1.5200000000000002E-2</v>
      </c>
      <c r="H48" s="75"/>
      <c r="I48" s="75"/>
      <c r="J48" s="75"/>
      <c r="K48" s="75"/>
      <c r="L48" s="76"/>
      <c r="M48" s="76"/>
      <c r="N48" s="76"/>
      <c r="O48" s="88">
        <f t="shared" ref="O48:T48" si="6">SUMPRODUCT(O45:O47,$N$45:$N$47)/SUM($N$45:$N$47)</f>
        <v>13.885</v>
      </c>
      <c r="P48" s="88">
        <f t="shared" si="6"/>
        <v>1.5149999999999999</v>
      </c>
      <c r="Q48" s="88">
        <f t="shared" si="6"/>
        <v>8.1050000000000004</v>
      </c>
      <c r="R48" s="88">
        <f t="shared" si="6"/>
        <v>19.934999999999999</v>
      </c>
      <c r="S48" s="88">
        <f t="shared" si="6"/>
        <v>6.3600000000000012</v>
      </c>
      <c r="T48" s="88">
        <f t="shared" si="6"/>
        <v>14.575000000000001</v>
      </c>
      <c r="U48" s="49"/>
      <c r="V48" s="49"/>
    </row>
    <row r="49" spans="1:22" ht="13.5" customHeight="1" thickBot="1" x14ac:dyDescent="0.25">
      <c r="A49" s="10"/>
      <c r="B49" s="10" t="s">
        <v>128</v>
      </c>
      <c r="C49" s="10" t="s">
        <v>129</v>
      </c>
      <c r="D49" s="10" t="s">
        <v>130</v>
      </c>
      <c r="E49" s="10"/>
      <c r="F49" s="24"/>
      <c r="G49" s="24">
        <v>2.46E-2</v>
      </c>
      <c r="H49" s="18"/>
      <c r="I49" s="18"/>
      <c r="J49" s="18"/>
      <c r="K49" s="18"/>
      <c r="L49" s="11"/>
      <c r="M49" s="11"/>
      <c r="N49" s="11"/>
      <c r="O49" s="12">
        <v>9.83</v>
      </c>
      <c r="P49" s="12">
        <v>-0.22</v>
      </c>
      <c r="Q49" s="12">
        <v>3.43</v>
      </c>
      <c r="R49" s="12">
        <v>15.98</v>
      </c>
      <c r="S49" s="12">
        <v>9.49</v>
      </c>
      <c r="T49" s="12">
        <v>15.91</v>
      </c>
      <c r="U49" s="49"/>
      <c r="V49" s="49"/>
    </row>
    <row r="50" spans="1:22" x14ac:dyDescent="0.2">
      <c r="A50" t="s">
        <v>33</v>
      </c>
      <c r="B50" t="s">
        <v>78</v>
      </c>
      <c r="C50" s="84" t="s">
        <v>188</v>
      </c>
      <c r="D50" s="84" t="s">
        <v>189</v>
      </c>
      <c r="E50" s="84"/>
      <c r="F50" s="85">
        <v>1.1999999999999999E-3</v>
      </c>
      <c r="G50" s="85">
        <v>1.49E-2</v>
      </c>
      <c r="H50" s="28">
        <v>0</v>
      </c>
      <c r="I50" s="28">
        <v>0</v>
      </c>
      <c r="J50" s="28">
        <v>4</v>
      </c>
      <c r="K50" s="37">
        <v>3</v>
      </c>
      <c r="L50" s="86">
        <v>5.0999999999999997E-2</v>
      </c>
      <c r="M50" s="86">
        <v>3.5999999999999997E-2</v>
      </c>
      <c r="N50" s="86">
        <v>0.03</v>
      </c>
      <c r="O50" s="87">
        <v>12.43</v>
      </c>
      <c r="P50" s="87">
        <v>-0.59</v>
      </c>
      <c r="Q50" s="87">
        <v>4.04</v>
      </c>
      <c r="R50" s="87">
        <v>15.22</v>
      </c>
      <c r="S50" s="87">
        <v>9.23</v>
      </c>
      <c r="T50" s="87">
        <v>16.39</v>
      </c>
      <c r="U50" s="49"/>
      <c r="V50" s="49"/>
    </row>
    <row r="51" spans="1:22" ht="13.5" customHeight="1" thickBot="1" x14ac:dyDescent="0.25">
      <c r="A51" s="2" t="s">
        <v>33</v>
      </c>
      <c r="B51" s="2" t="s">
        <v>86</v>
      </c>
      <c r="C51" s="2" t="s">
        <v>87</v>
      </c>
      <c r="D51" s="2" t="s">
        <v>131</v>
      </c>
      <c r="E51" s="2" t="s">
        <v>15</v>
      </c>
      <c r="F51" s="70">
        <v>5.1999999999999998E-3</v>
      </c>
      <c r="G51" s="70">
        <v>9.2999999999999992E-3</v>
      </c>
      <c r="H51" s="29">
        <v>41</v>
      </c>
      <c r="I51" s="31">
        <v>22</v>
      </c>
      <c r="J51" s="31">
        <v>13</v>
      </c>
      <c r="K51" s="31">
        <v>20</v>
      </c>
      <c r="L51" s="99">
        <v>6.9000000000000006E-2</v>
      </c>
      <c r="M51" s="99">
        <v>4.8000000000000001E-2</v>
      </c>
      <c r="N51" s="99">
        <v>3.5999999999999997E-2</v>
      </c>
      <c r="O51" s="3">
        <v>11.47</v>
      </c>
      <c r="P51" s="3">
        <v>1.21</v>
      </c>
      <c r="Q51" s="3">
        <v>7.96</v>
      </c>
      <c r="R51" s="3">
        <v>13.57</v>
      </c>
      <c r="S51" s="3">
        <v>5.91</v>
      </c>
      <c r="T51" s="3">
        <v>16.45</v>
      </c>
      <c r="U51" s="49"/>
      <c r="V51" s="49"/>
    </row>
    <row r="52" spans="1:22" ht="13.5" customHeight="1" thickBot="1" x14ac:dyDescent="0.25">
      <c r="A52" s="2"/>
      <c r="B52" s="2"/>
      <c r="C52" s="73"/>
      <c r="D52" s="73" t="s">
        <v>132</v>
      </c>
      <c r="E52" s="73"/>
      <c r="F52" s="74">
        <f>SUMPRODUCT(F50:F51,N50:N51)/SUM(N50:N51)</f>
        <v>3.3818181818181807E-3</v>
      </c>
      <c r="G52" s="74">
        <f>SUMPRODUCT(G50:G51,N50:N51)/SUM(N50:N51)</f>
        <v>1.1845454545454544E-2</v>
      </c>
      <c r="H52" s="75"/>
      <c r="I52" s="75"/>
      <c r="J52" s="75"/>
      <c r="K52" s="75"/>
      <c r="L52" s="76"/>
      <c r="M52" s="76"/>
      <c r="N52" s="76"/>
      <c r="O52" s="88">
        <f t="shared" ref="O52:T52" si="7">SUMPRODUCT(O50:O51,$N$50:$N$51)/SUM($N$50:$N$51)</f>
        <v>11.906363636363634</v>
      </c>
      <c r="P52" s="88">
        <f t="shared" si="7"/>
        <v>0.39181818181818179</v>
      </c>
      <c r="Q52" s="88">
        <f t="shared" si="7"/>
        <v>6.1781818181818178</v>
      </c>
      <c r="R52" s="88">
        <f t="shared" si="7"/>
        <v>14.319999999999999</v>
      </c>
      <c r="S52" s="88">
        <f t="shared" si="7"/>
        <v>7.4190909090909081</v>
      </c>
      <c r="T52" s="88">
        <f t="shared" si="7"/>
        <v>16.422727272727268</v>
      </c>
      <c r="U52" s="49"/>
      <c r="V52" s="49"/>
    </row>
    <row r="53" spans="1:22" ht="13.5" customHeight="1" thickBot="1" x14ac:dyDescent="0.25">
      <c r="A53" s="13"/>
      <c r="B53" s="13" t="s">
        <v>133</v>
      </c>
      <c r="C53" s="13" t="s">
        <v>134</v>
      </c>
      <c r="D53" s="13" t="s">
        <v>135</v>
      </c>
      <c r="E53" s="13"/>
      <c r="F53" s="26">
        <v>0</v>
      </c>
      <c r="G53" s="26">
        <v>1.46E-2</v>
      </c>
      <c r="H53" s="20"/>
      <c r="I53" s="20"/>
      <c r="J53" s="20"/>
      <c r="K53" s="20"/>
      <c r="L53" s="14"/>
      <c r="M53" s="14"/>
      <c r="N53" s="14"/>
      <c r="O53" s="15">
        <v>11.5</v>
      </c>
      <c r="P53" s="15">
        <v>1.1200000000000001</v>
      </c>
      <c r="Q53" s="15">
        <v>9.0399999999999991</v>
      </c>
      <c r="R53" s="15">
        <v>15.57</v>
      </c>
      <c r="S53" s="15">
        <v>6.77</v>
      </c>
      <c r="T53" s="15">
        <v>15.87</v>
      </c>
      <c r="U53" s="49"/>
      <c r="V53" s="49"/>
    </row>
    <row r="54" spans="1:22" ht="13.5" customHeight="1" thickBot="1" x14ac:dyDescent="0.25">
      <c r="A54" s="4" t="s">
        <v>89</v>
      </c>
      <c r="B54" s="4" t="s">
        <v>90</v>
      </c>
      <c r="C54" s="55" t="s">
        <v>91</v>
      </c>
      <c r="D54" s="55" t="s">
        <v>211</v>
      </c>
      <c r="E54" s="55" t="s">
        <v>15</v>
      </c>
      <c r="F54" s="56">
        <v>2.7000000000000001E-3</v>
      </c>
      <c r="G54" s="56">
        <v>2.18E-2</v>
      </c>
      <c r="H54" s="34">
        <v>0</v>
      </c>
      <c r="I54" s="34">
        <v>2</v>
      </c>
      <c r="J54" s="19">
        <v>6</v>
      </c>
      <c r="K54" s="31">
        <v>6</v>
      </c>
      <c r="L54" s="62">
        <v>0.03</v>
      </c>
      <c r="M54" s="62">
        <v>0.06</v>
      </c>
      <c r="N54" s="62">
        <v>4.8000000000000001E-2</v>
      </c>
      <c r="O54" s="57">
        <v>12.46</v>
      </c>
      <c r="P54" s="57">
        <v>-1.2</v>
      </c>
      <c r="Q54" s="57">
        <v>-0.09</v>
      </c>
      <c r="R54" s="57">
        <v>17.739999999999998</v>
      </c>
      <c r="S54" s="57">
        <v>11.27</v>
      </c>
      <c r="T54" s="63">
        <v>13.83</v>
      </c>
      <c r="U54" s="49"/>
      <c r="V54" s="49"/>
    </row>
    <row r="55" spans="1:22" ht="13.5" customHeight="1" thickBot="1" x14ac:dyDescent="0.25">
      <c r="A55" s="10"/>
      <c r="B55" s="10" t="s">
        <v>136</v>
      </c>
      <c r="C55" s="10" t="s">
        <v>137</v>
      </c>
      <c r="D55" s="10" t="s">
        <v>212</v>
      </c>
      <c r="E55" s="10"/>
      <c r="F55" s="24">
        <v>0</v>
      </c>
      <c r="G55" s="24">
        <v>3.1399999999999997E-2</v>
      </c>
      <c r="H55" s="18"/>
      <c r="I55" s="18"/>
      <c r="J55" s="18"/>
      <c r="K55" s="18"/>
      <c r="L55" s="11"/>
      <c r="M55" s="11"/>
      <c r="N55" s="11"/>
      <c r="O55" s="12">
        <v>8.66</v>
      </c>
      <c r="P55" s="12">
        <v>-1.42</v>
      </c>
      <c r="Q55" s="12">
        <v>-0.23</v>
      </c>
      <c r="R55" s="12">
        <v>13.8</v>
      </c>
      <c r="S55" s="12">
        <v>9.01</v>
      </c>
      <c r="T55" s="16">
        <v>12.61</v>
      </c>
      <c r="U55" s="49"/>
      <c r="V55" s="49"/>
    </row>
    <row r="56" spans="1:22" ht="13.5" customHeight="1" thickBot="1" x14ac:dyDescent="0.25">
      <c r="A56" s="4"/>
      <c r="B56" s="4"/>
      <c r="C56" s="77"/>
      <c r="D56" s="77" t="s">
        <v>139</v>
      </c>
      <c r="E56" s="77"/>
      <c r="F56" s="74">
        <f>(F23*$L$23+SUMPRODUCT(F25:F29,$L$25:$L$29)+SUMPRODUCT(F33:F36,$L$33:$L$36)+SUMPRODUCT(F40:F42,$L$40:$L$42)+SUMPRODUCT(F45:F47,$L$45:$L$47)+SUMPRODUCT(F50:F51,$L$50:$L$51)+F54*$L$54)/$L$56</f>
        <v>5.4100000000000016E-3</v>
      </c>
      <c r="G56" s="74">
        <f>(G23*$L$23+SUMPRODUCT(G25:G29,$L$25:$L$29)+SUMPRODUCT(G33:G36,$L$33:$L$36)+SUMPRODUCT(G40:G42,$L$40:$L$42)+SUMPRODUCT(G45:G47,$L$45:$L$47)+SUMPRODUCT(G50:G51,$L$50:$L$51)+G54*$L$54)/$L$56</f>
        <v>1.4885500000000003E-2</v>
      </c>
      <c r="H56" s="79"/>
      <c r="I56" s="79"/>
      <c r="J56" s="79"/>
      <c r="K56" s="79"/>
      <c r="L56" s="80">
        <f>SUM(L23:L54)-L30-L37</f>
        <v>0.59999999999999987</v>
      </c>
      <c r="M56" s="80">
        <f>SUM(M23:M54)-M30-M37</f>
        <v>0.60000000000000031</v>
      </c>
      <c r="N56" s="80">
        <f>SUM(N23:N54)-N30-N37</f>
        <v>0.60000000000000031</v>
      </c>
      <c r="O56" s="81">
        <f t="shared" ref="O56:T56" si="8">($L$23*O23+SUMPRODUCT($L$25:$L$29,O25:O29)+SUMPRODUCT($L$33:$L$35,O33:O35)+SUMPRODUCT($L$40:$L$42,O40:O42)+SUMPRODUCT($L$45:$L$47,O45:O47)+SUMPRODUCT($L$50:$L$51,O50:O51)+$L$54*O54)/$L$56</f>
        <v>8.4282000000000021</v>
      </c>
      <c r="P56" s="81">
        <f t="shared" si="8"/>
        <v>0.71415000000000017</v>
      </c>
      <c r="Q56" s="81">
        <f t="shared" si="8"/>
        <v>6.5473500000000007</v>
      </c>
      <c r="R56" s="81">
        <f t="shared" si="8"/>
        <v>12.692050000000004</v>
      </c>
      <c r="S56" s="81">
        <f t="shared" si="8"/>
        <v>6.2002000000000006</v>
      </c>
      <c r="T56" s="81">
        <f t="shared" si="8"/>
        <v>12.920950000000005</v>
      </c>
      <c r="U56" s="49"/>
      <c r="V56" s="49"/>
    </row>
    <row r="57" spans="1:22" ht="13.5" customHeight="1" thickBot="1" x14ac:dyDescent="0.25">
      <c r="A57" s="4"/>
      <c r="B57" s="4"/>
      <c r="C57" s="77"/>
      <c r="D57" s="77" t="s">
        <v>216</v>
      </c>
      <c r="E57" s="77"/>
      <c r="F57" s="78">
        <f>(F23*$M$23+SUMPRODUCT(F25:F29,$M$25:$M$29)+SUMPRODUCT(F33:F35,$M$33:$M$35)+SUMPRODUCT(F40:F42,$M$40:$M$42)+SUMPRODUCT(F45:F47,$M$45:$M$47)+SUMPRODUCT(F50:F51,$M$50:$M$51)+F54*$M$54)/$M$56</f>
        <v>4.6569999999999979E-3</v>
      </c>
      <c r="G57" s="78">
        <f>(G23*$M$23+SUMPRODUCT(G25:G29,$M$25:$M$29)+SUMPRODUCT(G33:G35,$M$33:$M$35)+SUMPRODUCT(G40:G42,$M$40:$M$42)+SUMPRODUCT(G45:G47,$M$45:$M$47)+SUMPRODUCT(G50:G51,$M$50:$M$51)+G54*$M$54)/$M$56</f>
        <v>1.8089999999999988E-2</v>
      </c>
      <c r="H57" s="79"/>
      <c r="I57" s="79"/>
      <c r="J57" s="79"/>
      <c r="K57" s="79"/>
      <c r="L57" s="80"/>
      <c r="M57" s="76"/>
      <c r="N57" s="76"/>
      <c r="O57" s="81">
        <f t="shared" ref="O57:T57" si="9">($M$23*O23+SUMPRODUCT($M$25:$M$29,O25:O29)+SUMPRODUCT($M$33:$M$35,O33:O35)+SUMPRODUCT($M$40:$M$42,O40:O42)+SUMPRODUCT($M$45:$M$47,O45:O47)+SUMPRODUCT($M$50:$M$51,O50:O51)+$M$54*O54)/$M$56</f>
        <v>9.1372999999999962</v>
      </c>
      <c r="P57" s="81">
        <f t="shared" si="9"/>
        <v>0.51319999999999977</v>
      </c>
      <c r="Q57" s="81">
        <f t="shared" si="9"/>
        <v>6.0307999999999966</v>
      </c>
      <c r="R57" s="81">
        <f t="shared" si="9"/>
        <v>13.768499999999991</v>
      </c>
      <c r="S57" s="81">
        <f t="shared" si="9"/>
        <v>6.3726999999999965</v>
      </c>
      <c r="T57" s="81">
        <f t="shared" si="9"/>
        <v>12.764099999999994</v>
      </c>
      <c r="U57" s="49"/>
      <c r="V57" s="49"/>
    </row>
    <row r="58" spans="1:22" ht="13.5" customHeight="1" thickBot="1" x14ac:dyDescent="0.25">
      <c r="A58" s="4"/>
      <c r="B58" s="4"/>
      <c r="C58" s="77"/>
      <c r="D58" s="82" t="s">
        <v>228</v>
      </c>
      <c r="E58" s="77"/>
      <c r="F58" s="74">
        <f>(F23*$N$23+SUMPRODUCT(F25:F29,$N$25:$N$29)+SUMPRODUCT(F33:F36,$N$33:$N$36)+SUMPRODUCT(F40:F42,$N$40:$N$42)+SUMPRODUCT(F45:F47,$N$45:$N$47)+SUMPRODUCT(F50:F51,$N$50:$N$51)+F54*$N$54)/$N$56</f>
        <v>6.1599999999999971E-3</v>
      </c>
      <c r="G58" s="74">
        <f>(G23*$N$23+SUMPRODUCT(G25:G29,$N$25:$N$29)+SUMPRODUCT(G33:G36,$N$33:$N$36)+SUMPRODUCT(G40:G42,$N$40:$N$42)+SUMPRODUCT(G45:G47,$N$45:$N$47)+SUMPRODUCT(G50:G51,$N$50:$N$51)+G54*$N$54)/$N$56</f>
        <v>1.2756999999999994E-2</v>
      </c>
      <c r="H58" s="79"/>
      <c r="I58" s="79"/>
      <c r="J58" s="79"/>
      <c r="K58" s="79"/>
      <c r="L58" s="80"/>
      <c r="M58" s="76"/>
      <c r="N58" s="76"/>
      <c r="O58" s="88">
        <f t="shared" ref="O58:T58" si="10">($N$23*O23+SUMPRODUCT($N$25:$N$29,O25:O29)+SUMPRODUCT($N$33:$N$36,O33:O36)+SUMPRODUCT($N$40:$N$42,O40:O42)+SUMPRODUCT($N$45:$N$47,O45:O47)+SUMPRODUCT($N$50:$N$51,O50:O51)+$N$54*O54)/$N$56</f>
        <v>5.8113999999999963</v>
      </c>
      <c r="P58" s="88">
        <f t="shared" si="10"/>
        <v>0.35849999999999982</v>
      </c>
      <c r="Q58" s="88">
        <f t="shared" si="10"/>
        <v>4.4985999999999979</v>
      </c>
      <c r="R58" s="88">
        <f t="shared" si="10"/>
        <v>9.2268999999999952</v>
      </c>
      <c r="S58" s="88">
        <f t="shared" si="10"/>
        <v>7.7228999999999965</v>
      </c>
      <c r="T58" s="88">
        <f t="shared" si="10"/>
        <v>13.77319999999999</v>
      </c>
      <c r="U58" s="49"/>
      <c r="V58" s="49"/>
    </row>
    <row r="59" spans="1:22" ht="13.5" customHeight="1" thickBot="1" x14ac:dyDescent="0.25">
      <c r="A59" s="4"/>
      <c r="B59" s="4"/>
      <c r="C59" s="103"/>
      <c r="D59" s="103" t="s">
        <v>140</v>
      </c>
      <c r="E59" s="103"/>
      <c r="F59" s="104">
        <f>(F24*(L23/0.6))+(F32*(SUM(L25:L29)/0.6)+(F39*(SUM(L33:L35)/0.6)+(F44*(SUM(L40:L42)/0.6)+(F49*(SUM(L45:L47)/0.6)+(F53*(SUM(L50:L51)/0.6)+(F55*(L54/0.6)))))))</f>
        <v>0</v>
      </c>
      <c r="G59" s="104">
        <f>(G24*(L23/0.6))+(G32*(SUM(L25:L29)/0.6)+(G39*(SUM(L33:L35)/0.6)+(G44*(SUM(L40:L42)/0.6)+(G49*(SUM(L45:L47)/0.6)+(G53*(SUM(L50:L51)/0.6)+(G55*(L54/0.6)))))))</f>
        <v>2.11445E-2</v>
      </c>
      <c r="H59" s="105"/>
      <c r="I59" s="105"/>
      <c r="J59" s="105"/>
      <c r="K59" s="105"/>
      <c r="L59" s="106"/>
      <c r="M59" s="107"/>
      <c r="N59" s="107"/>
      <c r="O59" s="108">
        <f>(O24*(L23/0.6))+(O32*(SUM(L25:L29)/0.6)+(O39*(SUM(L33:L35)/0.6)+(O44*(SUM(L40:L42)/0.6)+(O49*(SUM(L45:L47)/0.6)+(O53*(SUM(L50:L51)/0.6)+(O55*(L54/0.6)))))))</f>
        <v>8.7343500000000009</v>
      </c>
      <c r="P59" s="108">
        <f>(P24*(L23/0.6))+(P32*(SUM(L25:L29)/0.6)+(P39*(SUM(L33:L35)/0.6)+(P44*(SUM(L40:L42)/0.6)+(P49*(SUM(L45:L47)/0.6)+(P53*(SUM(L50:L51)/0.6)+(P55*(L54/0.6)))))))</f>
        <v>0.54515000000000002</v>
      </c>
      <c r="Q59" s="108">
        <f>(Q24*(L23/0.6))+(Q32*(SUM(L25:L29)/0.6)+(Q39*(SUM(L33:L35)/0.6)+(Q44*(SUM(L40:L42)/0.6)+(Q49*(SUM(L45:L47)/0.6)+(Q53*(SUM(L50:L51)/0.6)+(Q55*(L54/0.6)))))))</f>
        <v>5.808250000000001</v>
      </c>
      <c r="R59" s="108">
        <f>(R24*(L23/0.6))+(R32*(SUM(L25:L29)/0.6)+(R39*(SUM(L33:L35)/0.6)+(R44*(SUM(L40:L42)/0.6)+(R49*(SUM(L45:L47)/0.6)+(R53*(SUM(L50:L51)/0.6)+(R55*(L54/0.6)))))))</f>
        <v>13.81575</v>
      </c>
      <c r="S59" s="108">
        <f>(S24*(L23/0.6))+(S32*(SUM(L25:L29)/0.6)+(S39*(SUM(L33:L35)/0.6)+(S44*(SUM(L40:L42)/0.6)+(S49*(SUM(L45:L47)/0.6)+(S53*(SUM(L50:L51)/0.6)+(S55*(L54/0.6)))))))</f>
        <v>6.4977</v>
      </c>
      <c r="T59" s="108">
        <f>(T24*(L23/0.6))+(T32*(SUM(L25:L29)/0.6)+(T39*(SUM(L33:L35)/0.6)+(T44*(SUM(L40:L42)/0.6)+(T49*(SUM(L45:L47)/0.6)+(T53*(SUM(L50:L51)/0.6)+(T55*(L54/0.6)))))))</f>
        <v>12.551299999999999</v>
      </c>
    </row>
    <row r="60" spans="1:22" ht="13.5" customHeight="1" thickBot="1" x14ac:dyDescent="0.25">
      <c r="A60" s="4"/>
      <c r="B60" s="4"/>
      <c r="C60" s="77"/>
      <c r="D60" s="82" t="s">
        <v>174</v>
      </c>
      <c r="E60" s="77"/>
      <c r="F60" s="74">
        <f>(F30*(L30/0.6))+(F37*(L37/0.6))+(F55*(L55/0.6))</f>
        <v>5.7549999999999995E-4</v>
      </c>
      <c r="G60" s="74">
        <f>(G30*(L30/0.6))+(G37*(L37/0.6))+(G55*(L55/0.6))</f>
        <v>2.1720250000000003E-2</v>
      </c>
      <c r="H60" s="79"/>
      <c r="I60" s="79"/>
      <c r="J60" s="79"/>
      <c r="K60" s="79"/>
      <c r="L60" s="80"/>
      <c r="M60" s="76"/>
      <c r="N60" s="76"/>
      <c r="O60" s="88">
        <f t="shared" ref="O60:T60" si="11">($N$30*O30+$N$37*O37+$N$50*O50)/($N$30+$N$37+$N$50)</f>
        <v>7.9926980198019786</v>
      </c>
      <c r="P60" s="88">
        <f t="shared" si="11"/>
        <v>0.54039603960396043</v>
      </c>
      <c r="Q60" s="88">
        <f t="shared" si="11"/>
        <v>4.9903217821782171</v>
      </c>
      <c r="R60" s="88">
        <f t="shared" si="11"/>
        <v>13.451757425742574</v>
      </c>
      <c r="S60" s="88">
        <f t="shared" si="11"/>
        <v>7.5980198019801986</v>
      </c>
      <c r="T60" s="88">
        <f t="shared" si="11"/>
        <v>13.622970297029703</v>
      </c>
    </row>
    <row r="61" spans="1:22" ht="13.5" customHeight="1" thickBot="1" x14ac:dyDescent="0.25">
      <c r="A61" s="10"/>
      <c r="B61" s="10"/>
      <c r="C61" s="77"/>
      <c r="D61" s="77" t="s">
        <v>141</v>
      </c>
      <c r="E61" s="77"/>
      <c r="F61" s="78">
        <f>(F56*0.6)+($F$19*0.4)</f>
        <v>6.6420000000000003E-3</v>
      </c>
      <c r="G61" s="78">
        <f>(G56*0.6)+($G$19*0.4)</f>
        <v>2.0932100000000002E-2</v>
      </c>
      <c r="H61" s="79"/>
      <c r="I61" s="79"/>
      <c r="J61" s="79"/>
      <c r="K61" s="79"/>
      <c r="L61" s="80">
        <f>L19+(SUM(L23:L54)-L30-L37)</f>
        <v>0.99999999999999989</v>
      </c>
      <c r="M61" s="80">
        <f>M19+(SUM(M23:M54)-M30-M37)</f>
        <v>1.0000000000000004</v>
      </c>
      <c r="N61" s="80">
        <f>N19+(SUM(N23:N54)-N30-N37)</f>
        <v>1.0000000000000004</v>
      </c>
      <c r="O61" s="81">
        <f t="shared" ref="O61:T61" si="12">(O56*0.6)+(O19*0.4)</f>
        <v>7.6742800000000004</v>
      </c>
      <c r="P61" s="81">
        <f t="shared" si="12"/>
        <v>0.50745000000000007</v>
      </c>
      <c r="Q61" s="81">
        <f t="shared" si="12"/>
        <v>4.8991300000000004</v>
      </c>
      <c r="R61" s="81">
        <f t="shared" si="12"/>
        <v>10.024910000000002</v>
      </c>
      <c r="S61" s="81">
        <f t="shared" si="12"/>
        <v>5.0483600000000006</v>
      </c>
      <c r="T61" s="81">
        <f t="shared" si="12"/>
        <v>9.7104100000000031</v>
      </c>
    </row>
    <row r="62" spans="1:22" ht="13.5" customHeight="1" thickBot="1" x14ac:dyDescent="0.25">
      <c r="A62" s="10"/>
      <c r="B62" s="10"/>
      <c r="C62" s="77"/>
      <c r="D62" s="77" t="s">
        <v>217</v>
      </c>
      <c r="E62" s="77"/>
      <c r="F62" s="78">
        <f>(F57*0.6)+($F$19*0.4)</f>
        <v>6.1901999999999981E-3</v>
      </c>
      <c r="G62" s="78">
        <f>(G57*0.6)+($G$19*0.4)</f>
        <v>2.2854799999999995E-2</v>
      </c>
      <c r="H62" s="79"/>
      <c r="I62" s="79"/>
      <c r="J62" s="79"/>
      <c r="K62" s="79"/>
      <c r="L62" s="80"/>
      <c r="M62" s="80"/>
      <c r="N62" s="80"/>
      <c r="O62" s="81">
        <f t="shared" ref="O62:T62" si="13">(O57*0.6)+(O19*0.4)</f>
        <v>8.0997399999999971</v>
      </c>
      <c r="P62" s="81">
        <f t="shared" si="13"/>
        <v>0.38687999999999989</v>
      </c>
      <c r="Q62" s="81">
        <f t="shared" si="13"/>
        <v>4.5891999999999982</v>
      </c>
      <c r="R62" s="81">
        <f t="shared" si="13"/>
        <v>10.670779999999993</v>
      </c>
      <c r="S62" s="81">
        <f t="shared" si="13"/>
        <v>5.1518599999999974</v>
      </c>
      <c r="T62" s="81">
        <f t="shared" si="13"/>
        <v>9.6162999999999954</v>
      </c>
    </row>
    <row r="63" spans="1:22" ht="13.5" customHeight="1" thickBot="1" x14ac:dyDescent="0.25">
      <c r="A63" s="10"/>
      <c r="B63" s="10"/>
      <c r="C63" s="77"/>
      <c r="D63" s="82" t="s">
        <v>229</v>
      </c>
      <c r="E63" s="77"/>
      <c r="F63" s="78">
        <f>(F58*0.6)+($F$19*0.4)</f>
        <v>7.0919999999999976E-3</v>
      </c>
      <c r="G63" s="78">
        <f>(G58*0.6)+($G$19*0.4)</f>
        <v>1.9654999999999999E-2</v>
      </c>
      <c r="H63" s="79"/>
      <c r="I63" s="79"/>
      <c r="J63" s="79"/>
      <c r="K63" s="79"/>
      <c r="L63" s="80"/>
      <c r="M63" s="80"/>
      <c r="N63" s="80"/>
      <c r="O63" s="81">
        <f t="shared" ref="O63:T63" si="14">(O58*0.6)+(O19*0.4)</f>
        <v>6.104199999999997</v>
      </c>
      <c r="P63" s="81">
        <f t="shared" si="14"/>
        <v>0.29405999999999988</v>
      </c>
      <c r="Q63" s="81">
        <f t="shared" si="14"/>
        <v>3.6698799999999987</v>
      </c>
      <c r="R63" s="81">
        <f t="shared" si="14"/>
        <v>7.9458199999999968</v>
      </c>
      <c r="S63" s="81">
        <f t="shared" si="14"/>
        <v>5.9619799999999978</v>
      </c>
      <c r="T63" s="81">
        <f t="shared" si="14"/>
        <v>10.221759999999993</v>
      </c>
    </row>
    <row r="64" spans="1:22" ht="13.5" customHeight="1" thickBot="1" x14ac:dyDescent="0.25">
      <c r="A64" s="4"/>
      <c r="B64" s="4"/>
      <c r="C64" s="103"/>
      <c r="D64" s="103" t="s">
        <v>142</v>
      </c>
      <c r="E64" s="103"/>
      <c r="F64" s="104">
        <v>0</v>
      </c>
      <c r="G64" s="104">
        <f>0.6*G59+0.4*G22</f>
        <v>2.2006700000000001E-2</v>
      </c>
      <c r="H64" s="105"/>
      <c r="I64" s="105"/>
      <c r="J64" s="105"/>
      <c r="K64" s="105"/>
      <c r="L64" s="106"/>
      <c r="M64" s="107"/>
      <c r="N64" s="107"/>
      <c r="O64" s="108">
        <f t="shared" ref="O64:T64" si="15">O59*0.6+O22*0.4</f>
        <v>7.5606100000000005</v>
      </c>
      <c r="P64" s="108">
        <f t="shared" si="15"/>
        <v>0.30308999999999997</v>
      </c>
      <c r="Q64" s="108">
        <f t="shared" si="15"/>
        <v>3.6689500000000006</v>
      </c>
      <c r="R64" s="108">
        <f t="shared" si="15"/>
        <v>10.365449999999999</v>
      </c>
      <c r="S64" s="108">
        <f t="shared" si="15"/>
        <v>5.5106199999999994</v>
      </c>
      <c r="T64" s="108">
        <f t="shared" si="15"/>
        <v>8.7627799999999993</v>
      </c>
    </row>
    <row r="65" spans="2:20" ht="13.5" customHeight="1" thickBot="1" x14ac:dyDescent="0.25">
      <c r="C65" s="77"/>
      <c r="D65" s="77" t="s">
        <v>175</v>
      </c>
      <c r="E65" s="77"/>
      <c r="F65" s="78">
        <f>(F60*0.6)+(F21*0.4)</f>
        <v>1.9564999999999999E-3</v>
      </c>
      <c r="G65" s="78">
        <f>(G60*0.6)+(G21*0.4)</f>
        <v>2.5960150000000001E-2</v>
      </c>
      <c r="H65" s="79"/>
      <c r="I65" s="79"/>
      <c r="J65" s="79"/>
      <c r="K65" s="79"/>
      <c r="L65" s="80"/>
      <c r="M65" s="80"/>
      <c r="N65" s="80"/>
      <c r="O65" s="81">
        <f t="shared" ref="O65:T65" si="16">(O60*0.6)+(O21*0.4)</f>
        <v>7.2964588118811866</v>
      </c>
      <c r="P65" s="81">
        <f t="shared" si="16"/>
        <v>0.4240376237623763</v>
      </c>
      <c r="Q65" s="81">
        <f t="shared" si="16"/>
        <v>3.5485130693069302</v>
      </c>
      <c r="R65" s="81">
        <f t="shared" si="16"/>
        <v>10.619454455445544</v>
      </c>
      <c r="S65" s="81">
        <f t="shared" si="16"/>
        <v>6.2898118811881192</v>
      </c>
      <c r="T65" s="81">
        <f t="shared" si="16"/>
        <v>9.8845021782178222</v>
      </c>
    </row>
    <row r="66" spans="2:20" ht="72" customHeight="1" x14ac:dyDescent="0.2">
      <c r="B66" s="288" t="s">
        <v>143</v>
      </c>
      <c r="C66" s="289"/>
      <c r="D66" s="289"/>
      <c r="E66" s="289"/>
      <c r="F66" s="290"/>
      <c r="G66" s="290"/>
      <c r="H66" s="291"/>
      <c r="I66" s="291"/>
      <c r="J66" s="291"/>
      <c r="K66" s="291"/>
      <c r="L66" s="289"/>
      <c r="M66" s="289"/>
      <c r="N66" s="289"/>
      <c r="O66" s="289"/>
      <c r="P66" s="289"/>
      <c r="Q66" s="289"/>
      <c r="R66" s="289"/>
      <c r="S66" s="289"/>
      <c r="T66" s="289"/>
    </row>
    <row r="67" spans="2:20" x14ac:dyDescent="0.2">
      <c r="C67" t="s">
        <v>219</v>
      </c>
    </row>
    <row r="68" spans="2:20" x14ac:dyDescent="0.2">
      <c r="C68" t="s">
        <v>156</v>
      </c>
    </row>
    <row r="69" spans="2:20" x14ac:dyDescent="0.2">
      <c r="C69" t="s">
        <v>157</v>
      </c>
      <c r="H69" s="50" t="s">
        <v>220</v>
      </c>
      <c r="O69" t="s">
        <v>221</v>
      </c>
    </row>
    <row r="70" spans="2:20" x14ac:dyDescent="0.2">
      <c r="C70" t="s">
        <v>176</v>
      </c>
    </row>
    <row r="73" spans="2:20" x14ac:dyDescent="0.2">
      <c r="C73" t="s">
        <v>150</v>
      </c>
    </row>
  </sheetData>
  <mergeCells count="1">
    <mergeCell ref="B66:T66"/>
  </mergeCells>
  <conditionalFormatting sqref="H50:K51 H2:K18">
    <cfRule type="cellIs" dxfId="101" priority="14" operator="between">
      <formula>74</formula>
      <formula>99</formula>
    </cfRule>
    <cfRule type="cellIs" dxfId="100" priority="15" operator="between">
      <formula>50</formula>
      <formula>74</formula>
    </cfRule>
    <cfRule type="cellIs" dxfId="99" priority="16" operator="between">
      <formula>25</formula>
      <formula>49</formula>
    </cfRule>
    <cfRule type="cellIs" dxfId="98" priority="17" operator="between">
      <formula>0</formula>
      <formula>24</formula>
    </cfRule>
  </conditionalFormatting>
  <conditionalFormatting sqref="H23:K23 H25:K30">
    <cfRule type="cellIs" dxfId="97" priority="13" operator="between">
      <formula>0</formula>
      <formula>24</formula>
    </cfRule>
  </conditionalFormatting>
  <conditionalFormatting sqref="H23:K23 H25:K30 H33:K36 H40:K42 H45:K47 H54:J54 H37:I37">
    <cfRule type="cellIs" dxfId="96" priority="9" operator="between">
      <formula>74</formula>
      <formula>99</formula>
    </cfRule>
    <cfRule type="cellIs" dxfId="95" priority="10" operator="between">
      <formula>50</formula>
      <formula>74</formula>
    </cfRule>
    <cfRule type="cellIs" dxfId="94" priority="11" operator="between">
      <formula>25</formula>
      <formula>49</formula>
    </cfRule>
    <cfRule type="cellIs" dxfId="93" priority="12" operator="between">
      <formula>0</formula>
      <formula>24</formula>
    </cfRule>
  </conditionalFormatting>
  <conditionalFormatting sqref="J37:K37">
    <cfRule type="cellIs" dxfId="92" priority="5" operator="between">
      <formula>74</formula>
      <formula>99</formula>
    </cfRule>
    <cfRule type="cellIs" dxfId="91" priority="6" operator="between">
      <formula>50</formula>
      <formula>74</formula>
    </cfRule>
    <cfRule type="cellIs" dxfId="90" priority="7" operator="between">
      <formula>25</formula>
      <formula>49</formula>
    </cfRule>
    <cfRule type="cellIs" dxfId="89" priority="8" operator="between">
      <formula>0</formula>
      <formula>24</formula>
    </cfRule>
  </conditionalFormatting>
  <conditionalFormatting sqref="K54">
    <cfRule type="cellIs" dxfId="88" priority="1" operator="between">
      <formula>74</formula>
      <formula>99</formula>
    </cfRule>
    <cfRule type="cellIs" dxfId="87" priority="2" operator="between">
      <formula>50</formula>
      <formula>74</formula>
    </cfRule>
    <cfRule type="cellIs" dxfId="86" priority="3" operator="between">
      <formula>25</formula>
      <formula>49</formula>
    </cfRule>
    <cfRule type="cellIs" dxfId="85" priority="4" operator="between">
      <formula>0</formula>
      <formula>24</formula>
    </cfRule>
  </conditionalFormatting>
  <printOptions horizontalCentered="1" verticalCentered="1" gridLines="1"/>
  <pageMargins left="0.5" right="0.5" top="0.5" bottom="0.5" header="0.5" footer="0.25"/>
  <pageSetup scale="57" orientation="landscape"/>
  <headerFooter alignWithMargins="0">
    <oddFooter>&amp;LData as of 12/31/2011&amp;R&amp;D</oddFooter>
  </headerFooter>
  <rowBreaks count="1" manualBreakCount="1">
    <brk id="38" max="16383" man="1"/>
  </rowBreaks>
  <legacyDrawing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pageSetUpPr fitToPage="1"/>
  </sheetPr>
  <dimension ref="A1:V73"/>
  <sheetViews>
    <sheetView workbookViewId="0">
      <pane ySplit="1" topLeftCell="A2" activePane="bottomLeft" state="frozen"/>
      <selection activeCell="C1" sqref="C1"/>
      <selection pane="bottomLeft" activeCell="O21" sqref="O21:T21"/>
    </sheetView>
  </sheetViews>
  <sheetFormatPr defaultRowHeight="12.75" x14ac:dyDescent="0.2"/>
  <cols>
    <col min="1" max="1" width="0" style="64" hidden="1" customWidth="1"/>
    <col min="2" max="2" width="18.85546875" style="64" hidden="1" customWidth="1"/>
    <col min="3" max="3" width="8.7109375" style="64" customWidth="1"/>
    <col min="4" max="4" width="24.5703125" style="64" customWidth="1"/>
    <col min="5" max="5" width="6.42578125" style="64" bestFit="1" customWidth="1"/>
    <col min="6" max="6" width="8" style="66" bestFit="1" customWidth="1"/>
    <col min="7" max="7" width="6.28515625" style="66" customWidth="1"/>
    <col min="8" max="8" width="7" style="22" bestFit="1" customWidth="1"/>
    <col min="9" max="9" width="7" style="22" customWidth="1"/>
    <col min="10" max="11" width="6.7109375" style="22" bestFit="1" customWidth="1"/>
    <col min="12" max="12" width="9.28515625" style="64" bestFit="1" customWidth="1"/>
    <col min="13" max="14" width="9.28515625" style="64" customWidth="1"/>
    <col min="21" max="21" width="11.28515625" style="64" bestFit="1" customWidth="1"/>
  </cols>
  <sheetData>
    <row r="1" spans="1:22" ht="13.5" customHeight="1" thickBot="1" x14ac:dyDescent="0.25">
      <c r="A1" s="8" t="s">
        <v>0</v>
      </c>
      <c r="B1" s="8" t="s">
        <v>1</v>
      </c>
      <c r="C1" s="8" t="s">
        <v>2</v>
      </c>
      <c r="D1" s="8" t="s">
        <v>3</v>
      </c>
      <c r="E1" s="8" t="s">
        <v>4</v>
      </c>
      <c r="F1" s="23" t="s">
        <v>93</v>
      </c>
      <c r="G1" s="23" t="s">
        <v>94</v>
      </c>
      <c r="H1" s="27" t="s">
        <v>95</v>
      </c>
      <c r="I1" s="27" t="s">
        <v>144</v>
      </c>
      <c r="J1" s="27" t="s">
        <v>97</v>
      </c>
      <c r="K1" s="27" t="s">
        <v>98</v>
      </c>
      <c r="L1" s="9" t="s">
        <v>99</v>
      </c>
      <c r="M1" s="9" t="s">
        <v>215</v>
      </c>
      <c r="N1" s="9" t="s">
        <v>224</v>
      </c>
      <c r="O1" s="8" t="s">
        <v>7</v>
      </c>
      <c r="P1" s="8" t="s">
        <v>6</v>
      </c>
      <c r="Q1" s="8" t="s">
        <v>100</v>
      </c>
      <c r="R1" s="8" t="s">
        <v>8</v>
      </c>
      <c r="S1" s="8" t="s">
        <v>9</v>
      </c>
      <c r="T1" s="8" t="s">
        <v>10</v>
      </c>
    </row>
    <row r="2" spans="1:22" x14ac:dyDescent="0.2">
      <c r="A2" t="s">
        <v>11</v>
      </c>
      <c r="B2" t="s">
        <v>12</v>
      </c>
      <c r="C2" t="s">
        <v>13</v>
      </c>
      <c r="D2" t="s">
        <v>14</v>
      </c>
      <c r="E2" t="s">
        <v>15</v>
      </c>
      <c r="F2" s="66">
        <v>6.4000000000000003E-3</v>
      </c>
      <c r="G2" s="66">
        <v>2.0899999999999998E-2</v>
      </c>
      <c r="H2" s="22">
        <v>51</v>
      </c>
      <c r="I2" s="22">
        <v>43</v>
      </c>
      <c r="J2" s="22">
        <v>19</v>
      </c>
      <c r="K2" s="22">
        <v>18</v>
      </c>
      <c r="L2" s="67">
        <v>5.6000000000000001E-2</v>
      </c>
      <c r="M2" s="67">
        <v>5.6000000000000001E-2</v>
      </c>
      <c r="N2" s="67">
        <v>5.6000000000000001E-2</v>
      </c>
      <c r="O2" s="65">
        <v>8.6300000000000008</v>
      </c>
      <c r="P2" s="65">
        <v>0.86</v>
      </c>
      <c r="Q2" s="65">
        <v>-1.33</v>
      </c>
      <c r="R2" s="65">
        <v>8.6300000000000008</v>
      </c>
      <c r="S2" s="65">
        <v>1.96</v>
      </c>
      <c r="T2" s="65">
        <v>5.26</v>
      </c>
      <c r="U2" s="68"/>
      <c r="V2" s="69"/>
    </row>
    <row r="3" spans="1:22" x14ac:dyDescent="0.2">
      <c r="A3" t="s">
        <v>11</v>
      </c>
      <c r="B3" t="s">
        <v>16</v>
      </c>
      <c r="C3" t="s">
        <v>202</v>
      </c>
      <c r="D3" t="s">
        <v>18</v>
      </c>
      <c r="E3" t="s">
        <v>15</v>
      </c>
      <c r="F3" s="66">
        <v>1.01E-2</v>
      </c>
      <c r="G3" s="66">
        <v>8.8999999999999999E-3</v>
      </c>
      <c r="H3" s="22">
        <v>23</v>
      </c>
      <c r="I3" s="22">
        <v>22</v>
      </c>
      <c r="L3" s="67">
        <v>0.04</v>
      </c>
      <c r="M3" s="67">
        <v>0.04</v>
      </c>
      <c r="N3" s="67">
        <v>0.04</v>
      </c>
      <c r="O3" s="65">
        <v>2.94</v>
      </c>
      <c r="P3" s="65">
        <v>0.63</v>
      </c>
      <c r="Q3" s="65">
        <v>1.1499999999999999</v>
      </c>
      <c r="R3" s="65">
        <v>2.94</v>
      </c>
      <c r="S3" s="65">
        <v>1.34</v>
      </c>
      <c r="T3" s="65">
        <v>2.2599999999999998</v>
      </c>
      <c r="U3" s="68"/>
      <c r="V3" s="69"/>
    </row>
    <row r="4" spans="1:22" x14ac:dyDescent="0.2">
      <c r="A4" t="s">
        <v>11</v>
      </c>
      <c r="B4" t="s">
        <v>19</v>
      </c>
      <c r="C4" t="s">
        <v>20</v>
      </c>
      <c r="D4" t="s">
        <v>21</v>
      </c>
      <c r="E4" t="s">
        <v>15</v>
      </c>
      <c r="F4" s="66">
        <v>4.5999999999999999E-3</v>
      </c>
      <c r="G4" s="66">
        <v>3.0200000000000001E-2</v>
      </c>
      <c r="H4" s="22">
        <v>77</v>
      </c>
      <c r="I4" s="22">
        <v>71</v>
      </c>
      <c r="J4" s="22">
        <v>59</v>
      </c>
      <c r="K4" s="22">
        <v>53</v>
      </c>
      <c r="L4" s="67">
        <v>0.04</v>
      </c>
      <c r="M4" s="67">
        <v>0</v>
      </c>
      <c r="N4" s="67">
        <v>0</v>
      </c>
      <c r="O4" s="65">
        <v>2.6</v>
      </c>
      <c r="P4" s="65">
        <v>0.66</v>
      </c>
      <c r="Q4" s="65">
        <v>-2.46</v>
      </c>
      <c r="R4" s="65">
        <v>2.6</v>
      </c>
      <c r="S4" s="65">
        <v>2.66</v>
      </c>
      <c r="T4" s="65">
        <v>3.21</v>
      </c>
      <c r="U4" s="68"/>
      <c r="V4" s="69"/>
    </row>
    <row r="5" spans="1:22" x14ac:dyDescent="0.2">
      <c r="C5" t="s">
        <v>203</v>
      </c>
      <c r="D5" t="s">
        <v>204</v>
      </c>
      <c r="E5" t="s">
        <v>15</v>
      </c>
      <c r="F5" s="66">
        <v>3.0000000000000001E-3</v>
      </c>
      <c r="G5" s="66">
        <v>2.46E-2</v>
      </c>
      <c r="H5" s="22">
        <v>0</v>
      </c>
      <c r="I5" s="22">
        <v>2</v>
      </c>
      <c r="J5" s="22">
        <v>5</v>
      </c>
      <c r="K5" s="22">
        <v>4</v>
      </c>
      <c r="L5" s="67">
        <v>0</v>
      </c>
      <c r="M5" s="67">
        <v>0.04</v>
      </c>
      <c r="N5" s="67">
        <v>0.04</v>
      </c>
      <c r="O5" s="65">
        <v>3.52</v>
      </c>
      <c r="P5" s="65">
        <v>0.2</v>
      </c>
      <c r="Q5" s="65">
        <v>-2.76</v>
      </c>
      <c r="R5" s="65">
        <v>3.52</v>
      </c>
      <c r="S5" s="65">
        <v>3.62</v>
      </c>
      <c r="T5" s="65">
        <v>3.47</v>
      </c>
      <c r="U5" s="68"/>
      <c r="V5" s="69"/>
    </row>
    <row r="6" spans="1:22" x14ac:dyDescent="0.2">
      <c r="A6" t="s">
        <v>11</v>
      </c>
      <c r="B6" t="s">
        <v>22</v>
      </c>
      <c r="C6" t="s">
        <v>101</v>
      </c>
      <c r="D6" t="s">
        <v>102</v>
      </c>
      <c r="E6" t="s">
        <v>15</v>
      </c>
      <c r="F6" s="66">
        <v>5.4999999999999997E-3</v>
      </c>
      <c r="G6" s="66">
        <v>5.3699999999999998E-2</v>
      </c>
      <c r="H6" s="22">
        <v>31</v>
      </c>
      <c r="I6" s="22">
        <v>26</v>
      </c>
      <c r="J6" s="22">
        <v>43</v>
      </c>
      <c r="K6" s="22">
        <v>47</v>
      </c>
      <c r="L6" s="67">
        <v>0</v>
      </c>
      <c r="M6" s="67">
        <v>0</v>
      </c>
      <c r="N6" s="67">
        <v>0</v>
      </c>
      <c r="O6" s="65">
        <v>12.7</v>
      </c>
      <c r="P6" s="65">
        <v>1.75</v>
      </c>
      <c r="Q6" s="65">
        <v>1.1599999999999999</v>
      </c>
      <c r="R6" s="65">
        <v>12.7</v>
      </c>
      <c r="S6" s="65">
        <v>4.55</v>
      </c>
      <c r="T6" s="65">
        <v>6.72</v>
      </c>
      <c r="U6" s="68"/>
      <c r="V6" s="69"/>
    </row>
    <row r="7" spans="1:22" x14ac:dyDescent="0.2">
      <c r="A7" t="s">
        <v>11</v>
      </c>
      <c r="B7" t="s">
        <v>25</v>
      </c>
      <c r="C7" t="s">
        <v>191</v>
      </c>
      <c r="D7" t="s">
        <v>27</v>
      </c>
      <c r="E7" t="s">
        <v>15</v>
      </c>
      <c r="F7" s="66">
        <v>7.7999999999999996E-3</v>
      </c>
      <c r="G7" s="66">
        <v>4.1399999999999999E-2</v>
      </c>
      <c r="H7" s="22">
        <v>0</v>
      </c>
      <c r="I7" s="22">
        <v>39</v>
      </c>
      <c r="J7" s="22">
        <v>44</v>
      </c>
      <c r="K7" s="22">
        <v>33</v>
      </c>
      <c r="L7" s="67">
        <v>7.1999999999999995E-2</v>
      </c>
      <c r="M7" s="67">
        <v>7.1999999999999995E-2</v>
      </c>
      <c r="N7" s="67">
        <v>7.1999999999999995E-2</v>
      </c>
      <c r="O7" s="65">
        <v>11.07</v>
      </c>
      <c r="P7" s="65">
        <v>1.39</v>
      </c>
      <c r="Q7" s="65">
        <v>2.52</v>
      </c>
      <c r="R7" s="65">
        <v>11.07</v>
      </c>
      <c r="S7" s="65">
        <v>3.21</v>
      </c>
      <c r="T7" s="65">
        <v>4.53</v>
      </c>
      <c r="U7" s="68"/>
      <c r="V7" s="69"/>
    </row>
    <row r="8" spans="1:22" ht="13.5" customHeight="1" thickBot="1" x14ac:dyDescent="0.25">
      <c r="A8" s="2" t="s">
        <v>11</v>
      </c>
      <c r="B8" s="2" t="s">
        <v>29</v>
      </c>
      <c r="C8" t="s">
        <v>192</v>
      </c>
      <c r="D8" t="s">
        <v>225</v>
      </c>
      <c r="E8" t="s">
        <v>15</v>
      </c>
      <c r="F8" s="66">
        <v>1.2699999999999999E-2</v>
      </c>
      <c r="G8" s="66">
        <v>4.9700000000000001E-2</v>
      </c>
      <c r="H8" s="22">
        <v>18</v>
      </c>
      <c r="I8" s="22">
        <v>28</v>
      </c>
      <c r="J8" s="22">
        <v>13</v>
      </c>
      <c r="K8" s="22">
        <v>18</v>
      </c>
      <c r="L8" s="67">
        <v>0.04</v>
      </c>
      <c r="M8" s="67">
        <v>0.04</v>
      </c>
      <c r="N8" s="67">
        <v>0.04</v>
      </c>
      <c r="O8" s="65">
        <v>14.09</v>
      </c>
      <c r="P8" s="65">
        <v>2.0099999999999998</v>
      </c>
      <c r="Q8" s="65">
        <v>-0.03</v>
      </c>
      <c r="R8" s="65">
        <v>14.09</v>
      </c>
      <c r="S8" s="65">
        <v>9.8800000000000008</v>
      </c>
      <c r="T8" s="65">
        <v>10.7</v>
      </c>
      <c r="U8" s="68"/>
      <c r="V8" s="69"/>
    </row>
    <row r="9" spans="1:22" ht="13.5" customHeight="1" thickBot="1" x14ac:dyDescent="0.25">
      <c r="A9" s="2"/>
      <c r="B9" s="2"/>
      <c r="C9" t="s">
        <v>177</v>
      </c>
      <c r="D9" t="s">
        <v>178</v>
      </c>
      <c r="E9" t="s">
        <v>15</v>
      </c>
      <c r="F9" s="66">
        <v>8.5000000000000006E-3</v>
      </c>
      <c r="G9" s="66">
        <v>2.3400000000000001E-2</v>
      </c>
      <c r="H9" s="36">
        <v>19</v>
      </c>
      <c r="I9" s="33">
        <v>15</v>
      </c>
      <c r="J9" s="36"/>
      <c r="K9" s="36"/>
      <c r="L9" s="67">
        <v>0.112</v>
      </c>
      <c r="M9" s="67">
        <v>0.112</v>
      </c>
      <c r="N9" s="67">
        <v>0.112</v>
      </c>
      <c r="O9" s="65">
        <v>6.86</v>
      </c>
      <c r="P9" s="65">
        <v>0.65</v>
      </c>
      <c r="Q9" s="65">
        <v>1.47</v>
      </c>
      <c r="R9" s="65">
        <v>6.86</v>
      </c>
      <c r="S9" s="65">
        <v>2.59</v>
      </c>
      <c r="T9" s="96">
        <v>4.2300000000000004</v>
      </c>
      <c r="U9" s="68"/>
      <c r="V9" s="69"/>
    </row>
    <row r="10" spans="1:22" ht="13.5" customHeight="1" thickBot="1" x14ac:dyDescent="0.25">
      <c r="A10" s="2"/>
      <c r="B10" s="2"/>
      <c r="C10" t="s">
        <v>181</v>
      </c>
      <c r="D10" t="s">
        <v>182</v>
      </c>
      <c r="E10" t="s">
        <v>15</v>
      </c>
      <c r="F10" s="66">
        <v>1.0699999999999999E-2</v>
      </c>
      <c r="G10" s="66">
        <v>2.46E-2</v>
      </c>
      <c r="H10" s="36">
        <v>38</v>
      </c>
      <c r="I10" s="33">
        <v>7</v>
      </c>
      <c r="J10" s="36"/>
      <c r="K10" s="36"/>
      <c r="L10" s="67">
        <v>0.04</v>
      </c>
      <c r="M10" s="67">
        <v>0.04</v>
      </c>
      <c r="N10" s="67">
        <v>0.04</v>
      </c>
      <c r="O10" s="65">
        <v>3.58</v>
      </c>
      <c r="P10" s="65">
        <v>0.7</v>
      </c>
      <c r="Q10" s="65">
        <v>1.4</v>
      </c>
      <c r="R10" s="65">
        <v>3.58</v>
      </c>
      <c r="S10" s="65">
        <v>1.1499999999999999</v>
      </c>
      <c r="T10" s="96">
        <v>2.83</v>
      </c>
      <c r="U10" s="68"/>
      <c r="V10" s="69"/>
    </row>
    <row r="11" spans="1:22" ht="13.5" customHeight="1" thickBot="1" x14ac:dyDescent="0.25">
      <c r="A11" s="2"/>
      <c r="B11" s="2"/>
      <c r="C11" t="s">
        <v>196</v>
      </c>
      <c r="D11" t="s">
        <v>197</v>
      </c>
      <c r="E11" t="s">
        <v>198</v>
      </c>
      <c r="F11" s="66">
        <v>1.1999999999999999E-3</v>
      </c>
      <c r="G11" s="66">
        <v>2.9100000000000001E-2</v>
      </c>
      <c r="H11" s="36">
        <v>0</v>
      </c>
      <c r="I11" s="33">
        <v>0</v>
      </c>
      <c r="J11" s="36">
        <v>14</v>
      </c>
      <c r="K11" s="36">
        <v>12</v>
      </c>
      <c r="L11" s="67">
        <v>0.112</v>
      </c>
      <c r="M11" s="67">
        <v>0.112</v>
      </c>
      <c r="N11" s="67">
        <v>0.112</v>
      </c>
      <c r="O11" s="65">
        <v>0.19</v>
      </c>
      <c r="P11" s="65">
        <v>0.97</v>
      </c>
      <c r="Q11" s="65">
        <v>-3.25</v>
      </c>
      <c r="R11" s="65">
        <v>0.19</v>
      </c>
      <c r="S11" s="65">
        <v>3.44</v>
      </c>
      <c r="T11" s="65">
        <v>2.9</v>
      </c>
      <c r="U11" s="93"/>
      <c r="V11" s="69"/>
    </row>
    <row r="12" spans="1:22" ht="13.5" customHeight="1" thickBot="1" x14ac:dyDescent="0.25">
      <c r="A12" s="2"/>
      <c r="B12" s="2"/>
      <c r="C12" t="s">
        <v>200</v>
      </c>
      <c r="D12" t="s">
        <v>201</v>
      </c>
      <c r="E12" t="s">
        <v>198</v>
      </c>
      <c r="F12" s="66">
        <v>1.1999999999999999E-3</v>
      </c>
      <c r="G12" s="66">
        <v>3.8600000000000002E-2</v>
      </c>
      <c r="H12" s="36">
        <v>0</v>
      </c>
      <c r="I12" s="33">
        <v>0</v>
      </c>
      <c r="J12" s="36">
        <v>7</v>
      </c>
      <c r="K12" s="36">
        <v>14</v>
      </c>
      <c r="L12" s="67">
        <v>7.1999999999999995E-2</v>
      </c>
      <c r="M12" s="67">
        <v>7.1999999999999995E-2</v>
      </c>
      <c r="N12" s="67">
        <v>7.1999999999999995E-2</v>
      </c>
      <c r="O12" s="65">
        <v>0.94</v>
      </c>
      <c r="P12" s="65">
        <v>1.07</v>
      </c>
      <c r="Q12" s="65">
        <v>-4.49</v>
      </c>
      <c r="R12" s="65">
        <v>0.94</v>
      </c>
      <c r="S12" s="65">
        <v>5.52</v>
      </c>
      <c r="T12" s="65">
        <v>4.49</v>
      </c>
      <c r="U12" s="93"/>
      <c r="V12" s="69"/>
    </row>
    <row r="13" spans="1:22" ht="13.5" customHeight="1" thickBot="1" x14ac:dyDescent="0.25">
      <c r="A13" s="2"/>
      <c r="B13" s="2"/>
      <c r="C13" s="84" t="s">
        <v>158</v>
      </c>
      <c r="D13" s="84" t="s">
        <v>159</v>
      </c>
      <c r="E13" s="84" t="s">
        <v>84</v>
      </c>
      <c r="F13" s="85">
        <v>5.9999999999999995E-4</v>
      </c>
      <c r="G13" s="85">
        <v>2.47E-2</v>
      </c>
      <c r="H13" s="36">
        <v>12</v>
      </c>
      <c r="I13" s="33">
        <v>17</v>
      </c>
      <c r="J13" s="36">
        <v>42</v>
      </c>
      <c r="K13" s="36">
        <v>43</v>
      </c>
      <c r="L13" s="86">
        <v>0.14799999999999999</v>
      </c>
      <c r="M13" s="86">
        <v>0.14799999999999999</v>
      </c>
      <c r="N13" s="86">
        <v>0.14799999999999999</v>
      </c>
      <c r="O13" s="87">
        <v>2.5299999999999998</v>
      </c>
      <c r="P13" s="87">
        <v>0.33</v>
      </c>
      <c r="Q13" s="87">
        <v>-3.17</v>
      </c>
      <c r="R13" s="87">
        <v>2.5299999999999998</v>
      </c>
      <c r="S13" s="87">
        <v>2.95</v>
      </c>
      <c r="T13" s="87">
        <v>2.1</v>
      </c>
      <c r="V13" s="65"/>
    </row>
    <row r="14" spans="1:22" ht="13.5" customHeight="1" thickBot="1" x14ac:dyDescent="0.25">
      <c r="A14" s="2"/>
      <c r="B14" s="2"/>
      <c r="C14" s="84" t="s">
        <v>160</v>
      </c>
      <c r="D14" s="84" t="s">
        <v>161</v>
      </c>
      <c r="E14" s="84" t="s">
        <v>84</v>
      </c>
      <c r="F14" s="85">
        <v>7.6E-3</v>
      </c>
      <c r="G14" s="85">
        <v>2.0999999999999999E-3</v>
      </c>
      <c r="H14" s="36">
        <v>0</v>
      </c>
      <c r="I14" s="33">
        <v>7</v>
      </c>
      <c r="J14" s="36">
        <v>16</v>
      </c>
      <c r="K14" s="36"/>
      <c r="L14" s="86">
        <v>0.04</v>
      </c>
      <c r="M14" s="86">
        <v>0.04</v>
      </c>
      <c r="N14" s="86">
        <v>0.04</v>
      </c>
      <c r="O14" s="87">
        <v>4.5999999999999996</v>
      </c>
      <c r="P14" s="87">
        <v>0.48</v>
      </c>
      <c r="Q14" s="87">
        <v>0.55000000000000004</v>
      </c>
      <c r="R14" s="87">
        <v>4.5999999999999996</v>
      </c>
      <c r="S14" s="87">
        <v>3.73</v>
      </c>
      <c r="T14" s="87">
        <v>4.05</v>
      </c>
      <c r="V14" s="65"/>
    </row>
    <row r="15" spans="1:22" ht="13.5" customHeight="1" thickBot="1" x14ac:dyDescent="0.25">
      <c r="A15" s="2"/>
      <c r="B15" s="2"/>
      <c r="C15" s="84" t="s">
        <v>162</v>
      </c>
      <c r="D15" s="84" t="s">
        <v>21</v>
      </c>
      <c r="E15" s="84" t="s">
        <v>84</v>
      </c>
      <c r="F15" s="85">
        <v>5.7000000000000002E-3</v>
      </c>
      <c r="G15" s="85">
        <v>2.8500000000000001E-2</v>
      </c>
      <c r="H15" s="36">
        <v>54</v>
      </c>
      <c r="I15" s="33">
        <v>62</v>
      </c>
      <c r="J15" s="36"/>
      <c r="K15" s="36"/>
      <c r="L15" s="86">
        <v>7.1999999999999995E-2</v>
      </c>
      <c r="M15" s="86">
        <v>7.1999999999999995E-2</v>
      </c>
      <c r="N15" s="86">
        <v>7.1999999999999995E-2</v>
      </c>
      <c r="O15" s="87">
        <v>2.76</v>
      </c>
      <c r="P15" s="87">
        <v>0.77</v>
      </c>
      <c r="Q15" s="87">
        <v>-2.21</v>
      </c>
      <c r="R15" s="87">
        <v>2.76</v>
      </c>
      <c r="S15" s="87">
        <v>3.51</v>
      </c>
      <c r="T15" s="90">
        <v>4.6399999999999997</v>
      </c>
      <c r="V15" s="65"/>
    </row>
    <row r="16" spans="1:22" ht="13.5" customHeight="1" thickBot="1" x14ac:dyDescent="0.25">
      <c r="A16" s="2"/>
      <c r="B16" s="2"/>
      <c r="C16" s="84" t="s">
        <v>163</v>
      </c>
      <c r="D16" s="84" t="s">
        <v>164</v>
      </c>
      <c r="E16" s="84" t="s">
        <v>84</v>
      </c>
      <c r="F16" s="85">
        <v>5.0000000000000001E-3</v>
      </c>
      <c r="G16" s="85">
        <v>4.58E-2</v>
      </c>
      <c r="H16" s="36">
        <v>39</v>
      </c>
      <c r="I16" s="33">
        <v>58</v>
      </c>
      <c r="J16" s="36">
        <v>78</v>
      </c>
      <c r="K16" s="36">
        <v>81</v>
      </c>
      <c r="L16" s="86">
        <v>2.8000000000000001E-2</v>
      </c>
      <c r="M16" s="86">
        <v>2.8000000000000001E-2</v>
      </c>
      <c r="N16" s="86">
        <v>2.8000000000000001E-2</v>
      </c>
      <c r="O16" s="87">
        <v>12.98</v>
      </c>
      <c r="P16" s="87">
        <v>1.52</v>
      </c>
      <c r="Q16" s="87">
        <v>0.72</v>
      </c>
      <c r="R16" s="87">
        <v>12.98</v>
      </c>
      <c r="S16" s="87">
        <v>3.88</v>
      </c>
      <c r="T16" s="95">
        <v>5.14</v>
      </c>
      <c r="V16" s="65"/>
    </row>
    <row r="17" spans="1:22" ht="13.5" customHeight="1" thickBot="1" x14ac:dyDescent="0.25">
      <c r="A17" s="2"/>
      <c r="B17" s="2"/>
      <c r="C17" s="84" t="s">
        <v>165</v>
      </c>
      <c r="D17" s="84" t="s">
        <v>166</v>
      </c>
      <c r="E17" s="84" t="s">
        <v>84</v>
      </c>
      <c r="F17" s="85">
        <v>6.4999999999999997E-3</v>
      </c>
      <c r="G17" s="85">
        <v>4.5400000000000003E-2</v>
      </c>
      <c r="H17" s="36">
        <v>65</v>
      </c>
      <c r="I17" s="33">
        <v>74</v>
      </c>
      <c r="J17" s="36"/>
      <c r="K17" s="36"/>
      <c r="L17" s="86">
        <v>7.1999999999999995E-2</v>
      </c>
      <c r="M17" s="86">
        <v>7.1999999999999995E-2</v>
      </c>
      <c r="N17" s="86">
        <v>7.1999999999999995E-2</v>
      </c>
      <c r="O17" s="87">
        <v>9.23</v>
      </c>
      <c r="P17" s="87">
        <v>1.3</v>
      </c>
      <c r="Q17" s="87">
        <v>1.66</v>
      </c>
      <c r="R17" s="87">
        <v>9.23</v>
      </c>
      <c r="S17" s="87">
        <v>2.11</v>
      </c>
      <c r="T17" s="95">
        <v>4.07</v>
      </c>
      <c r="V17" s="65"/>
    </row>
    <row r="18" spans="1:22" ht="13.5" customHeight="1" thickBot="1" x14ac:dyDescent="0.25">
      <c r="A18" s="2"/>
      <c r="B18" s="2"/>
      <c r="C18" s="38" t="s">
        <v>167</v>
      </c>
      <c r="D18" s="38" t="s">
        <v>168</v>
      </c>
      <c r="E18" s="38" t="s">
        <v>84</v>
      </c>
      <c r="F18" s="39">
        <v>5.0000000000000001E-3</v>
      </c>
      <c r="G18" s="39">
        <v>6.0100000000000001E-2</v>
      </c>
      <c r="H18" s="31">
        <v>0</v>
      </c>
      <c r="I18" s="30">
        <v>18</v>
      </c>
      <c r="J18" s="31">
        <v>56</v>
      </c>
      <c r="K18" s="31">
        <v>52</v>
      </c>
      <c r="L18" s="40">
        <v>0.04</v>
      </c>
      <c r="M18" s="40">
        <v>0.04</v>
      </c>
      <c r="N18" s="40">
        <v>0.04</v>
      </c>
      <c r="O18" s="41">
        <v>0.85</v>
      </c>
      <c r="P18" s="41">
        <v>0.24</v>
      </c>
      <c r="Q18" s="41">
        <v>-4.5599999999999996</v>
      </c>
      <c r="R18" s="41">
        <v>0.85</v>
      </c>
      <c r="S18" s="41">
        <v>8.17</v>
      </c>
      <c r="T18" s="41">
        <v>7.18</v>
      </c>
      <c r="V18" s="65"/>
    </row>
    <row r="19" spans="1:22" ht="13.5" customHeight="1" thickBot="1" x14ac:dyDescent="0.25">
      <c r="A19" s="2"/>
      <c r="B19" s="2"/>
      <c r="C19" s="73"/>
      <c r="D19" s="73" t="s">
        <v>206</v>
      </c>
      <c r="E19" s="73"/>
      <c r="F19" s="74">
        <f>SUMPRODUCT(F2:F10,$M$2:$M$10)/M19</f>
        <v>8.3299999999999989E-3</v>
      </c>
      <c r="G19" s="74">
        <f>SUMPRODUCT(G2:G10,$M$2:$M$10)/SUM($M$2:$M$10)</f>
        <v>2.7709999999999999E-2</v>
      </c>
      <c r="H19" s="75"/>
      <c r="I19" s="75"/>
      <c r="J19" s="75"/>
      <c r="K19" s="75"/>
      <c r="L19" s="76">
        <f>SUM(L2:L10)</f>
        <v>0.4</v>
      </c>
      <c r="M19" s="76">
        <f>SUM(M2:M10)</f>
        <v>0.4</v>
      </c>
      <c r="N19" s="76">
        <f>SUM(N2:N10)</f>
        <v>0.4</v>
      </c>
      <c r="O19" s="88">
        <f t="shared" ref="O19:T19" si="0">SUMPRODUCT(O2:O10,$M$2:$M$10)/SUM($M$2:$M$10)</f>
        <v>7.5346000000000002</v>
      </c>
      <c r="P19" s="88">
        <f t="shared" si="0"/>
        <v>0.90659999999999985</v>
      </c>
      <c r="Q19" s="88">
        <f t="shared" si="0"/>
        <v>0.65500000000000003</v>
      </c>
      <c r="R19" s="88">
        <f t="shared" si="0"/>
        <v>7.5346000000000002</v>
      </c>
      <c r="S19" s="88">
        <f t="shared" si="0"/>
        <v>3.1763999999999997</v>
      </c>
      <c r="T19" s="88">
        <f t="shared" si="0"/>
        <v>4.6621999999999995</v>
      </c>
    </row>
    <row r="20" spans="1:22" ht="13.5" customHeight="1" thickBot="1" x14ac:dyDescent="0.25">
      <c r="A20" s="2"/>
      <c r="B20" s="2"/>
      <c r="C20" s="73"/>
      <c r="D20" s="73" t="s">
        <v>226</v>
      </c>
      <c r="E20" s="73"/>
      <c r="F20" s="74">
        <f>(SUMPRODUCT(F2:F12,$M$2:$M$12)-(F7*M7+F9*M9))/M20</f>
        <v>5.0979999999999992E-3</v>
      </c>
      <c r="G20" s="74">
        <f>(SUMPRODUCT(G2:G12,$M$2:$M$12)-(G7*M7+G9*M9))/M20</f>
        <v>2.8801999999999998E-2</v>
      </c>
      <c r="H20" s="75"/>
      <c r="I20" s="75"/>
      <c r="J20" s="75"/>
      <c r="K20" s="75"/>
      <c r="L20" s="76">
        <f>SUM(L2:L12)-L7-L9</f>
        <v>0.4</v>
      </c>
      <c r="M20" s="76">
        <f>SUM(M2:M12)-M7-M9</f>
        <v>0.4</v>
      </c>
      <c r="N20" s="76">
        <f>SUM(N2:N12)-N7-N9</f>
        <v>0.4</v>
      </c>
      <c r="O20" s="88">
        <f t="shared" ref="O20:T20" si="1">(SUMPRODUCT(O2:O12,$M$2:$M$12)-($M$7*O7+$M$9*O9))/$M$20</f>
        <v>3.8436000000000003</v>
      </c>
      <c r="P20" s="88">
        <f t="shared" si="1"/>
        <v>0.93859999999999977</v>
      </c>
      <c r="Q20" s="88">
        <f t="shared" si="1"/>
        <v>-1.9284000000000001</v>
      </c>
      <c r="R20" s="88">
        <f t="shared" si="1"/>
        <v>3.8436000000000003</v>
      </c>
      <c r="S20" s="88">
        <f t="shared" si="1"/>
        <v>3.8302</v>
      </c>
      <c r="T20" s="88">
        <f t="shared" si="1"/>
        <v>4.2825999999999995</v>
      </c>
    </row>
    <row r="21" spans="1:22" ht="13.5" customHeight="1" thickBot="1" x14ac:dyDescent="0.25">
      <c r="A21" s="2"/>
      <c r="B21" s="2"/>
      <c r="C21" s="73"/>
      <c r="D21" s="73" t="s">
        <v>169</v>
      </c>
      <c r="E21" s="73"/>
      <c r="F21" s="74">
        <f>SUMPRODUCT(F13:F18,$M$13:$M$18)/M21</f>
        <v>4.0280000000000003E-3</v>
      </c>
      <c r="G21" s="74">
        <f>SUMPRODUCT(G13:G18,$M$13:$M$18)/M21</f>
        <v>3.1866999999999993E-2</v>
      </c>
      <c r="H21" s="75"/>
      <c r="I21" s="75"/>
      <c r="J21" s="75"/>
      <c r="K21" s="75"/>
      <c r="L21" s="76">
        <f>SUM(L13:L18)</f>
        <v>0.4</v>
      </c>
      <c r="M21" s="76">
        <f>SUM(M13:M18)</f>
        <v>0.4</v>
      </c>
      <c r="N21" s="76">
        <f>SUM(N13:N18)</f>
        <v>0.4</v>
      </c>
      <c r="O21" s="88">
        <f t="shared" ref="O21:T21" si="2">SUMPRODUCT(O13:O18,$M$13:$M$18)/$M$21</f>
        <v>4.5478999999999994</v>
      </c>
      <c r="P21" s="88">
        <f t="shared" si="2"/>
        <v>0.67310000000000003</v>
      </c>
      <c r="Q21" s="88">
        <f t="shared" si="2"/>
        <v>-1.6225000000000001</v>
      </c>
      <c r="R21" s="88">
        <f t="shared" si="2"/>
        <v>4.5478999999999994</v>
      </c>
      <c r="S21" s="88">
        <f t="shared" si="2"/>
        <v>3.5646999999999993</v>
      </c>
      <c r="T21" s="88">
        <f t="shared" si="2"/>
        <v>3.8275999999999999</v>
      </c>
    </row>
    <row r="22" spans="1:22" ht="13.5" customHeight="1" thickBot="1" x14ac:dyDescent="0.25">
      <c r="A22" s="10" t="s">
        <v>11</v>
      </c>
      <c r="B22" s="10" t="s">
        <v>104</v>
      </c>
      <c r="C22" s="10" t="s">
        <v>105</v>
      </c>
      <c r="D22" s="10" t="s">
        <v>106</v>
      </c>
      <c r="E22" s="10"/>
      <c r="F22" s="24">
        <v>5.0000000000000001E-4</v>
      </c>
      <c r="G22" s="24">
        <v>2.3900000000000001E-2</v>
      </c>
      <c r="H22" s="18"/>
      <c r="I22" s="18"/>
      <c r="J22" s="18"/>
      <c r="K22" s="18"/>
      <c r="L22" s="11"/>
      <c r="M22" s="11"/>
      <c r="N22" s="11"/>
      <c r="O22" s="12">
        <v>2.41</v>
      </c>
      <c r="P22" s="12">
        <v>0.25</v>
      </c>
      <c r="Q22" s="12">
        <v>-3.12</v>
      </c>
      <c r="R22" s="12">
        <v>2.41</v>
      </c>
      <c r="S22" s="12">
        <v>2.94</v>
      </c>
      <c r="T22" s="12">
        <v>2.1</v>
      </c>
      <c r="U22" s="72"/>
      <c r="V22" s="72"/>
    </row>
    <row r="23" spans="1:22" ht="13.5" customHeight="1" thickBot="1" x14ac:dyDescent="0.25">
      <c r="A23" s="10"/>
      <c r="B23" s="10"/>
      <c r="C23" s="55" t="s">
        <v>154</v>
      </c>
      <c r="D23" s="55" t="s">
        <v>155</v>
      </c>
      <c r="E23" s="55" t="s">
        <v>15</v>
      </c>
      <c r="F23" s="56">
        <v>6.1999999999999998E-3</v>
      </c>
      <c r="G23" s="56">
        <v>1.9900000000000001E-2</v>
      </c>
      <c r="H23" s="34">
        <v>0</v>
      </c>
      <c r="I23" s="34">
        <v>7</v>
      </c>
      <c r="J23" s="34">
        <v>9</v>
      </c>
      <c r="K23" s="34">
        <v>9</v>
      </c>
      <c r="L23" s="56">
        <v>4.4999999999999998E-2</v>
      </c>
      <c r="M23" s="56">
        <v>4.8000000000000001E-2</v>
      </c>
      <c r="N23" s="56">
        <v>3.5999999999999997E-2</v>
      </c>
      <c r="O23" s="57">
        <v>12.35</v>
      </c>
      <c r="P23" s="57">
        <v>0.25</v>
      </c>
      <c r="Q23" s="57">
        <v>-5.0999999999999996</v>
      </c>
      <c r="R23" s="57">
        <v>12.35</v>
      </c>
      <c r="S23" s="57">
        <v>-1.77</v>
      </c>
      <c r="T23" s="57">
        <v>2.14</v>
      </c>
      <c r="U23" s="49"/>
      <c r="V23" s="49"/>
    </row>
    <row r="24" spans="1:22" ht="13.5" customHeight="1" thickBot="1" x14ac:dyDescent="0.25">
      <c r="A24" s="13"/>
      <c r="B24" s="13" t="s">
        <v>107</v>
      </c>
      <c r="C24" s="13" t="s">
        <v>108</v>
      </c>
      <c r="D24" s="13" t="s">
        <v>109</v>
      </c>
      <c r="E24" s="13"/>
      <c r="F24" s="26">
        <v>7.1999999999999998E-3</v>
      </c>
      <c r="G24" s="26">
        <v>1.8800000000000001E-2</v>
      </c>
      <c r="H24" s="35"/>
      <c r="I24" s="35"/>
      <c r="J24" s="35"/>
      <c r="K24" s="35"/>
      <c r="L24" s="14"/>
      <c r="M24" s="14"/>
      <c r="N24" s="14"/>
      <c r="O24" s="15">
        <v>10.87</v>
      </c>
      <c r="P24" s="15">
        <v>-0.25</v>
      </c>
      <c r="Q24" s="15">
        <v>-5.44</v>
      </c>
      <c r="R24" s="15">
        <v>10.87</v>
      </c>
      <c r="S24" s="15">
        <v>-3.71</v>
      </c>
      <c r="T24" s="15">
        <v>0.48</v>
      </c>
      <c r="U24" s="49"/>
      <c r="V24" s="49"/>
    </row>
    <row r="25" spans="1:22" x14ac:dyDescent="0.2">
      <c r="A25" t="s">
        <v>33</v>
      </c>
      <c r="B25" t="s">
        <v>37</v>
      </c>
      <c r="C25" s="51" t="s">
        <v>38</v>
      </c>
      <c r="D25" s="51" t="s">
        <v>39</v>
      </c>
      <c r="E25" s="51"/>
      <c r="F25" s="52">
        <v>6.4000000000000003E-3</v>
      </c>
      <c r="G25" s="52">
        <v>2.1999999999999999E-2</v>
      </c>
      <c r="H25" s="36">
        <v>84</v>
      </c>
      <c r="I25" s="36">
        <v>57</v>
      </c>
      <c r="J25" s="36">
        <v>19</v>
      </c>
      <c r="K25" s="33">
        <v>20</v>
      </c>
      <c r="L25" s="53">
        <v>0.03</v>
      </c>
      <c r="M25" s="53">
        <v>4.2000000000000003E-2</v>
      </c>
      <c r="N25" s="53">
        <v>0.03</v>
      </c>
      <c r="O25" s="54">
        <v>8.26</v>
      </c>
      <c r="P25" s="54">
        <v>2.4500000000000002</v>
      </c>
      <c r="Q25" s="54">
        <v>3.36</v>
      </c>
      <c r="R25" s="54">
        <v>8.26</v>
      </c>
      <c r="S25" s="54">
        <v>-1.34</v>
      </c>
      <c r="T25" s="54">
        <v>7.98</v>
      </c>
      <c r="U25" s="49"/>
      <c r="V25" s="49"/>
    </row>
    <row r="26" spans="1:22" x14ac:dyDescent="0.2">
      <c r="C26" s="51" t="s">
        <v>208</v>
      </c>
      <c r="D26" s="51" t="s">
        <v>209</v>
      </c>
      <c r="E26" s="51" t="s">
        <v>15</v>
      </c>
      <c r="F26" s="52">
        <v>7.4000000000000003E-3</v>
      </c>
      <c r="G26" s="52">
        <v>1.9900000000000001E-2</v>
      </c>
      <c r="H26" s="36">
        <v>44</v>
      </c>
      <c r="I26" s="36">
        <v>51</v>
      </c>
      <c r="J26" s="36">
        <v>30</v>
      </c>
      <c r="K26" s="33">
        <v>24</v>
      </c>
      <c r="L26" s="53"/>
      <c r="M26" s="53">
        <v>0</v>
      </c>
      <c r="N26" s="53">
        <v>0</v>
      </c>
      <c r="O26" s="54">
        <v>0.25</v>
      </c>
      <c r="P26" s="54">
        <v>0.79</v>
      </c>
      <c r="Q26" s="54">
        <v>-4.29</v>
      </c>
      <c r="R26" s="54">
        <v>0.25</v>
      </c>
      <c r="S26" s="54">
        <v>-3.5</v>
      </c>
      <c r="T26" s="54">
        <v>4.88</v>
      </c>
      <c r="U26" s="49"/>
      <c r="V26" s="49"/>
    </row>
    <row r="27" spans="1:22" x14ac:dyDescent="0.2">
      <c r="A27" t="s">
        <v>33</v>
      </c>
      <c r="B27" t="s">
        <v>40</v>
      </c>
      <c r="C27" s="51" t="s">
        <v>41</v>
      </c>
      <c r="D27" s="51" t="s">
        <v>42</v>
      </c>
      <c r="E27" s="51" t="s">
        <v>43</v>
      </c>
      <c r="F27" s="52">
        <v>6.0000000000000001E-3</v>
      </c>
      <c r="G27" s="52">
        <v>1.54E-2</v>
      </c>
      <c r="H27" s="33">
        <v>15</v>
      </c>
      <c r="I27" s="33">
        <v>17</v>
      </c>
      <c r="J27" s="33">
        <v>19</v>
      </c>
      <c r="K27" s="33">
        <v>20</v>
      </c>
      <c r="L27" s="53">
        <v>3.5999999999999997E-2</v>
      </c>
      <c r="M27" s="53">
        <v>0</v>
      </c>
      <c r="N27" s="53">
        <v>0</v>
      </c>
      <c r="O27" s="54">
        <v>0.92</v>
      </c>
      <c r="P27" s="54">
        <v>0.47</v>
      </c>
      <c r="Q27" s="54">
        <v>-4.17</v>
      </c>
      <c r="R27" s="54">
        <v>0.92</v>
      </c>
      <c r="S27" s="54">
        <v>-0.7</v>
      </c>
      <c r="T27" s="54">
        <v>7.11</v>
      </c>
      <c r="U27" s="49"/>
      <c r="V27" s="49"/>
    </row>
    <row r="28" spans="1:22" x14ac:dyDescent="0.2">
      <c r="A28" t="s">
        <v>33</v>
      </c>
      <c r="B28" t="s">
        <v>44</v>
      </c>
      <c r="C28" s="51" t="s">
        <v>45</v>
      </c>
      <c r="D28" s="51" t="s">
        <v>46</v>
      </c>
      <c r="E28" s="51" t="s">
        <v>15</v>
      </c>
      <c r="F28" s="52">
        <v>4.3E-3</v>
      </c>
      <c r="G28" s="97">
        <v>3.3599999999999998E-2</v>
      </c>
      <c r="H28" s="33">
        <v>66</v>
      </c>
      <c r="I28" s="33">
        <v>58</v>
      </c>
      <c r="J28" s="33">
        <v>42</v>
      </c>
      <c r="K28" s="33">
        <v>40</v>
      </c>
      <c r="L28" s="53">
        <v>3.5999999999999997E-2</v>
      </c>
      <c r="M28" s="53">
        <v>4.8000000000000001E-2</v>
      </c>
      <c r="N28" s="53">
        <v>0.03</v>
      </c>
      <c r="O28" s="54">
        <v>8.41</v>
      </c>
      <c r="P28" s="54">
        <v>3.29</v>
      </c>
      <c r="Q28" s="54">
        <v>5.09</v>
      </c>
      <c r="R28" s="54">
        <v>8.41</v>
      </c>
      <c r="S28" s="54">
        <v>-1.88</v>
      </c>
      <c r="T28" s="54">
        <v>6.28</v>
      </c>
      <c r="U28" s="49"/>
      <c r="V28" s="49"/>
    </row>
    <row r="29" spans="1:22" x14ac:dyDescent="0.2">
      <c r="A29" t="s">
        <v>33</v>
      </c>
      <c r="B29" t="s">
        <v>47</v>
      </c>
      <c r="C29" s="51" t="s">
        <v>48</v>
      </c>
      <c r="D29" s="51" t="s">
        <v>49</v>
      </c>
      <c r="E29" s="51" t="s">
        <v>15</v>
      </c>
      <c r="F29" s="52">
        <v>6.8999999999999999E-3</v>
      </c>
      <c r="G29" s="97">
        <v>2.52E-2</v>
      </c>
      <c r="H29" s="37">
        <v>7</v>
      </c>
      <c r="I29" s="37">
        <v>2</v>
      </c>
      <c r="J29" s="36">
        <v>5</v>
      </c>
      <c r="K29" s="33">
        <v>21</v>
      </c>
      <c r="L29" s="53">
        <v>3.9E-2</v>
      </c>
      <c r="M29" s="53">
        <v>4.2000000000000003E-2</v>
      </c>
      <c r="N29" s="53">
        <v>0.03</v>
      </c>
      <c r="O29" s="54">
        <v>8</v>
      </c>
      <c r="P29" s="54">
        <v>3.15</v>
      </c>
      <c r="Q29" s="54">
        <v>1.71</v>
      </c>
      <c r="R29" s="54">
        <v>8</v>
      </c>
      <c r="S29" s="98">
        <v>2.19</v>
      </c>
      <c r="T29" s="54">
        <v>11.55</v>
      </c>
      <c r="U29" s="49"/>
      <c r="V29" s="49"/>
    </row>
    <row r="30" spans="1:22" ht="13.5" customHeight="1" thickBot="1" x14ac:dyDescent="0.25">
      <c r="C30" s="38" t="s">
        <v>170</v>
      </c>
      <c r="D30" s="38" t="s">
        <v>171</v>
      </c>
      <c r="E30" s="38" t="s">
        <v>84</v>
      </c>
      <c r="F30" s="39">
        <v>1.2999999999999999E-3</v>
      </c>
      <c r="G30" s="39">
        <v>2.9600000000000001E-2</v>
      </c>
      <c r="H30" s="29">
        <v>60</v>
      </c>
      <c r="I30" s="29">
        <v>71</v>
      </c>
      <c r="J30" s="31">
        <v>59</v>
      </c>
      <c r="K30" s="30">
        <v>40</v>
      </c>
      <c r="L30" s="40">
        <v>0.17249999999999999</v>
      </c>
      <c r="M30" s="40">
        <v>0.17249999999999999</v>
      </c>
      <c r="N30" s="40">
        <v>0.17249999999999999</v>
      </c>
      <c r="O30" s="41">
        <v>4.91</v>
      </c>
      <c r="P30" s="41">
        <v>1.93</v>
      </c>
      <c r="Q30" s="41">
        <v>-1.92</v>
      </c>
      <c r="R30" s="41">
        <v>4.91</v>
      </c>
      <c r="S30" s="41">
        <v>-1.57</v>
      </c>
      <c r="T30" s="41">
        <v>5.3</v>
      </c>
      <c r="U30" s="49"/>
      <c r="V30" s="49"/>
    </row>
    <row r="31" spans="1:22" ht="13.5" customHeight="1" thickBot="1" x14ac:dyDescent="0.25">
      <c r="A31" s="2"/>
      <c r="B31" s="2"/>
      <c r="C31" s="73"/>
      <c r="D31" s="73" t="s">
        <v>110</v>
      </c>
      <c r="E31" s="73"/>
      <c r="F31" s="74">
        <f>SUMPRODUCT(F25:F29,N25:N29)/SUM(N25:N29)</f>
        <v>5.8666666666666676E-3</v>
      </c>
      <c r="G31" s="74">
        <f>SUMPRODUCT(G25:G29,N25:N29)/SUM(N25:N29)</f>
        <v>2.6933333333333333E-2</v>
      </c>
      <c r="H31" s="75"/>
      <c r="I31" s="75"/>
      <c r="J31" s="75"/>
      <c r="K31" s="75"/>
      <c r="L31" s="76"/>
      <c r="M31" s="76"/>
      <c r="N31" s="76"/>
      <c r="O31" s="88">
        <f t="shared" ref="O31:T31" si="3">SUMPRODUCT(O25:O29,$N$25:$N$29)/SUM($N$25:$N$29)</f>
        <v>8.2233333333333327</v>
      </c>
      <c r="P31" s="88">
        <f t="shared" si="3"/>
        <v>2.9633333333333334</v>
      </c>
      <c r="Q31" s="88">
        <f t="shared" si="3"/>
        <v>3.3866666666666672</v>
      </c>
      <c r="R31" s="88">
        <f t="shared" si="3"/>
        <v>8.2233333333333327</v>
      </c>
      <c r="S31" s="88">
        <f t="shared" si="3"/>
        <v>-0.34333333333333332</v>
      </c>
      <c r="T31" s="88">
        <f t="shared" si="3"/>
        <v>8.6033333333333335</v>
      </c>
      <c r="U31" s="49"/>
      <c r="V31" s="49"/>
    </row>
    <row r="32" spans="1:22" ht="13.5" customHeight="1" thickBot="1" x14ac:dyDescent="0.25">
      <c r="A32" s="10"/>
      <c r="B32" s="10" t="s">
        <v>111</v>
      </c>
      <c r="C32" s="10" t="s">
        <v>218</v>
      </c>
      <c r="D32" s="91" t="s">
        <v>210</v>
      </c>
      <c r="E32" s="10"/>
      <c r="F32" s="24">
        <v>3.0000000000000001E-3</v>
      </c>
      <c r="G32" s="24">
        <v>2.4400000000000002E-2</v>
      </c>
      <c r="H32" s="18"/>
      <c r="I32" s="18"/>
      <c r="J32" s="18"/>
      <c r="K32" s="18"/>
      <c r="L32" s="11"/>
      <c r="M32" s="11"/>
      <c r="N32" s="11"/>
      <c r="O32" s="12">
        <v>4.84</v>
      </c>
      <c r="P32" s="92">
        <v>1.86</v>
      </c>
      <c r="Q32" s="12">
        <v>-1.99</v>
      </c>
      <c r="R32" s="12">
        <v>4.84</v>
      </c>
      <c r="S32" s="92">
        <v>-1.46</v>
      </c>
      <c r="T32" s="12">
        <v>5.01</v>
      </c>
      <c r="U32" s="49"/>
      <c r="V32" s="49"/>
    </row>
    <row r="33" spans="1:22" x14ac:dyDescent="0.2">
      <c r="A33" t="s">
        <v>33</v>
      </c>
      <c r="B33" t="s">
        <v>50</v>
      </c>
      <c r="C33" s="51" t="s">
        <v>114</v>
      </c>
      <c r="D33" s="51" t="s">
        <v>115</v>
      </c>
      <c r="E33" s="51" t="s">
        <v>116</v>
      </c>
      <c r="F33" s="52">
        <v>0.01</v>
      </c>
      <c r="G33" s="52">
        <v>6.1000000000000004E-3</v>
      </c>
      <c r="H33" s="33">
        <v>68</v>
      </c>
      <c r="I33" s="36">
        <v>65</v>
      </c>
      <c r="J33" s="33">
        <v>59</v>
      </c>
      <c r="K33" s="36">
        <v>50</v>
      </c>
      <c r="L33" s="53">
        <v>3.5999999999999997E-2</v>
      </c>
      <c r="M33" s="53">
        <v>3.5999999999999997E-2</v>
      </c>
      <c r="N33" s="53">
        <v>0.03</v>
      </c>
      <c r="O33" s="54">
        <v>7.97</v>
      </c>
      <c r="P33" s="54">
        <v>1.04</v>
      </c>
      <c r="Q33" s="54">
        <v>1.78</v>
      </c>
      <c r="R33" s="54">
        <v>7.97</v>
      </c>
      <c r="S33" s="54">
        <v>4.42</v>
      </c>
      <c r="T33" s="54">
        <v>11.33</v>
      </c>
      <c r="U33" s="49"/>
      <c r="V33" s="49"/>
    </row>
    <row r="34" spans="1:22" x14ac:dyDescent="0.2">
      <c r="A34" t="s">
        <v>33</v>
      </c>
      <c r="B34" t="s">
        <v>53</v>
      </c>
      <c r="C34" s="51" t="s">
        <v>54</v>
      </c>
      <c r="D34" s="51" t="s">
        <v>55</v>
      </c>
      <c r="E34" s="51" t="s">
        <v>56</v>
      </c>
      <c r="F34" s="52">
        <v>6.1000000000000004E-3</v>
      </c>
      <c r="G34" s="52">
        <v>9.4999999999999998E-3</v>
      </c>
      <c r="H34" s="37">
        <v>71</v>
      </c>
      <c r="I34" s="28">
        <v>72</v>
      </c>
      <c r="J34" s="36">
        <v>76</v>
      </c>
      <c r="K34" s="36">
        <v>78</v>
      </c>
      <c r="L34" s="53">
        <v>3.5999999999999997E-2</v>
      </c>
      <c r="M34" s="53">
        <v>0</v>
      </c>
      <c r="N34" s="53">
        <v>0</v>
      </c>
      <c r="O34" s="54">
        <v>12.83</v>
      </c>
      <c r="P34" s="54">
        <v>0.91</v>
      </c>
      <c r="Q34" s="54">
        <v>5.47</v>
      </c>
      <c r="R34" s="54">
        <v>12.83</v>
      </c>
      <c r="S34" s="54">
        <v>7.52</v>
      </c>
      <c r="T34" s="54">
        <v>13.45</v>
      </c>
      <c r="U34" s="49"/>
      <c r="V34" s="49"/>
    </row>
    <row r="35" spans="1:22" ht="13.5" customHeight="1" thickBot="1" x14ac:dyDescent="0.25">
      <c r="A35" s="2" t="s">
        <v>33</v>
      </c>
      <c r="B35" s="2" t="s">
        <v>57</v>
      </c>
      <c r="C35" s="51" t="s">
        <v>58</v>
      </c>
      <c r="D35" s="51" t="s">
        <v>59</v>
      </c>
      <c r="E35" s="51" t="s">
        <v>15</v>
      </c>
      <c r="F35" s="52">
        <v>8.0000000000000004E-4</v>
      </c>
      <c r="G35" s="52">
        <v>2.06E-2</v>
      </c>
      <c r="H35" s="33">
        <v>0</v>
      </c>
      <c r="I35" s="33">
        <v>0</v>
      </c>
      <c r="J35" s="33">
        <v>1</v>
      </c>
      <c r="K35" s="33">
        <v>1</v>
      </c>
      <c r="L35" s="53">
        <v>0.03</v>
      </c>
      <c r="M35" s="53">
        <v>0.12</v>
      </c>
      <c r="N35" s="53">
        <v>0.06</v>
      </c>
      <c r="O35" s="54">
        <v>11.9</v>
      </c>
      <c r="P35" s="54">
        <v>1.98</v>
      </c>
      <c r="Q35" s="54">
        <v>3.78</v>
      </c>
      <c r="R35" s="54">
        <v>11.9</v>
      </c>
      <c r="S35" s="54">
        <v>8.8000000000000007</v>
      </c>
      <c r="T35" s="54">
        <v>14.57</v>
      </c>
      <c r="U35" s="49"/>
      <c r="V35" s="49"/>
    </row>
    <row r="36" spans="1:22" ht="13.5" customHeight="1" thickBot="1" x14ac:dyDescent="0.25">
      <c r="A36" s="2"/>
      <c r="B36" s="2"/>
      <c r="C36" s="84" t="s">
        <v>222</v>
      </c>
      <c r="D36" s="101" t="s">
        <v>227</v>
      </c>
      <c r="E36" s="84" t="s">
        <v>84</v>
      </c>
      <c r="F36" s="85">
        <v>8.9999999999999993E-3</v>
      </c>
      <c r="G36" s="85">
        <v>4.5999999999999999E-3</v>
      </c>
      <c r="H36" s="100"/>
      <c r="I36" s="100"/>
      <c r="J36" s="100"/>
      <c r="K36" s="100"/>
      <c r="L36" s="86"/>
      <c r="M36" s="86"/>
      <c r="N36" s="86">
        <v>0.18</v>
      </c>
      <c r="O36" s="87">
        <v>-3.11</v>
      </c>
      <c r="P36" s="87">
        <v>0.65</v>
      </c>
      <c r="Q36" s="87">
        <v>-0.91</v>
      </c>
      <c r="R36" s="87">
        <v>-3.11</v>
      </c>
      <c r="S36" s="102">
        <v>8.77</v>
      </c>
      <c r="T36" s="102">
        <v>14.58</v>
      </c>
      <c r="U36" s="49"/>
      <c r="V36" s="49"/>
    </row>
    <row r="37" spans="1:22" ht="13.5" customHeight="1" thickBot="1" x14ac:dyDescent="0.25">
      <c r="A37" s="2"/>
      <c r="B37" s="2"/>
      <c r="C37" s="38" t="s">
        <v>172</v>
      </c>
      <c r="D37" s="38" t="s">
        <v>173</v>
      </c>
      <c r="E37" s="38" t="s">
        <v>84</v>
      </c>
      <c r="F37" s="39">
        <v>2.9999999999999997E-4</v>
      </c>
      <c r="G37" s="39">
        <v>1.8599999999999998E-2</v>
      </c>
      <c r="H37" s="30">
        <v>0</v>
      </c>
      <c r="I37" s="30">
        <v>0</v>
      </c>
      <c r="J37" s="31">
        <v>0</v>
      </c>
      <c r="K37" s="31"/>
      <c r="L37" s="40">
        <v>0.40350000000000003</v>
      </c>
      <c r="M37" s="40">
        <v>0.40350000000000003</v>
      </c>
      <c r="N37" s="40">
        <v>0.40350000000000003</v>
      </c>
      <c r="O37" s="41">
        <v>12.66</v>
      </c>
      <c r="P37" s="41">
        <v>1.96</v>
      </c>
      <c r="Q37" s="41">
        <v>4.22</v>
      </c>
      <c r="R37" s="41">
        <v>12.66</v>
      </c>
      <c r="S37" s="41">
        <v>8.42</v>
      </c>
      <c r="T37" s="41">
        <v>14.58</v>
      </c>
      <c r="U37" s="49"/>
      <c r="V37" s="49"/>
    </row>
    <row r="38" spans="1:22" ht="13.5" customHeight="1" thickBot="1" x14ac:dyDescent="0.25">
      <c r="A38" s="2"/>
      <c r="B38" s="2"/>
      <c r="C38" s="73"/>
      <c r="D38" s="73" t="s">
        <v>117</v>
      </c>
      <c r="E38" s="73"/>
      <c r="F38" s="74">
        <f>SUMPRODUCT(F33:F36,N33:N36)/SUM(N33:N36)</f>
        <v>7.288888888888889E-3</v>
      </c>
      <c r="G38" s="74">
        <f>SUMPRODUCT(G33:G36,N33:N36)/SUM(N33:N36)</f>
        <v>8.3222222222222204E-3</v>
      </c>
      <c r="H38" s="75"/>
      <c r="I38" s="75"/>
      <c r="J38" s="75"/>
      <c r="K38" s="75"/>
      <c r="L38" s="76"/>
      <c r="M38" s="76"/>
      <c r="N38" s="76"/>
      <c r="O38" s="88">
        <f t="shared" ref="O38:T38" si="4">SUMPRODUCT(O33:O36,$N$33:$N$36)/SUM($N$33:$N$36)</f>
        <v>1.4566666666666666</v>
      </c>
      <c r="P38" s="88">
        <f t="shared" si="4"/>
        <v>0.98888888888888893</v>
      </c>
      <c r="Q38" s="88">
        <f t="shared" si="4"/>
        <v>0.43111111111111089</v>
      </c>
      <c r="R38" s="88">
        <f t="shared" si="4"/>
        <v>1.4566666666666666</v>
      </c>
      <c r="S38" s="88">
        <f t="shared" si="4"/>
        <v>8.293333333333333</v>
      </c>
      <c r="T38" s="88">
        <f t="shared" si="4"/>
        <v>14.216666666666665</v>
      </c>
      <c r="U38" s="49"/>
      <c r="V38" s="49"/>
    </row>
    <row r="39" spans="1:22" ht="13.5" customHeight="1" thickBot="1" x14ac:dyDescent="0.25">
      <c r="A39" s="10"/>
      <c r="B39" s="10" t="s">
        <v>118</v>
      </c>
      <c r="C39" s="10" t="s">
        <v>119</v>
      </c>
      <c r="D39" s="10" t="s">
        <v>120</v>
      </c>
      <c r="E39" s="10"/>
      <c r="F39" s="24">
        <v>1E-3</v>
      </c>
      <c r="G39" s="24">
        <v>2.0299999999999999E-2</v>
      </c>
      <c r="H39" s="18"/>
      <c r="I39" s="18"/>
      <c r="J39" s="18"/>
      <c r="K39" s="18"/>
      <c r="L39" s="11"/>
      <c r="M39" s="11"/>
      <c r="N39" s="11"/>
      <c r="O39" s="12">
        <v>12</v>
      </c>
      <c r="P39" s="12">
        <v>2.0299999999999998</v>
      </c>
      <c r="Q39" s="12">
        <v>3.95</v>
      </c>
      <c r="R39" s="12">
        <v>12</v>
      </c>
      <c r="S39" s="12">
        <v>8.77</v>
      </c>
      <c r="T39" s="12">
        <v>14.58</v>
      </c>
      <c r="U39" s="49"/>
      <c r="V39" s="49"/>
    </row>
    <row r="40" spans="1:22" x14ac:dyDescent="0.2">
      <c r="A40" t="s">
        <v>33</v>
      </c>
      <c r="B40" t="s">
        <v>60</v>
      </c>
      <c r="C40" s="51" t="s">
        <v>61</v>
      </c>
      <c r="D40" s="51" t="s">
        <v>62</v>
      </c>
      <c r="E40" s="51" t="s">
        <v>15</v>
      </c>
      <c r="F40" s="52">
        <v>8.8000000000000005E-3</v>
      </c>
      <c r="G40" s="52">
        <v>0</v>
      </c>
      <c r="H40" s="33">
        <v>43</v>
      </c>
      <c r="I40" s="33">
        <v>36</v>
      </c>
      <c r="J40" s="33">
        <v>41</v>
      </c>
      <c r="K40" s="36">
        <v>27</v>
      </c>
      <c r="L40" s="53">
        <v>2.1000000000000001E-2</v>
      </c>
      <c r="M40" s="53">
        <v>3.5999999999999997E-2</v>
      </c>
      <c r="N40" s="53">
        <v>0.03</v>
      </c>
      <c r="O40" s="54">
        <v>-8.07</v>
      </c>
      <c r="P40" s="54">
        <v>-0.66</v>
      </c>
      <c r="Q40" s="54">
        <v>-5.98</v>
      </c>
      <c r="R40" s="54">
        <v>-8.07</v>
      </c>
      <c r="S40" s="54">
        <v>3.5</v>
      </c>
      <c r="T40" s="54">
        <v>10.62</v>
      </c>
      <c r="U40" s="49"/>
      <c r="V40" s="49"/>
    </row>
    <row r="41" spans="1:22" x14ac:dyDescent="0.2">
      <c r="A41" t="s">
        <v>33</v>
      </c>
      <c r="B41" t="s">
        <v>63</v>
      </c>
      <c r="C41" s="51" t="s">
        <v>121</v>
      </c>
      <c r="D41" s="51" t="s">
        <v>122</v>
      </c>
      <c r="E41" s="51" t="s">
        <v>15</v>
      </c>
      <c r="F41" s="52">
        <v>6.4000000000000003E-3</v>
      </c>
      <c r="G41" s="52">
        <v>1E-3</v>
      </c>
      <c r="H41" s="33">
        <v>27</v>
      </c>
      <c r="I41" s="33">
        <v>5</v>
      </c>
      <c r="J41" s="33">
        <v>8</v>
      </c>
      <c r="K41" s="33">
        <v>10</v>
      </c>
      <c r="L41" s="53">
        <v>2.1000000000000001E-2</v>
      </c>
      <c r="M41" s="53">
        <v>0</v>
      </c>
      <c r="N41" s="53">
        <v>0</v>
      </c>
      <c r="O41" s="54">
        <v>-1.07</v>
      </c>
      <c r="P41" s="54">
        <v>-0.08</v>
      </c>
      <c r="Q41" s="54">
        <v>-1.94</v>
      </c>
      <c r="R41" s="54">
        <v>-1.07</v>
      </c>
      <c r="S41" s="54">
        <v>6.48</v>
      </c>
      <c r="T41" s="54">
        <v>13.98</v>
      </c>
      <c r="U41" s="49"/>
      <c r="V41" s="49"/>
    </row>
    <row r="42" spans="1:22" ht="13.5" customHeight="1" thickBot="1" x14ac:dyDescent="0.25">
      <c r="A42" s="2" t="s">
        <v>33</v>
      </c>
      <c r="B42" s="2" t="s">
        <v>66</v>
      </c>
      <c r="C42" s="58" t="s">
        <v>67</v>
      </c>
      <c r="D42" s="58" t="s">
        <v>68</v>
      </c>
      <c r="E42" s="58" t="s">
        <v>43</v>
      </c>
      <c r="F42" s="59">
        <v>4.3E-3</v>
      </c>
      <c r="G42" s="59">
        <v>7.9000000000000008E-3</v>
      </c>
      <c r="H42" s="32">
        <v>35</v>
      </c>
      <c r="I42" s="29">
        <v>39</v>
      </c>
      <c r="J42" s="29">
        <v>44</v>
      </c>
      <c r="K42" s="31">
        <v>53</v>
      </c>
      <c r="L42" s="60">
        <v>3.5999999999999997E-2</v>
      </c>
      <c r="M42" s="60">
        <v>0</v>
      </c>
      <c r="N42" s="60">
        <v>0</v>
      </c>
      <c r="O42" s="61">
        <v>8.69</v>
      </c>
      <c r="P42" s="61">
        <v>0.59</v>
      </c>
      <c r="Q42" s="61">
        <v>1.66</v>
      </c>
      <c r="R42" s="61">
        <v>8.69</v>
      </c>
      <c r="S42" s="61">
        <v>7.93</v>
      </c>
      <c r="T42" s="61">
        <v>15.31</v>
      </c>
      <c r="U42" s="49"/>
      <c r="V42" s="49"/>
    </row>
    <row r="43" spans="1:22" ht="13.5" customHeight="1" thickBot="1" x14ac:dyDescent="0.25">
      <c r="A43" s="2"/>
      <c r="B43" s="2"/>
      <c r="C43" s="73"/>
      <c r="D43" s="73" t="s">
        <v>123</v>
      </c>
      <c r="E43" s="73"/>
      <c r="F43" s="74">
        <f>SUMPRODUCT(F40:F42,N40:N42)/SUM(N40:N42)</f>
        <v>8.8000000000000005E-3</v>
      </c>
      <c r="G43" s="74">
        <f>SUMPRODUCT(G40:G42,N40:N42)/SUM(N40:N42)</f>
        <v>0</v>
      </c>
      <c r="H43" s="75"/>
      <c r="I43" s="75"/>
      <c r="J43" s="75"/>
      <c r="K43" s="75"/>
      <c r="L43" s="76"/>
      <c r="M43" s="76"/>
      <c r="N43" s="76"/>
      <c r="O43" s="88">
        <f t="shared" ref="O43:T43" si="5">SUMPRODUCT(O40:O42,$N$40:$N$42)/SUM($N$40:$N$42)</f>
        <v>-8.07</v>
      </c>
      <c r="P43" s="88">
        <f t="shared" si="5"/>
        <v>-0.66</v>
      </c>
      <c r="Q43" s="88">
        <f t="shared" si="5"/>
        <v>-5.98</v>
      </c>
      <c r="R43" s="88">
        <f t="shared" si="5"/>
        <v>-8.07</v>
      </c>
      <c r="S43" s="88">
        <f t="shared" si="5"/>
        <v>3.5</v>
      </c>
      <c r="T43" s="88">
        <f t="shared" si="5"/>
        <v>10.62</v>
      </c>
      <c r="U43" s="49"/>
      <c r="V43" s="49"/>
    </row>
    <row r="44" spans="1:22" ht="13.5" customHeight="1" thickBot="1" x14ac:dyDescent="0.25">
      <c r="A44" s="10"/>
      <c r="B44" s="10" t="s">
        <v>124</v>
      </c>
      <c r="C44" s="10" t="s">
        <v>125</v>
      </c>
      <c r="D44" s="10" t="s">
        <v>126</v>
      </c>
      <c r="E44" s="10"/>
      <c r="F44" s="24">
        <v>2E-3</v>
      </c>
      <c r="G44" s="24">
        <v>1.43E-2</v>
      </c>
      <c r="H44" s="18"/>
      <c r="I44" s="18"/>
      <c r="J44" s="18"/>
      <c r="K44" s="18"/>
      <c r="L44" s="11"/>
      <c r="M44" s="11"/>
      <c r="N44" s="11"/>
      <c r="O44" s="12">
        <v>7.01</v>
      </c>
      <c r="P44" s="12">
        <v>1.3</v>
      </c>
      <c r="Q44" s="12">
        <v>1.1000000000000001</v>
      </c>
      <c r="R44" s="12">
        <v>7.01</v>
      </c>
      <c r="S44" s="12">
        <v>8.39</v>
      </c>
      <c r="T44" s="12">
        <v>14.33</v>
      </c>
      <c r="U44" s="49"/>
      <c r="V44" s="49"/>
    </row>
    <row r="45" spans="1:22" x14ac:dyDescent="0.2">
      <c r="A45" t="s">
        <v>33</v>
      </c>
      <c r="B45" t="s">
        <v>69</v>
      </c>
      <c r="C45" s="51" t="s">
        <v>70</v>
      </c>
      <c r="D45" s="51" t="s">
        <v>71</v>
      </c>
      <c r="E45" s="51"/>
      <c r="F45" s="52">
        <v>1.18E-2</v>
      </c>
      <c r="G45" s="52">
        <v>0</v>
      </c>
      <c r="H45" s="37">
        <v>95</v>
      </c>
      <c r="I45" s="37">
        <v>80</v>
      </c>
      <c r="J45" s="37">
        <v>66</v>
      </c>
      <c r="K45" s="37">
        <v>61</v>
      </c>
      <c r="L45" s="53">
        <v>2.1000000000000001E-2</v>
      </c>
      <c r="M45" s="53">
        <v>0</v>
      </c>
      <c r="N45" s="53">
        <v>0</v>
      </c>
      <c r="O45" s="54">
        <v>2.88</v>
      </c>
      <c r="P45" s="54">
        <v>0.46</v>
      </c>
      <c r="Q45" s="54">
        <v>1.2</v>
      </c>
      <c r="R45" s="54">
        <v>2.88</v>
      </c>
      <c r="S45" s="54">
        <v>2.4900000000000002</v>
      </c>
      <c r="T45" s="54">
        <v>9.93</v>
      </c>
      <c r="U45" s="49"/>
      <c r="V45" s="49"/>
    </row>
    <row r="46" spans="1:22" x14ac:dyDescent="0.2">
      <c r="A46" t="s">
        <v>33</v>
      </c>
      <c r="B46" t="s">
        <v>72</v>
      </c>
      <c r="C46" s="51" t="s">
        <v>73</v>
      </c>
      <c r="D46" s="51" t="s">
        <v>74</v>
      </c>
      <c r="E46" s="51"/>
      <c r="F46" s="52">
        <v>9.2999999999999992E-3</v>
      </c>
      <c r="G46" s="52">
        <v>1E-4</v>
      </c>
      <c r="H46" s="37">
        <v>92</v>
      </c>
      <c r="I46" s="36">
        <v>93</v>
      </c>
      <c r="J46" s="37">
        <v>85</v>
      </c>
      <c r="K46" s="37">
        <v>73</v>
      </c>
      <c r="L46" s="53">
        <v>2.1000000000000001E-2</v>
      </c>
      <c r="M46" s="53">
        <v>4.2000000000000003E-2</v>
      </c>
      <c r="N46" s="53">
        <v>0.03</v>
      </c>
      <c r="O46" s="54">
        <v>20.72</v>
      </c>
      <c r="P46" s="54">
        <v>-2.71</v>
      </c>
      <c r="Q46" s="54">
        <v>2.0299999999999998</v>
      </c>
      <c r="R46" s="54">
        <v>20.72</v>
      </c>
      <c r="S46" s="54">
        <v>0.94</v>
      </c>
      <c r="T46" s="54">
        <v>9.6300000000000008</v>
      </c>
      <c r="U46" s="49"/>
      <c r="V46" s="49"/>
    </row>
    <row r="47" spans="1:22" ht="13.5" customHeight="1" thickBot="1" x14ac:dyDescent="0.25">
      <c r="A47" s="2" t="s">
        <v>33</v>
      </c>
      <c r="B47" s="2" t="s">
        <v>75</v>
      </c>
      <c r="C47" s="58" t="s">
        <v>76</v>
      </c>
      <c r="D47" s="58" t="s">
        <v>77</v>
      </c>
      <c r="E47" s="58" t="s">
        <v>15</v>
      </c>
      <c r="F47" s="59">
        <v>2.7000000000000001E-3</v>
      </c>
      <c r="G47" s="59">
        <v>1.8499999999999999E-2</v>
      </c>
      <c r="H47" s="31">
        <v>19</v>
      </c>
      <c r="I47" s="30">
        <v>14</v>
      </c>
      <c r="J47" s="30">
        <v>12</v>
      </c>
      <c r="K47" s="31">
        <v>16</v>
      </c>
      <c r="L47" s="60">
        <v>4.2000000000000003E-2</v>
      </c>
      <c r="M47" s="60">
        <v>4.2000000000000003E-2</v>
      </c>
      <c r="N47" s="60">
        <v>0.03</v>
      </c>
      <c r="O47" s="61">
        <v>18.89</v>
      </c>
      <c r="P47" s="61">
        <v>2.4900000000000002</v>
      </c>
      <c r="Q47" s="61">
        <v>8.6300000000000008</v>
      </c>
      <c r="R47" s="61">
        <v>18.89</v>
      </c>
      <c r="S47" s="61">
        <v>8.09</v>
      </c>
      <c r="T47" s="61">
        <v>16.68</v>
      </c>
      <c r="U47" s="49"/>
      <c r="V47" s="49"/>
    </row>
    <row r="48" spans="1:22" ht="13.5" customHeight="1" thickBot="1" x14ac:dyDescent="0.25">
      <c r="A48" s="2"/>
      <c r="B48" s="2"/>
      <c r="C48" s="73"/>
      <c r="D48" s="73" t="s">
        <v>127</v>
      </c>
      <c r="E48" s="73"/>
      <c r="F48" s="74">
        <f>SUMPRODUCT(F45:F47,N45:N47)/SUM(N45:N47)</f>
        <v>6.0000000000000001E-3</v>
      </c>
      <c r="G48" s="74">
        <f>SUMPRODUCT(G45:G47,N45:N47)/SUM(N45:N47)</f>
        <v>9.2999999999999992E-3</v>
      </c>
      <c r="H48" s="75"/>
      <c r="I48" s="75"/>
      <c r="J48" s="75"/>
      <c r="K48" s="75"/>
      <c r="L48" s="76"/>
      <c r="M48" s="76"/>
      <c r="N48" s="76"/>
      <c r="O48" s="88">
        <f t="shared" ref="O48:T48" si="6">SUMPRODUCT(O45:O47,$N$45:$N$47)/SUM($N$45:$N$47)</f>
        <v>19.805</v>
      </c>
      <c r="P48" s="88">
        <f t="shared" si="6"/>
        <v>-0.10999999999999992</v>
      </c>
      <c r="Q48" s="88">
        <f t="shared" si="6"/>
        <v>5.330000000000001</v>
      </c>
      <c r="R48" s="88">
        <f t="shared" si="6"/>
        <v>19.805</v>
      </c>
      <c r="S48" s="88">
        <f t="shared" si="6"/>
        <v>4.5149999999999997</v>
      </c>
      <c r="T48" s="88">
        <f t="shared" si="6"/>
        <v>13.154999999999999</v>
      </c>
      <c r="U48" s="49"/>
      <c r="V48" s="49"/>
    </row>
    <row r="49" spans="1:22" ht="13.5" customHeight="1" thickBot="1" x14ac:dyDescent="0.25">
      <c r="A49" s="10"/>
      <c r="B49" s="10" t="s">
        <v>128</v>
      </c>
      <c r="C49" s="10" t="s">
        <v>129</v>
      </c>
      <c r="D49" s="10" t="s">
        <v>130</v>
      </c>
      <c r="E49" s="10"/>
      <c r="F49" s="24">
        <v>2E-3</v>
      </c>
      <c r="G49" s="24">
        <v>2.2499999999999999E-2</v>
      </c>
      <c r="H49" s="18"/>
      <c r="I49" s="18"/>
      <c r="J49" s="18"/>
      <c r="K49" s="18"/>
      <c r="L49" s="11"/>
      <c r="M49" s="11"/>
      <c r="N49" s="11"/>
      <c r="O49" s="12">
        <v>17.260000000000002</v>
      </c>
      <c r="P49" s="12">
        <v>2.63</v>
      </c>
      <c r="Q49" s="12">
        <v>6.8</v>
      </c>
      <c r="R49" s="12">
        <v>17.260000000000002</v>
      </c>
      <c r="S49" s="12">
        <v>8.42</v>
      </c>
      <c r="T49" s="12">
        <v>14.61</v>
      </c>
      <c r="U49" s="49"/>
      <c r="V49" s="49"/>
    </row>
    <row r="50" spans="1:22" x14ac:dyDescent="0.2">
      <c r="A50" t="s">
        <v>33</v>
      </c>
      <c r="B50" t="s">
        <v>78</v>
      </c>
      <c r="C50" s="84" t="s">
        <v>188</v>
      </c>
      <c r="D50" s="84" t="s">
        <v>189</v>
      </c>
      <c r="E50" s="84"/>
      <c r="F50" s="85">
        <v>1.1999999999999999E-3</v>
      </c>
      <c r="G50" s="85">
        <v>1.6E-2</v>
      </c>
      <c r="H50" s="28">
        <v>0</v>
      </c>
      <c r="I50" s="28">
        <v>0</v>
      </c>
      <c r="J50" s="28">
        <v>4</v>
      </c>
      <c r="K50" s="37">
        <v>3</v>
      </c>
      <c r="L50" s="86">
        <v>5.0999999999999997E-2</v>
      </c>
      <c r="M50" s="86">
        <v>3.5999999999999997E-2</v>
      </c>
      <c r="N50" s="86">
        <v>0.03</v>
      </c>
      <c r="O50" s="87">
        <v>20.73</v>
      </c>
      <c r="P50" s="87">
        <v>2.2200000000000002</v>
      </c>
      <c r="Q50" s="87">
        <v>7.38</v>
      </c>
      <c r="R50" s="87">
        <v>20.73</v>
      </c>
      <c r="S50" s="87">
        <v>8.9600000000000009</v>
      </c>
      <c r="T50" s="87">
        <v>15.25</v>
      </c>
      <c r="U50" s="49"/>
      <c r="V50" s="49"/>
    </row>
    <row r="51" spans="1:22" ht="13.5" customHeight="1" thickBot="1" x14ac:dyDescent="0.25">
      <c r="A51" s="2" t="s">
        <v>33</v>
      </c>
      <c r="B51" s="2" t="s">
        <v>86</v>
      </c>
      <c r="C51" s="2" t="s">
        <v>87</v>
      </c>
      <c r="D51" s="2" t="s">
        <v>131</v>
      </c>
      <c r="E51" s="2" t="s">
        <v>15</v>
      </c>
      <c r="F51" s="70">
        <v>5.1999999999999998E-3</v>
      </c>
      <c r="G51" s="70">
        <v>7.6E-3</v>
      </c>
      <c r="H51" s="29">
        <v>41</v>
      </c>
      <c r="I51" s="31">
        <v>22</v>
      </c>
      <c r="J51" s="31">
        <v>13</v>
      </c>
      <c r="K51" s="31">
        <v>20</v>
      </c>
      <c r="L51" s="99">
        <v>6.9000000000000006E-2</v>
      </c>
      <c r="M51" s="99">
        <v>4.8000000000000001E-2</v>
      </c>
      <c r="N51" s="99">
        <v>3.5999999999999997E-2</v>
      </c>
      <c r="O51" s="3">
        <v>28.26</v>
      </c>
      <c r="P51" s="3">
        <v>3.41</v>
      </c>
      <c r="Q51" s="3">
        <v>15.06</v>
      </c>
      <c r="R51" s="3">
        <v>28.26</v>
      </c>
      <c r="S51" s="3">
        <v>6.96</v>
      </c>
      <c r="T51" s="3">
        <v>16.22</v>
      </c>
      <c r="U51" s="49"/>
      <c r="V51" s="49"/>
    </row>
    <row r="52" spans="1:22" ht="13.5" customHeight="1" thickBot="1" x14ac:dyDescent="0.25">
      <c r="A52" s="2"/>
      <c r="B52" s="2"/>
      <c r="C52" s="73"/>
      <c r="D52" s="73" t="s">
        <v>132</v>
      </c>
      <c r="E52" s="73"/>
      <c r="F52" s="74">
        <f>SUMPRODUCT(F50:F51,N50:N51)/SUM(N50:N51)</f>
        <v>3.3818181818181807E-3</v>
      </c>
      <c r="G52" s="74">
        <f>SUMPRODUCT(G50:G51,N50:N51)/SUM(N50:N51)</f>
        <v>1.1418181818181817E-2</v>
      </c>
      <c r="H52" s="75"/>
      <c r="I52" s="75"/>
      <c r="J52" s="75"/>
      <c r="K52" s="75"/>
      <c r="L52" s="76"/>
      <c r="M52" s="76"/>
      <c r="N52" s="76"/>
      <c r="O52" s="88">
        <f t="shared" ref="O52:T52" si="7">SUMPRODUCT(O50:O51,$N$50:$N$51)/SUM($N$50:$N$51)</f>
        <v>24.83727272727273</v>
      </c>
      <c r="P52" s="88">
        <f t="shared" si="7"/>
        <v>2.8690909090909091</v>
      </c>
      <c r="Q52" s="88">
        <f t="shared" si="7"/>
        <v>11.569090909090908</v>
      </c>
      <c r="R52" s="88">
        <f t="shared" si="7"/>
        <v>24.83727272727273</v>
      </c>
      <c r="S52" s="88">
        <f t="shared" si="7"/>
        <v>7.8690909090909091</v>
      </c>
      <c r="T52" s="88">
        <f t="shared" si="7"/>
        <v>15.779090909090906</v>
      </c>
      <c r="U52" s="49"/>
      <c r="V52" s="49"/>
    </row>
    <row r="53" spans="1:22" ht="13.5" customHeight="1" thickBot="1" x14ac:dyDescent="0.25">
      <c r="A53" s="13"/>
      <c r="B53" s="13" t="s">
        <v>133</v>
      </c>
      <c r="C53" s="13" t="s">
        <v>134</v>
      </c>
      <c r="D53" s="13" t="s">
        <v>135</v>
      </c>
      <c r="E53" s="13"/>
      <c r="F53" s="26">
        <v>2E-3</v>
      </c>
      <c r="G53" s="26">
        <v>1.38E-2</v>
      </c>
      <c r="H53" s="20"/>
      <c r="I53" s="20"/>
      <c r="J53" s="20"/>
      <c r="K53" s="20"/>
      <c r="L53" s="14"/>
      <c r="M53" s="14"/>
      <c r="N53" s="14"/>
      <c r="O53" s="15">
        <v>21.6</v>
      </c>
      <c r="P53" s="15">
        <v>2.89</v>
      </c>
      <c r="Q53" s="15">
        <v>9.02</v>
      </c>
      <c r="R53" s="15">
        <v>21.6</v>
      </c>
      <c r="S53" s="15">
        <v>6.86</v>
      </c>
      <c r="T53" s="15">
        <v>14.58</v>
      </c>
      <c r="U53" s="49"/>
      <c r="V53" s="49"/>
    </row>
    <row r="54" spans="1:22" ht="13.5" customHeight="1" thickBot="1" x14ac:dyDescent="0.25">
      <c r="A54" s="4" t="s">
        <v>89</v>
      </c>
      <c r="B54" s="4" t="s">
        <v>90</v>
      </c>
      <c r="C54" s="55" t="s">
        <v>91</v>
      </c>
      <c r="D54" s="55" t="s">
        <v>211</v>
      </c>
      <c r="E54" s="55" t="s">
        <v>15</v>
      </c>
      <c r="F54" s="56">
        <v>2.7000000000000001E-3</v>
      </c>
      <c r="G54" s="56">
        <v>4.7199999999999999E-2</v>
      </c>
      <c r="H54" s="34">
        <v>0</v>
      </c>
      <c r="I54" s="34">
        <v>2</v>
      </c>
      <c r="J54" s="19">
        <v>6</v>
      </c>
      <c r="K54" s="31">
        <v>6</v>
      </c>
      <c r="L54" s="62">
        <v>0.03</v>
      </c>
      <c r="M54" s="62">
        <v>0.06</v>
      </c>
      <c r="N54" s="62">
        <v>4.8000000000000001E-2</v>
      </c>
      <c r="O54" s="57">
        <v>6.56</v>
      </c>
      <c r="P54" s="57">
        <v>3.93</v>
      </c>
      <c r="Q54" s="57">
        <v>-5.25</v>
      </c>
      <c r="R54" s="57">
        <v>6.56</v>
      </c>
      <c r="S54" s="57">
        <v>9.61</v>
      </c>
      <c r="T54" s="63">
        <v>10.55</v>
      </c>
      <c r="U54" s="49"/>
      <c r="V54" s="49"/>
    </row>
    <row r="55" spans="1:22" ht="13.5" customHeight="1" thickBot="1" x14ac:dyDescent="0.25">
      <c r="A55" s="10"/>
      <c r="B55" s="10" t="s">
        <v>136</v>
      </c>
      <c r="C55" s="10" t="s">
        <v>137</v>
      </c>
      <c r="D55" s="10" t="s">
        <v>212</v>
      </c>
      <c r="E55" s="10"/>
      <c r="F55" s="24">
        <v>5.0000000000000001E-3</v>
      </c>
      <c r="G55" s="24">
        <v>3.73E-2</v>
      </c>
      <c r="H55" s="18"/>
      <c r="I55" s="18"/>
      <c r="J55" s="18"/>
      <c r="K55" s="18"/>
      <c r="L55" s="11"/>
      <c r="M55" s="11"/>
      <c r="N55" s="11"/>
      <c r="O55" s="12">
        <v>3.89</v>
      </c>
      <c r="P55" s="12">
        <v>3.65</v>
      </c>
      <c r="Q55" s="12">
        <v>-4.63</v>
      </c>
      <c r="R55" s="12">
        <v>3.89</v>
      </c>
      <c r="S55" s="12">
        <v>7.58</v>
      </c>
      <c r="T55" s="16">
        <v>9.91</v>
      </c>
      <c r="U55" s="49"/>
      <c r="V55" s="49"/>
    </row>
    <row r="56" spans="1:22" ht="13.5" customHeight="1" thickBot="1" x14ac:dyDescent="0.25">
      <c r="A56" s="4"/>
      <c r="B56" s="4"/>
      <c r="C56" s="77"/>
      <c r="D56" s="77" t="s">
        <v>139</v>
      </c>
      <c r="E56" s="77"/>
      <c r="F56" s="74">
        <f>(F23*$L$23+SUMPRODUCT(F25:F29,$L$25:$L$29)+SUMPRODUCT(F33:F36,$L$33:$L$36)+SUMPRODUCT(F40:F42,$L$40:$L$42)+SUMPRODUCT(F45:F47,$L$45:$L$47)+SUMPRODUCT(F50:F51,$L$50:$L$51)+F54*$L$54)/$L$56</f>
        <v>5.4100000000000016E-3</v>
      </c>
      <c r="G56" s="74">
        <f>(G23*$L$23+SUMPRODUCT(G25:G29,$L$25:$L$29)+SUMPRODUCT(G33:G36,$L$33:$L$36)+SUMPRODUCT(G40:G42,$L$40:$L$42)+SUMPRODUCT(G45:G47,$L$45:$L$47)+SUMPRODUCT(G50:G51,$L$50:$L$51)+G54*$L$54)/$L$56</f>
        <v>1.5538000000000005E-2</v>
      </c>
      <c r="H56" s="79"/>
      <c r="I56" s="79"/>
      <c r="J56" s="79"/>
      <c r="K56" s="79"/>
      <c r="L56" s="80">
        <f>SUM(L23:L54)-L30-L37</f>
        <v>0.59999999999999987</v>
      </c>
      <c r="M56" s="80">
        <f>SUM(M23:M54)-M30-M37</f>
        <v>0.60000000000000031</v>
      </c>
      <c r="N56" s="80">
        <f>SUM(N23:N54)-N30-N37</f>
        <v>0.60000000000000031</v>
      </c>
      <c r="O56" s="81">
        <f t="shared" ref="O56:T56" si="8">($L$23*O23+SUMPRODUCT($L$25:$L$29,O25:O29)+SUMPRODUCT($L$33:$L$35,O33:O35)+SUMPRODUCT($L$40:$L$42,O40:O42)+SUMPRODUCT($L$45:$L$47,O45:O47)+SUMPRODUCT($L$50:$L$51,O50:O51)+$L$54*O54)/$L$56</f>
        <v>11.951800000000002</v>
      </c>
      <c r="P56" s="81">
        <f t="shared" si="8"/>
        <v>1.6700000000000008</v>
      </c>
      <c r="Q56" s="81">
        <f t="shared" si="8"/>
        <v>3.2121000000000008</v>
      </c>
      <c r="R56" s="81">
        <f t="shared" si="8"/>
        <v>11.951800000000002</v>
      </c>
      <c r="S56" s="81">
        <f t="shared" si="8"/>
        <v>4.4981500000000008</v>
      </c>
      <c r="T56" s="81">
        <f t="shared" si="8"/>
        <v>11.649800000000001</v>
      </c>
      <c r="U56" s="49"/>
      <c r="V56" s="49"/>
    </row>
    <row r="57" spans="1:22" ht="13.5" customHeight="1" thickBot="1" x14ac:dyDescent="0.25">
      <c r="A57" s="4"/>
      <c r="B57" s="4"/>
      <c r="C57" s="77"/>
      <c r="D57" s="77" t="s">
        <v>216</v>
      </c>
      <c r="E57" s="77"/>
      <c r="F57" s="78">
        <f>(F23*$M$23+SUMPRODUCT(F25:F29,$M$25:$M$29)+SUMPRODUCT(F33:F35,$M$33:$M$35)+SUMPRODUCT(F40:F42,$M$40:$M$42)+SUMPRODUCT(F45:F47,$M$45:$M$47)+SUMPRODUCT(F50:F51,$M$50:$M$51)+F54*$M$54)/$M$56</f>
        <v>4.6569999999999979E-3</v>
      </c>
      <c r="G57" s="78">
        <f>(G23*$M$23+SUMPRODUCT(G25:G29,$M$25:$M$29)+SUMPRODUCT(G33:G35,$M$33:$M$35)+SUMPRODUCT(G40:G42,$M$40:$M$42)+SUMPRODUCT(G45:G47,$M$45:$M$47)+SUMPRODUCT(G50:G51,$M$50:$M$51)+G54*$M$54)/$M$56</f>
        <v>1.965999999999999E-2</v>
      </c>
      <c r="H57" s="79"/>
      <c r="I57" s="79"/>
      <c r="J57" s="79"/>
      <c r="K57" s="79"/>
      <c r="L57" s="80"/>
      <c r="M57" s="76"/>
      <c r="N57" s="76"/>
      <c r="O57" s="81">
        <f t="shared" ref="O57:T57" si="9">($M$23*O23+SUMPRODUCT($M$25:$M$29,O25:O29)+SUMPRODUCT($M$33:$M$35,O33:O35)+SUMPRODUCT($M$40:$M$42,O40:O42)+SUMPRODUCT($M$45:$M$47,O45:O47)+SUMPRODUCT($M$50:$M$51,O50:O51)+$M$54*O54)/$M$56</f>
        <v>12.106299999999994</v>
      </c>
      <c r="P57" s="81">
        <f t="shared" si="9"/>
        <v>1.877599999999999</v>
      </c>
      <c r="Q57" s="81">
        <f t="shared" si="9"/>
        <v>2.7268999999999988</v>
      </c>
      <c r="R57" s="81">
        <f t="shared" si="9"/>
        <v>12.106299999999994</v>
      </c>
      <c r="S57" s="81">
        <f t="shared" si="9"/>
        <v>4.6901999999999973</v>
      </c>
      <c r="T57" s="81">
        <f t="shared" si="9"/>
        <v>11.380999999999995</v>
      </c>
      <c r="U57" s="49"/>
      <c r="V57" s="49"/>
    </row>
    <row r="58" spans="1:22" ht="13.5" customHeight="1" thickBot="1" x14ac:dyDescent="0.25">
      <c r="A58" s="4"/>
      <c r="B58" s="4"/>
      <c r="C58" s="77"/>
      <c r="D58" s="82" t="s">
        <v>228</v>
      </c>
      <c r="E58" s="77"/>
      <c r="F58" s="74">
        <f>(F23*$N$23+SUMPRODUCT(F25:F29,$N$25:$N$29)+SUMPRODUCT(F33:F36,$N$33:$N$36)+SUMPRODUCT(F40:F42,$N$40:$N$42)+SUMPRODUCT(F45:F47,$N$45:$N$47)+SUMPRODUCT(F50:F51,$N$50:$N$51)+F54*$N$54)/$N$56</f>
        <v>6.1599999999999971E-3</v>
      </c>
      <c r="G58" s="74">
        <f>(G23*$N$23+SUMPRODUCT(G25:G29,$N$25:$N$29)+SUMPRODUCT(G33:G36,$N$33:$N$36)+SUMPRODUCT(G40:G42,$N$40:$N$42)+SUMPRODUCT(G45:G47,$N$45:$N$47)+SUMPRODUCT(G50:G51,$N$50:$N$51)+G54*$N$54)/$N$56</f>
        <v>1.4940999999999992E-2</v>
      </c>
      <c r="H58" s="79"/>
      <c r="I58" s="79"/>
      <c r="J58" s="79"/>
      <c r="K58" s="79"/>
      <c r="L58" s="80"/>
      <c r="M58" s="76"/>
      <c r="N58" s="76"/>
      <c r="O58" s="88">
        <f t="shared" ref="O58:T58" si="10">($N$23*O23+SUMPRODUCT($N$25:$N$29,O25:O29)+SUMPRODUCT($N$33:$N$36,O33:O36)+SUMPRODUCT($N$40:$N$42,O40:O42)+SUMPRODUCT($N$45:$N$47,O45:O47)+SUMPRODUCT($N$50:$N$51,O50:O51)+$N$54*O54)/$N$56</f>
        <v>7.4638999999999953</v>
      </c>
      <c r="P58" s="88">
        <f t="shared" si="10"/>
        <v>1.4904999999999993</v>
      </c>
      <c r="Q58" s="88">
        <f t="shared" si="10"/>
        <v>1.4825999999999995</v>
      </c>
      <c r="R58" s="88">
        <f t="shared" si="10"/>
        <v>7.4638999999999953</v>
      </c>
      <c r="S58" s="88">
        <f t="shared" si="10"/>
        <v>5.8351999999999968</v>
      </c>
      <c r="T58" s="88">
        <f t="shared" si="10"/>
        <v>12.242599999999994</v>
      </c>
      <c r="U58" s="49"/>
      <c r="V58" s="49"/>
    </row>
    <row r="59" spans="1:22" ht="13.5" customHeight="1" thickBot="1" x14ac:dyDescent="0.25">
      <c r="A59" s="4"/>
      <c r="B59" s="4"/>
      <c r="C59" s="103"/>
      <c r="D59" s="103" t="s">
        <v>140</v>
      </c>
      <c r="E59" s="103"/>
      <c r="F59" s="104">
        <f>(F24*(L23/0.6))+(F32*(SUM(L25:L29)/0.6)+(F39*(SUM(L33:L35)/0.6)+(F44*(SUM(L40:L42)/0.6)+(F49*(SUM(L45:L47)/0.6)+(F53*(SUM(L50:L51)/0.6)+(F55*(L54/0.6)))))))</f>
        <v>2.6050000000000001E-3</v>
      </c>
      <c r="G59" s="104">
        <f>(G24*(L23/0.6))+(G32*(SUM(L25:L29)/0.6)+(G39*(SUM(L33:L35)/0.6)+(G44*(SUM(L40:L42)/0.6)+(G49*(SUM(L45:L47)/0.6)+(G53*(SUM(L50:L51)/0.6)+(G55*(L54/0.6)))))))</f>
        <v>2.0229000000000004E-2</v>
      </c>
      <c r="H59" s="105"/>
      <c r="I59" s="105"/>
      <c r="J59" s="105"/>
      <c r="K59" s="105"/>
      <c r="L59" s="106"/>
      <c r="M59" s="107"/>
      <c r="N59" s="107"/>
      <c r="O59" s="108">
        <f>(O24*(L23/0.6))+(O32*(SUM(L25:L29)/0.6)+(O39*(SUM(L33:L35)/0.6)+(O44*(SUM(L40:L42)/0.6)+(O49*(SUM(L45:L47)/0.6)+(O53*(SUM(L50:L51)/0.6)+(O55*(L54/0.6)))))))</f>
        <v>11.834850000000001</v>
      </c>
      <c r="P59" s="108">
        <f>(P24*(L23/0.6))+(P32*(SUM(L25:L29)/0.6)+(P39*(SUM(L33:L35)/0.6)+(P44*(SUM(L40:L42)/0.6)+(P49*(SUM(L45:L47)/0.6)+(P53*(SUM(L50:L51)/0.6)+(P55*(L54/0.6)))))))</f>
        <v>2.0611500000000005</v>
      </c>
      <c r="Q59" s="108">
        <f>(Q24*(L23/0.6))+(Q32*(SUM(L25:L29)/0.6)+(Q39*(SUM(L33:L35)/0.6)+(Q44*(SUM(L40:L42)/0.6)+(Q49*(SUM(L45:L47)/0.6)+(Q53*(SUM(L50:L51)/0.6)+(Q55*(L54/0.6)))))))</f>
        <v>2.4633500000000006</v>
      </c>
      <c r="R59" s="108">
        <f>(R24*(L23/0.6))+(R32*(SUM(L25:L29)/0.6)+(R39*(SUM(L33:L35)/0.6)+(R44*(SUM(L40:L42)/0.6)+(R49*(SUM(L45:L47)/0.6)+(R53*(SUM(L50:L51)/0.6)+(R55*(L54/0.6)))))))</f>
        <v>11.834850000000001</v>
      </c>
      <c r="S59" s="108">
        <f>(S24*(L23/0.6))+(S32*(SUM(L25:L29)/0.6)+(S39*(SUM(L33:L35)/0.6)+(S44*(SUM(L40:L42)/0.6)+(S49*(SUM(L45:L47)/0.6)+(S53*(SUM(L50:L51)/0.6)+(S55*(L54/0.6)))))))</f>
        <v>4.8900500000000005</v>
      </c>
      <c r="T59" s="108">
        <f>(T24*(L23/0.6))+(T32*(SUM(L25:L29)/0.6)+(T39*(SUM(L33:L35)/0.6)+(T44*(SUM(L40:L42)/0.6)+(T49*(SUM(L45:L47)/0.6)+(T53*(SUM(L50:L51)/0.6)+(T55*(L54/0.6)))))))</f>
        <v>11.011750000000001</v>
      </c>
    </row>
    <row r="60" spans="1:22" ht="13.5" customHeight="1" thickBot="1" x14ac:dyDescent="0.25">
      <c r="A60" s="4"/>
      <c r="B60" s="4"/>
      <c r="C60" s="77"/>
      <c r="D60" s="82" t="s">
        <v>174</v>
      </c>
      <c r="E60" s="77"/>
      <c r="F60" s="74">
        <f>(F30*(L30/0.6))+(F37*(L37/0.6))+(F55*(L55/0.6))</f>
        <v>5.7549999999999995E-4</v>
      </c>
      <c r="G60" s="74">
        <f>(G30*(L30/0.6))+(G37*(L37/0.6))+(G55*(L55/0.6))</f>
        <v>2.1018500000000002E-2</v>
      </c>
      <c r="H60" s="79"/>
      <c r="I60" s="79"/>
      <c r="J60" s="79"/>
      <c r="K60" s="79"/>
      <c r="L60" s="80"/>
      <c r="M60" s="76"/>
      <c r="N60" s="76"/>
      <c r="O60" s="88">
        <f t="shared" ref="O60:T60" si="11">($N$30*O30+$N$37*O37+$N$50*O50)/($N$30+$N$37+$N$50)</f>
        <v>10.853440594059405</v>
      </c>
      <c r="P60" s="88">
        <f t="shared" si="11"/>
        <v>1.9643316831683166</v>
      </c>
      <c r="Q60" s="88">
        <f t="shared" si="11"/>
        <v>2.6286633663366334</v>
      </c>
      <c r="R60" s="88">
        <f t="shared" si="11"/>
        <v>10.853440594059405</v>
      </c>
      <c r="S60" s="88">
        <f t="shared" si="11"/>
        <v>5.6030445544554457</v>
      </c>
      <c r="T60" s="88">
        <f t="shared" si="11"/>
        <v>11.97158415841584</v>
      </c>
    </row>
    <row r="61" spans="1:22" ht="13.5" customHeight="1" thickBot="1" x14ac:dyDescent="0.25">
      <c r="A61" s="10"/>
      <c r="B61" s="10"/>
      <c r="C61" s="77"/>
      <c r="D61" s="77" t="s">
        <v>141</v>
      </c>
      <c r="E61" s="77"/>
      <c r="F61" s="78">
        <f>(F56*0.6)+($F$19*0.4)</f>
        <v>6.5780000000000005E-3</v>
      </c>
      <c r="G61" s="78">
        <f>(G56*0.6)+($G$19*0.4)</f>
        <v>2.0406800000000003E-2</v>
      </c>
      <c r="H61" s="79"/>
      <c r="I61" s="79"/>
      <c r="J61" s="79"/>
      <c r="K61" s="79"/>
      <c r="L61" s="80">
        <f>L19+(SUM(L23:L54)-L30-L37)</f>
        <v>0.99999999999999989</v>
      </c>
      <c r="M61" s="80">
        <f>M19+(SUM(M23:M54)-M30-M37)</f>
        <v>1.0000000000000004</v>
      </c>
      <c r="N61" s="80">
        <f>N19+(SUM(N23:N54)-N30-N37)</f>
        <v>1.0000000000000004</v>
      </c>
      <c r="O61" s="81">
        <f t="shared" ref="O61:T61" si="12">(O56*0.6)+(O19*0.4)</f>
        <v>10.184920000000002</v>
      </c>
      <c r="P61" s="81">
        <f t="shared" si="12"/>
        <v>1.3646400000000005</v>
      </c>
      <c r="Q61" s="81">
        <f t="shared" si="12"/>
        <v>2.1892600000000004</v>
      </c>
      <c r="R61" s="81">
        <f t="shared" si="12"/>
        <v>10.184920000000002</v>
      </c>
      <c r="S61" s="81">
        <f t="shared" si="12"/>
        <v>3.9694500000000001</v>
      </c>
      <c r="T61" s="81">
        <f t="shared" si="12"/>
        <v>8.8547600000000006</v>
      </c>
    </row>
    <row r="62" spans="1:22" ht="13.5" customHeight="1" thickBot="1" x14ac:dyDescent="0.25">
      <c r="A62" s="10"/>
      <c r="B62" s="10"/>
      <c r="C62" s="77"/>
      <c r="D62" s="77" t="s">
        <v>217</v>
      </c>
      <c r="E62" s="77"/>
      <c r="F62" s="78">
        <f>(F57*0.6)+($F$19*0.4)</f>
        <v>6.1261999999999983E-3</v>
      </c>
      <c r="G62" s="78">
        <f>(G57*0.6)+($G$19*0.4)</f>
        <v>2.2879999999999994E-2</v>
      </c>
      <c r="H62" s="79"/>
      <c r="I62" s="79"/>
      <c r="J62" s="79"/>
      <c r="K62" s="79"/>
      <c r="L62" s="80"/>
      <c r="M62" s="80"/>
      <c r="N62" s="80"/>
      <c r="O62" s="81">
        <f t="shared" ref="O62:T62" si="13">(O57*0.6)+(O19*0.4)</f>
        <v>10.277619999999995</v>
      </c>
      <c r="P62" s="81">
        <f t="shared" si="13"/>
        <v>1.4891999999999994</v>
      </c>
      <c r="Q62" s="81">
        <f t="shared" si="13"/>
        <v>1.8981399999999993</v>
      </c>
      <c r="R62" s="81">
        <f t="shared" si="13"/>
        <v>10.277619999999995</v>
      </c>
      <c r="S62" s="81">
        <f t="shared" si="13"/>
        <v>4.0846799999999979</v>
      </c>
      <c r="T62" s="81">
        <f t="shared" si="13"/>
        <v>8.6934799999999974</v>
      </c>
    </row>
    <row r="63" spans="1:22" ht="13.5" customHeight="1" thickBot="1" x14ac:dyDescent="0.25">
      <c r="A63" s="10"/>
      <c r="B63" s="10"/>
      <c r="C63" s="77"/>
      <c r="D63" s="82" t="s">
        <v>229</v>
      </c>
      <c r="E63" s="77"/>
      <c r="F63" s="78">
        <f>(F58*0.6)+($F$19*0.4)</f>
        <v>7.0279999999999978E-3</v>
      </c>
      <c r="G63" s="78">
        <f>(G58*0.6)+($G$19*0.4)</f>
        <v>2.0048599999999993E-2</v>
      </c>
      <c r="H63" s="79"/>
      <c r="I63" s="79"/>
      <c r="J63" s="79"/>
      <c r="K63" s="79"/>
      <c r="L63" s="80"/>
      <c r="M63" s="80"/>
      <c r="N63" s="80"/>
      <c r="O63" s="81">
        <f t="shared" ref="O63:T63" si="14">(O58*0.6)+(O19*0.4)</f>
        <v>7.4921799999999967</v>
      </c>
      <c r="P63" s="81">
        <f t="shared" si="14"/>
        <v>1.2569399999999995</v>
      </c>
      <c r="Q63" s="81">
        <f t="shared" si="14"/>
        <v>1.1515599999999997</v>
      </c>
      <c r="R63" s="81">
        <f t="shared" si="14"/>
        <v>7.4921799999999967</v>
      </c>
      <c r="S63" s="81">
        <f t="shared" si="14"/>
        <v>4.7716799999999981</v>
      </c>
      <c r="T63" s="81">
        <f t="shared" si="14"/>
        <v>9.2104399999999966</v>
      </c>
    </row>
    <row r="64" spans="1:22" ht="13.5" customHeight="1" thickBot="1" x14ac:dyDescent="0.25">
      <c r="A64" s="4"/>
      <c r="B64" s="4"/>
      <c r="C64" s="103"/>
      <c r="D64" s="103" t="s">
        <v>142</v>
      </c>
      <c r="E64" s="103"/>
      <c r="F64" s="104">
        <v>0</v>
      </c>
      <c r="G64" s="104">
        <f>0.6*G59+0.4*G22</f>
        <v>2.1697400000000002E-2</v>
      </c>
      <c r="H64" s="105"/>
      <c r="I64" s="105"/>
      <c r="J64" s="105"/>
      <c r="K64" s="105"/>
      <c r="L64" s="106"/>
      <c r="M64" s="107"/>
      <c r="N64" s="107"/>
      <c r="O64" s="108">
        <f t="shared" ref="O64:T64" si="15">O59*0.6+O22*0.4</f>
        <v>8.0649100000000011</v>
      </c>
      <c r="P64" s="108">
        <f t="shared" si="15"/>
        <v>1.3366900000000004</v>
      </c>
      <c r="Q64" s="108">
        <f t="shared" si="15"/>
        <v>0.23001000000000005</v>
      </c>
      <c r="R64" s="108">
        <f t="shared" si="15"/>
        <v>8.0649100000000011</v>
      </c>
      <c r="S64" s="108">
        <f t="shared" si="15"/>
        <v>4.1100300000000001</v>
      </c>
      <c r="T64" s="108">
        <f t="shared" si="15"/>
        <v>7.4470499999999999</v>
      </c>
    </row>
    <row r="65" spans="2:20" ht="13.5" customHeight="1" thickBot="1" x14ac:dyDescent="0.25">
      <c r="C65" s="77"/>
      <c r="D65" s="77" t="s">
        <v>175</v>
      </c>
      <c r="E65" s="77"/>
      <c r="F65" s="78">
        <f>(F60*0.6)+(F21*0.4)</f>
        <v>1.9564999999999999E-3</v>
      </c>
      <c r="G65" s="78">
        <f>(G60*0.6)+(G21*0.4)</f>
        <v>2.5357899999999999E-2</v>
      </c>
      <c r="H65" s="79"/>
      <c r="I65" s="79"/>
      <c r="J65" s="79"/>
      <c r="K65" s="79"/>
      <c r="L65" s="80"/>
      <c r="M65" s="80"/>
      <c r="N65" s="80"/>
      <c r="O65" s="81">
        <f t="shared" ref="O65:T65" si="16">(O60*0.6)+(O21*0.4)</f>
        <v>8.3312243564356425</v>
      </c>
      <c r="P65" s="81">
        <f t="shared" si="16"/>
        <v>1.4478390099009899</v>
      </c>
      <c r="Q65" s="81">
        <f t="shared" si="16"/>
        <v>0.92819801980197991</v>
      </c>
      <c r="R65" s="81">
        <f t="shared" si="16"/>
        <v>8.3312243564356425</v>
      </c>
      <c r="S65" s="81">
        <f t="shared" si="16"/>
        <v>4.787706732673267</v>
      </c>
      <c r="T65" s="81">
        <f t="shared" si="16"/>
        <v>8.7139904950495044</v>
      </c>
    </row>
    <row r="66" spans="2:20" ht="72" customHeight="1" x14ac:dyDescent="0.2">
      <c r="B66" s="288" t="s">
        <v>143</v>
      </c>
      <c r="C66" s="289"/>
      <c r="D66" s="289"/>
      <c r="E66" s="289"/>
      <c r="F66" s="290"/>
      <c r="G66" s="290"/>
      <c r="H66" s="291"/>
      <c r="I66" s="291"/>
      <c r="J66" s="291"/>
      <c r="K66" s="291"/>
      <c r="L66" s="289"/>
      <c r="M66" s="289"/>
      <c r="N66" s="289"/>
      <c r="O66" s="289"/>
      <c r="P66" s="289"/>
      <c r="Q66" s="289"/>
      <c r="R66" s="289"/>
      <c r="S66" s="289"/>
      <c r="T66" s="289"/>
    </row>
    <row r="67" spans="2:20" x14ac:dyDescent="0.2">
      <c r="C67" t="s">
        <v>219</v>
      </c>
    </row>
    <row r="69" spans="2:20" x14ac:dyDescent="0.2">
      <c r="C69" t="s">
        <v>157</v>
      </c>
      <c r="H69" s="50" t="s">
        <v>220</v>
      </c>
      <c r="O69" t="s">
        <v>221</v>
      </c>
    </row>
    <row r="70" spans="2:20" x14ac:dyDescent="0.2">
      <c r="C70" t="s">
        <v>176</v>
      </c>
    </row>
    <row r="73" spans="2:20" x14ac:dyDescent="0.2">
      <c r="C73" t="s">
        <v>150</v>
      </c>
    </row>
  </sheetData>
  <mergeCells count="1">
    <mergeCell ref="B66:T66"/>
  </mergeCells>
  <conditionalFormatting sqref="H50:K51 H2:K18">
    <cfRule type="cellIs" dxfId="84" priority="14" operator="between">
      <formula>74</formula>
      <formula>99</formula>
    </cfRule>
    <cfRule type="cellIs" dxfId="83" priority="15" operator="between">
      <formula>50</formula>
      <formula>74</formula>
    </cfRule>
    <cfRule type="cellIs" dxfId="82" priority="16" operator="between">
      <formula>25</formula>
      <formula>49</formula>
    </cfRule>
    <cfRule type="cellIs" dxfId="81" priority="17" operator="between">
      <formula>0</formula>
      <formula>24</formula>
    </cfRule>
  </conditionalFormatting>
  <conditionalFormatting sqref="H23:K23 H25:K30">
    <cfRule type="cellIs" dxfId="80" priority="13" operator="between">
      <formula>0</formula>
      <formula>24</formula>
    </cfRule>
  </conditionalFormatting>
  <conditionalFormatting sqref="H23:K23 H25:K30 H33:K36 H40:K42 H45:K47 H54:J54 H37:I37">
    <cfRule type="cellIs" dxfId="79" priority="9" operator="between">
      <formula>74</formula>
      <formula>99</formula>
    </cfRule>
    <cfRule type="cellIs" dxfId="78" priority="10" operator="between">
      <formula>50</formula>
      <formula>74</formula>
    </cfRule>
    <cfRule type="cellIs" dxfId="77" priority="11" operator="between">
      <formula>25</formula>
      <formula>49</formula>
    </cfRule>
    <cfRule type="cellIs" dxfId="76" priority="12" operator="between">
      <formula>0</formula>
      <formula>24</formula>
    </cfRule>
  </conditionalFormatting>
  <conditionalFormatting sqref="J37:K37">
    <cfRule type="cellIs" dxfId="75" priority="5" operator="between">
      <formula>74</formula>
      <formula>99</formula>
    </cfRule>
    <cfRule type="cellIs" dxfId="74" priority="6" operator="between">
      <formula>50</formula>
      <formula>74</formula>
    </cfRule>
    <cfRule type="cellIs" dxfId="73" priority="7" operator="between">
      <formula>25</formula>
      <formula>49</formula>
    </cfRule>
    <cfRule type="cellIs" dxfId="72" priority="8" operator="between">
      <formula>0</formula>
      <formula>24</formula>
    </cfRule>
  </conditionalFormatting>
  <conditionalFormatting sqref="K54">
    <cfRule type="cellIs" dxfId="71" priority="1" operator="between">
      <formula>74</formula>
      <formula>99</formula>
    </cfRule>
    <cfRule type="cellIs" dxfId="70" priority="2" operator="between">
      <formula>50</formula>
      <formula>74</formula>
    </cfRule>
    <cfRule type="cellIs" dxfId="69" priority="3" operator="between">
      <formula>25</formula>
      <formula>49</formula>
    </cfRule>
    <cfRule type="cellIs" dxfId="68" priority="4" operator="between">
      <formula>0</formula>
      <formula>24</formula>
    </cfRule>
  </conditionalFormatting>
  <printOptions horizontalCentered="1" verticalCentered="1" gridLines="1"/>
  <pageMargins left="0.5" right="0.5" top="0.5" bottom="0.5" header="0.5" footer="0.25"/>
  <pageSetup scale="57" orientation="landscape"/>
  <headerFooter alignWithMargins="0">
    <oddFooter>&amp;LData as of 12/31/2011&amp;R&amp;D</oddFooter>
  </headerFooter>
  <rowBreaks count="1" manualBreakCount="1">
    <brk id="38" max="16383" man="1"/>
  </rowBreaks>
  <legacy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pageSetUpPr fitToPage="1"/>
  </sheetPr>
  <dimension ref="A1:V73"/>
  <sheetViews>
    <sheetView workbookViewId="0">
      <pane ySplit="1" topLeftCell="A2" activePane="bottomLeft" state="frozen"/>
      <selection activeCell="C1" sqref="C1"/>
      <selection pane="bottomLeft" activeCell="Z25" sqref="Z25"/>
    </sheetView>
  </sheetViews>
  <sheetFormatPr defaultRowHeight="12.75" x14ac:dyDescent="0.2"/>
  <cols>
    <col min="1" max="1" width="0" style="144" hidden="1" customWidth="1"/>
    <col min="2" max="2" width="18.85546875" style="144" hidden="1" customWidth="1"/>
    <col min="3" max="3" width="8.7109375" style="144" customWidth="1"/>
    <col min="4" max="4" width="24.5703125" style="144" customWidth="1"/>
    <col min="5" max="5" width="6.42578125" style="144" bestFit="1" customWidth="1"/>
    <col min="6" max="6" width="8" style="185" bestFit="1" customWidth="1"/>
    <col min="7" max="7" width="6.28515625" style="185" customWidth="1"/>
    <col min="8" max="8" width="7" style="186" bestFit="1" customWidth="1"/>
    <col min="9" max="9" width="7" style="186" customWidth="1"/>
    <col min="10" max="11" width="6.7109375" style="186" bestFit="1" customWidth="1"/>
    <col min="12" max="12" width="9.28515625" style="144" bestFit="1" customWidth="1"/>
    <col min="13" max="14" width="9.28515625" style="144" customWidth="1"/>
    <col min="15" max="20" width="9.140625" style="144" customWidth="1"/>
    <col min="21" max="21" width="11.28515625" style="144" bestFit="1" customWidth="1"/>
    <col min="22" max="22" width="9.140625" style="144" customWidth="1"/>
    <col min="23" max="16384" width="9.140625" style="144"/>
  </cols>
  <sheetData>
    <row r="1" spans="1:22" ht="13.5" customHeight="1" thickBot="1" x14ac:dyDescent="0.25">
      <c r="A1" s="109" t="s">
        <v>0</v>
      </c>
      <c r="B1" s="109" t="s">
        <v>1</v>
      </c>
      <c r="C1" s="109" t="s">
        <v>2</v>
      </c>
      <c r="D1" s="109" t="s">
        <v>3</v>
      </c>
      <c r="E1" s="109" t="s">
        <v>4</v>
      </c>
      <c r="F1" s="110" t="s">
        <v>93</v>
      </c>
      <c r="G1" s="110" t="s">
        <v>94</v>
      </c>
      <c r="H1" s="111" t="s">
        <v>95</v>
      </c>
      <c r="I1" s="111" t="s">
        <v>144</v>
      </c>
      <c r="J1" s="111" t="s">
        <v>97</v>
      </c>
      <c r="K1" s="111" t="s">
        <v>98</v>
      </c>
      <c r="L1" s="112" t="s">
        <v>99</v>
      </c>
      <c r="M1" s="112" t="s">
        <v>215</v>
      </c>
      <c r="N1" s="112" t="s">
        <v>224</v>
      </c>
      <c r="O1" s="109" t="s">
        <v>7</v>
      </c>
      <c r="P1" s="109" t="s">
        <v>6</v>
      </c>
      <c r="Q1" s="109" t="s">
        <v>100</v>
      </c>
      <c r="R1" s="109" t="s">
        <v>8</v>
      </c>
      <c r="S1" s="109" t="s">
        <v>9</v>
      </c>
      <c r="T1" s="109" t="s">
        <v>10</v>
      </c>
    </row>
    <row r="2" spans="1:22" x14ac:dyDescent="0.2">
      <c r="A2" s="144" t="s">
        <v>11</v>
      </c>
      <c r="B2" s="144" t="s">
        <v>12</v>
      </c>
      <c r="C2" s="144" t="s">
        <v>13</v>
      </c>
      <c r="D2" s="144" t="s">
        <v>14</v>
      </c>
      <c r="E2" s="144" t="s">
        <v>15</v>
      </c>
      <c r="F2" s="185">
        <v>6.4000000000000003E-3</v>
      </c>
      <c r="G2" s="185">
        <v>2.5000000000000001E-2</v>
      </c>
      <c r="H2" s="186">
        <v>51</v>
      </c>
      <c r="I2" s="186">
        <v>43</v>
      </c>
      <c r="J2" s="186">
        <v>19</v>
      </c>
      <c r="K2" s="186">
        <v>18</v>
      </c>
      <c r="L2" s="115">
        <v>5.6000000000000001E-2</v>
      </c>
      <c r="M2" s="115">
        <v>5.6000000000000001E-2</v>
      </c>
      <c r="N2" s="115">
        <v>5.6000000000000001E-2</v>
      </c>
      <c r="O2" s="116">
        <v>3.44</v>
      </c>
      <c r="P2" s="116">
        <v>0.05</v>
      </c>
      <c r="Q2" s="116">
        <v>3.44</v>
      </c>
      <c r="R2" s="116">
        <v>9.3000000000000007</v>
      </c>
      <c r="S2" s="116">
        <v>2.12</v>
      </c>
      <c r="T2" s="116">
        <v>4.63</v>
      </c>
      <c r="U2" s="117"/>
      <c r="V2" s="113"/>
    </row>
    <row r="3" spans="1:22" x14ac:dyDescent="0.2">
      <c r="A3" s="144" t="s">
        <v>11</v>
      </c>
      <c r="B3" s="144" t="s">
        <v>16</v>
      </c>
      <c r="C3" s="144" t="s">
        <v>202</v>
      </c>
      <c r="D3" s="144" t="s">
        <v>18</v>
      </c>
      <c r="E3" s="144" t="s">
        <v>15</v>
      </c>
      <c r="F3" s="185">
        <v>1.01E-2</v>
      </c>
      <c r="G3" s="185">
        <v>8.6999999999999994E-3</v>
      </c>
      <c r="H3" s="186">
        <v>23</v>
      </c>
      <c r="I3" s="186">
        <v>22</v>
      </c>
      <c r="L3" s="115">
        <v>0.04</v>
      </c>
      <c r="M3" s="115">
        <v>0.04</v>
      </c>
      <c r="N3" s="115">
        <v>0.04</v>
      </c>
      <c r="O3" s="116">
        <v>0.9</v>
      </c>
      <c r="P3" s="116">
        <v>0.19</v>
      </c>
      <c r="Q3" s="116">
        <v>0.9</v>
      </c>
      <c r="R3" s="116">
        <v>2.79</v>
      </c>
      <c r="S3" s="116">
        <v>1.47</v>
      </c>
      <c r="T3" s="116">
        <v>2.2200000000000002</v>
      </c>
      <c r="U3" s="117"/>
      <c r="V3" s="113"/>
    </row>
    <row r="4" spans="1:22" x14ac:dyDescent="0.2">
      <c r="A4" s="144" t="s">
        <v>11</v>
      </c>
      <c r="B4" s="144" t="s">
        <v>19</v>
      </c>
      <c r="C4" s="144" t="s">
        <v>20</v>
      </c>
      <c r="D4" s="144" t="s">
        <v>21</v>
      </c>
      <c r="E4" s="144" t="s">
        <v>15</v>
      </c>
      <c r="F4" s="185">
        <v>4.5999999999999999E-3</v>
      </c>
      <c r="G4" s="185">
        <v>2.9600000000000001E-2</v>
      </c>
      <c r="H4" s="186">
        <v>77</v>
      </c>
      <c r="I4" s="186">
        <v>71</v>
      </c>
      <c r="J4" s="186">
        <v>59</v>
      </c>
      <c r="K4" s="186">
        <v>53</v>
      </c>
      <c r="L4" s="115">
        <v>0.04</v>
      </c>
      <c r="M4" s="115">
        <v>0</v>
      </c>
      <c r="N4" s="115">
        <v>0</v>
      </c>
      <c r="O4" s="116">
        <v>1.63</v>
      </c>
      <c r="P4" s="116">
        <v>-0.01</v>
      </c>
      <c r="Q4" s="116">
        <v>1.63</v>
      </c>
      <c r="R4" s="116">
        <v>2.44</v>
      </c>
      <c r="S4" s="116">
        <v>2.77</v>
      </c>
      <c r="T4" s="116">
        <v>2.96</v>
      </c>
      <c r="U4" s="117"/>
      <c r="V4" s="113"/>
    </row>
    <row r="5" spans="1:22" x14ac:dyDescent="0.2">
      <c r="C5" s="144" t="s">
        <v>203</v>
      </c>
      <c r="D5" s="144" t="s">
        <v>204</v>
      </c>
      <c r="E5" s="144" t="s">
        <v>15</v>
      </c>
      <c r="F5" s="185">
        <v>3.0000000000000001E-3</v>
      </c>
      <c r="G5" s="185">
        <v>2.4299999999999999E-2</v>
      </c>
      <c r="H5" s="186">
        <v>0</v>
      </c>
      <c r="I5" s="186">
        <v>2</v>
      </c>
      <c r="J5" s="186">
        <v>5</v>
      </c>
      <c r="K5" s="186">
        <v>4</v>
      </c>
      <c r="L5" s="115">
        <v>0</v>
      </c>
      <c r="M5" s="115">
        <v>0.04</v>
      </c>
      <c r="N5" s="115">
        <v>0.04</v>
      </c>
      <c r="O5" s="116">
        <v>1.04</v>
      </c>
      <c r="P5" s="116">
        <v>0.01</v>
      </c>
      <c r="Q5" s="116">
        <v>1.04</v>
      </c>
      <c r="R5" s="116">
        <v>1.52</v>
      </c>
      <c r="S5" s="116">
        <v>3.18</v>
      </c>
      <c r="T5" s="116">
        <v>3.35</v>
      </c>
      <c r="U5" s="117"/>
      <c r="V5" s="113"/>
    </row>
    <row r="6" spans="1:22" x14ac:dyDescent="0.2">
      <c r="A6" s="144" t="s">
        <v>11</v>
      </c>
      <c r="B6" s="144" t="s">
        <v>22</v>
      </c>
      <c r="C6" s="144" t="s">
        <v>101</v>
      </c>
      <c r="D6" s="144" t="s">
        <v>102</v>
      </c>
      <c r="E6" s="144" t="s">
        <v>15</v>
      </c>
      <c r="F6" s="185">
        <v>5.4999999999999997E-3</v>
      </c>
      <c r="G6" s="185">
        <v>5.28E-2</v>
      </c>
      <c r="H6" s="186">
        <v>31</v>
      </c>
      <c r="I6" s="186">
        <v>26</v>
      </c>
      <c r="J6" s="186">
        <v>43</v>
      </c>
      <c r="K6" s="186">
        <v>47</v>
      </c>
      <c r="L6" s="115">
        <v>0</v>
      </c>
      <c r="M6" s="115">
        <v>0</v>
      </c>
      <c r="N6" s="115">
        <v>0</v>
      </c>
      <c r="O6" s="116">
        <v>2.36</v>
      </c>
      <c r="P6" s="116">
        <v>-0.21</v>
      </c>
      <c r="Q6" s="116">
        <v>2.36</v>
      </c>
      <c r="R6" s="116">
        <v>12.3</v>
      </c>
      <c r="S6" s="116">
        <v>4.43</v>
      </c>
      <c r="T6" s="116">
        <v>6.16</v>
      </c>
      <c r="U6" s="117"/>
      <c r="V6" s="113"/>
    </row>
    <row r="7" spans="1:22" x14ac:dyDescent="0.2">
      <c r="A7" s="144" t="s">
        <v>11</v>
      </c>
      <c r="B7" s="144" t="s">
        <v>25</v>
      </c>
      <c r="C7" s="144" t="s">
        <v>191</v>
      </c>
      <c r="D7" s="144" t="s">
        <v>27</v>
      </c>
      <c r="E7" s="144" t="s">
        <v>15</v>
      </c>
      <c r="F7" s="185">
        <v>7.7999999999999996E-3</v>
      </c>
      <c r="G7" s="185">
        <v>3.9300000000000002E-2</v>
      </c>
      <c r="H7" s="186">
        <v>0</v>
      </c>
      <c r="I7" s="186">
        <v>39</v>
      </c>
      <c r="J7" s="186">
        <v>44</v>
      </c>
      <c r="K7" s="186">
        <v>33</v>
      </c>
      <c r="L7" s="115">
        <v>7.1999999999999995E-2</v>
      </c>
      <c r="M7" s="115">
        <v>7.1999999999999995E-2</v>
      </c>
      <c r="N7" s="115">
        <v>7.1999999999999995E-2</v>
      </c>
      <c r="O7" s="116">
        <v>1.47</v>
      </c>
      <c r="P7" s="116">
        <v>0.31</v>
      </c>
      <c r="Q7" s="116">
        <v>1.47</v>
      </c>
      <c r="R7" s="116">
        <v>10.54</v>
      </c>
      <c r="S7" s="116">
        <v>3.52</v>
      </c>
      <c r="T7" s="116">
        <v>4.16</v>
      </c>
      <c r="U7" s="117"/>
      <c r="V7" s="113"/>
    </row>
    <row r="8" spans="1:22" ht="13.5" customHeight="1" thickBot="1" x14ac:dyDescent="0.25">
      <c r="A8" s="114" t="s">
        <v>11</v>
      </c>
      <c r="B8" s="114" t="s">
        <v>29</v>
      </c>
      <c r="C8" s="144" t="s">
        <v>192</v>
      </c>
      <c r="D8" s="144" t="s">
        <v>225</v>
      </c>
      <c r="E8" s="144" t="s">
        <v>15</v>
      </c>
      <c r="F8" s="185">
        <v>1.2699999999999999E-2</v>
      </c>
      <c r="G8" s="185">
        <v>4.87E-2</v>
      </c>
      <c r="H8" s="186">
        <v>18</v>
      </c>
      <c r="I8" s="186">
        <v>28</v>
      </c>
      <c r="J8" s="186">
        <v>13</v>
      </c>
      <c r="K8" s="186">
        <v>18</v>
      </c>
      <c r="L8" s="115">
        <v>0.04</v>
      </c>
      <c r="M8" s="115">
        <v>0.04</v>
      </c>
      <c r="N8" s="115">
        <v>0.04</v>
      </c>
      <c r="O8" s="116">
        <v>1.03</v>
      </c>
      <c r="P8" s="116">
        <v>-0.8</v>
      </c>
      <c r="Q8" s="116">
        <v>1.03</v>
      </c>
      <c r="R8" s="116">
        <v>12.4</v>
      </c>
      <c r="S8" s="116">
        <v>7.67</v>
      </c>
      <c r="T8" s="116">
        <v>9.32</v>
      </c>
      <c r="U8" s="117"/>
      <c r="V8" s="113"/>
    </row>
    <row r="9" spans="1:22" ht="13.5" customHeight="1" thickBot="1" x14ac:dyDescent="0.25">
      <c r="A9" s="114"/>
      <c r="B9" s="114"/>
      <c r="C9" s="144" t="s">
        <v>177</v>
      </c>
      <c r="D9" s="144" t="s">
        <v>178</v>
      </c>
      <c r="E9" s="144" t="s">
        <v>15</v>
      </c>
      <c r="F9" s="185">
        <v>8.5000000000000006E-3</v>
      </c>
      <c r="G9" s="185">
        <v>2.3800000000000002E-2</v>
      </c>
      <c r="H9" s="142">
        <v>19</v>
      </c>
      <c r="I9" s="143">
        <v>15</v>
      </c>
      <c r="J9" s="142"/>
      <c r="K9" s="142"/>
      <c r="L9" s="115">
        <v>0.112</v>
      </c>
      <c r="M9" s="115">
        <v>0.112</v>
      </c>
      <c r="N9" s="115">
        <v>0.112</v>
      </c>
      <c r="O9" s="116">
        <v>1.07</v>
      </c>
      <c r="P9" s="116">
        <v>0.26</v>
      </c>
      <c r="Q9" s="116">
        <v>1.07</v>
      </c>
      <c r="R9" s="116">
        <v>7.89</v>
      </c>
      <c r="S9" s="116">
        <v>2.72</v>
      </c>
      <c r="T9" s="116">
        <v>3.33</v>
      </c>
      <c r="U9" s="117"/>
      <c r="V9" s="113"/>
    </row>
    <row r="10" spans="1:22" ht="13.5" customHeight="1" thickBot="1" x14ac:dyDescent="0.25">
      <c r="A10" s="114"/>
      <c r="B10" s="114"/>
      <c r="C10" s="144" t="s">
        <v>181</v>
      </c>
      <c r="D10" s="144" t="s">
        <v>182</v>
      </c>
      <c r="E10" s="144" t="s">
        <v>15</v>
      </c>
      <c r="F10" s="185">
        <v>1.0699999999999999E-2</v>
      </c>
      <c r="G10" s="185">
        <v>0</v>
      </c>
      <c r="H10" s="142">
        <v>38</v>
      </c>
      <c r="I10" s="143">
        <v>7</v>
      </c>
      <c r="J10" s="142"/>
      <c r="K10" s="142"/>
      <c r="L10" s="115">
        <v>0.04</v>
      </c>
      <c r="M10" s="115">
        <v>0.04</v>
      </c>
      <c r="N10" s="115">
        <v>0.04</v>
      </c>
      <c r="O10" s="116">
        <v>1.0900000000000001</v>
      </c>
      <c r="P10" s="116">
        <v>-0.1</v>
      </c>
      <c r="Q10" s="116">
        <v>1.0900000000000001</v>
      </c>
      <c r="R10" s="116">
        <v>5.46</v>
      </c>
      <c r="S10" s="116">
        <v>1.1299999999999999</v>
      </c>
      <c r="T10" s="116">
        <v>2.7</v>
      </c>
      <c r="U10" s="117"/>
      <c r="V10" s="113"/>
    </row>
    <row r="11" spans="1:22" ht="13.5" customHeight="1" thickBot="1" x14ac:dyDescent="0.25">
      <c r="A11" s="114"/>
      <c r="B11" s="114"/>
      <c r="C11" s="144" t="s">
        <v>196</v>
      </c>
      <c r="D11" s="144" t="s">
        <v>197</v>
      </c>
      <c r="E11" s="144" t="s">
        <v>198</v>
      </c>
      <c r="F11" s="185">
        <v>1.1999999999999999E-3</v>
      </c>
      <c r="G11" s="185">
        <v>2.8199999999999999E-2</v>
      </c>
      <c r="H11" s="142">
        <v>0</v>
      </c>
      <c r="I11" s="143">
        <v>0</v>
      </c>
      <c r="J11" s="142">
        <v>14</v>
      </c>
      <c r="K11" s="142">
        <v>12</v>
      </c>
      <c r="L11" s="115">
        <v>0.112</v>
      </c>
      <c r="M11" s="115">
        <v>0.112</v>
      </c>
      <c r="N11" s="115">
        <v>0.112</v>
      </c>
      <c r="O11" s="116">
        <v>1.43</v>
      </c>
      <c r="P11" s="116">
        <v>0.31</v>
      </c>
      <c r="Q11" s="116">
        <v>1.43</v>
      </c>
      <c r="R11" s="116">
        <v>0</v>
      </c>
      <c r="S11" s="116">
        <v>3.03</v>
      </c>
      <c r="T11" s="116">
        <v>2.94</v>
      </c>
      <c r="U11" s="117"/>
      <c r="V11" s="113"/>
    </row>
    <row r="12" spans="1:22" ht="13.5" customHeight="1" thickBot="1" x14ac:dyDescent="0.25">
      <c r="A12" s="114"/>
      <c r="B12" s="114"/>
      <c r="C12" s="144" t="s">
        <v>200</v>
      </c>
      <c r="D12" s="144" t="s">
        <v>201</v>
      </c>
      <c r="E12" s="144" t="s">
        <v>198</v>
      </c>
      <c r="F12" s="185">
        <v>1.1999999999999999E-3</v>
      </c>
      <c r="G12" s="185">
        <v>3.7900000000000003E-2</v>
      </c>
      <c r="H12" s="142">
        <v>0</v>
      </c>
      <c r="I12" s="143">
        <v>0</v>
      </c>
      <c r="J12" s="142">
        <v>7</v>
      </c>
      <c r="K12" s="142">
        <v>14</v>
      </c>
      <c r="L12" s="115">
        <v>7.1999999999999995E-2</v>
      </c>
      <c r="M12" s="115">
        <v>7.1999999999999995E-2</v>
      </c>
      <c r="N12" s="115">
        <v>7.1999999999999995E-2</v>
      </c>
      <c r="O12" s="116">
        <v>1.7</v>
      </c>
      <c r="P12" s="116">
        <v>0.42</v>
      </c>
      <c r="Q12" s="116">
        <v>1.7</v>
      </c>
      <c r="R12" s="116">
        <v>0.74</v>
      </c>
      <c r="S12" s="116">
        <v>4.6100000000000003</v>
      </c>
      <c r="T12" s="116">
        <v>4.2699999999999996</v>
      </c>
      <c r="U12" s="117"/>
      <c r="V12" s="113"/>
    </row>
    <row r="13" spans="1:22" ht="13.5" customHeight="1" thickBot="1" x14ac:dyDescent="0.25">
      <c r="A13" s="114"/>
      <c r="B13" s="114"/>
      <c r="C13" s="161" t="s">
        <v>158</v>
      </c>
      <c r="D13" s="161" t="s">
        <v>159</v>
      </c>
      <c r="E13" s="161" t="s">
        <v>84</v>
      </c>
      <c r="F13" s="162">
        <v>5.9999999999999995E-4</v>
      </c>
      <c r="G13" s="162">
        <v>2.4199999999999999E-2</v>
      </c>
      <c r="H13" s="142">
        <v>12</v>
      </c>
      <c r="I13" s="143">
        <v>17</v>
      </c>
      <c r="J13" s="142">
        <v>42</v>
      </c>
      <c r="K13" s="142">
        <v>43</v>
      </c>
      <c r="L13" s="163">
        <v>0.14799999999999999</v>
      </c>
      <c r="M13" s="163">
        <v>0.14799999999999999</v>
      </c>
      <c r="N13" s="163">
        <v>0.14799999999999999</v>
      </c>
      <c r="O13" s="164">
        <v>0.77</v>
      </c>
      <c r="P13" s="164">
        <v>-0.04</v>
      </c>
      <c r="Q13" s="164">
        <v>0.77</v>
      </c>
      <c r="R13" s="164">
        <v>0.34</v>
      </c>
      <c r="S13" s="164">
        <v>2.58</v>
      </c>
      <c r="T13" s="164">
        <v>2.2200000000000002</v>
      </c>
      <c r="V13" s="116"/>
    </row>
    <row r="14" spans="1:22" ht="13.5" customHeight="1" thickBot="1" x14ac:dyDescent="0.25">
      <c r="A14" s="114"/>
      <c r="B14" s="114"/>
      <c r="C14" s="161" t="s">
        <v>160</v>
      </c>
      <c r="D14" s="161" t="s">
        <v>161</v>
      </c>
      <c r="E14" s="161" t="s">
        <v>84</v>
      </c>
      <c r="F14" s="162">
        <v>7.6E-3</v>
      </c>
      <c r="G14" s="162">
        <v>2E-3</v>
      </c>
      <c r="H14" s="142">
        <v>0</v>
      </c>
      <c r="I14" s="143">
        <v>7</v>
      </c>
      <c r="J14" s="142">
        <v>16</v>
      </c>
      <c r="K14" s="142"/>
      <c r="L14" s="163">
        <v>0.04</v>
      </c>
      <c r="M14" s="163">
        <v>0.04</v>
      </c>
      <c r="N14" s="163">
        <v>0.04</v>
      </c>
      <c r="O14" s="164">
        <v>2.35</v>
      </c>
      <c r="P14" s="164">
        <v>0.5</v>
      </c>
      <c r="Q14" s="164">
        <v>2.35</v>
      </c>
      <c r="R14" s="164">
        <v>4.13</v>
      </c>
      <c r="S14" s="164">
        <v>3.62</v>
      </c>
      <c r="T14" s="164">
        <v>3.63</v>
      </c>
      <c r="V14" s="116"/>
    </row>
    <row r="15" spans="1:22" ht="13.5" customHeight="1" thickBot="1" x14ac:dyDescent="0.25">
      <c r="A15" s="114"/>
      <c r="B15" s="114"/>
      <c r="C15" s="161" t="s">
        <v>162</v>
      </c>
      <c r="D15" s="161" t="s">
        <v>21</v>
      </c>
      <c r="E15" s="161" t="s">
        <v>84</v>
      </c>
      <c r="F15" s="162">
        <v>5.7000000000000002E-3</v>
      </c>
      <c r="G15" s="162">
        <v>3.0200000000000001E-2</v>
      </c>
      <c r="H15" s="142">
        <v>54</v>
      </c>
      <c r="I15" s="143">
        <v>62</v>
      </c>
      <c r="J15" s="142"/>
      <c r="K15" s="142"/>
      <c r="L15" s="163">
        <v>7.1999999999999995E-2</v>
      </c>
      <c r="M15" s="163">
        <v>7.1999999999999995E-2</v>
      </c>
      <c r="N15" s="163">
        <v>7.1999999999999995E-2</v>
      </c>
      <c r="O15" s="164">
        <v>1.61</v>
      </c>
      <c r="P15" s="164">
        <v>0.11</v>
      </c>
      <c r="Q15" s="164">
        <v>1.61</v>
      </c>
      <c r="R15" s="164">
        <v>2.82</v>
      </c>
      <c r="S15" s="164">
        <v>3.37</v>
      </c>
      <c r="T15" s="164">
        <v>4.1100000000000003</v>
      </c>
      <c r="V15" s="116"/>
    </row>
    <row r="16" spans="1:22" ht="13.5" customHeight="1" thickBot="1" x14ac:dyDescent="0.25">
      <c r="A16" s="114"/>
      <c r="B16" s="114"/>
      <c r="C16" s="161" t="s">
        <v>163</v>
      </c>
      <c r="D16" s="161" t="s">
        <v>164</v>
      </c>
      <c r="E16" s="161" t="s">
        <v>84</v>
      </c>
      <c r="F16" s="162">
        <v>5.0000000000000001E-3</v>
      </c>
      <c r="G16" s="162">
        <v>4.4600000000000001E-2</v>
      </c>
      <c r="H16" s="142">
        <v>39</v>
      </c>
      <c r="I16" s="143">
        <v>58</v>
      </c>
      <c r="J16" s="142">
        <v>78</v>
      </c>
      <c r="K16" s="142">
        <v>81</v>
      </c>
      <c r="L16" s="163">
        <v>2.8000000000000001E-2</v>
      </c>
      <c r="M16" s="163">
        <v>2.8000000000000001E-2</v>
      </c>
      <c r="N16" s="163">
        <v>2.8000000000000001E-2</v>
      </c>
      <c r="O16" s="164">
        <v>1.22</v>
      </c>
      <c r="P16" s="164">
        <v>-0.21</v>
      </c>
      <c r="Q16" s="164">
        <v>1.22</v>
      </c>
      <c r="R16" s="164">
        <v>10.69</v>
      </c>
      <c r="S16" s="164">
        <v>3.5</v>
      </c>
      <c r="T16" s="164">
        <v>4.9400000000000004</v>
      </c>
      <c r="V16" s="116"/>
    </row>
    <row r="17" spans="1:22" ht="13.5" customHeight="1" thickBot="1" x14ac:dyDescent="0.25">
      <c r="A17" s="114"/>
      <c r="B17" s="114"/>
      <c r="C17" s="161" t="s">
        <v>165</v>
      </c>
      <c r="D17" s="161" t="s">
        <v>166</v>
      </c>
      <c r="E17" s="161" t="s">
        <v>84</v>
      </c>
      <c r="F17" s="162">
        <v>6.4999999999999997E-3</v>
      </c>
      <c r="G17" s="162">
        <v>3.9E-2</v>
      </c>
      <c r="H17" s="142">
        <v>65</v>
      </c>
      <c r="I17" s="143">
        <v>74</v>
      </c>
      <c r="J17" s="142"/>
      <c r="K17" s="142"/>
      <c r="L17" s="163">
        <v>7.1999999999999995E-2</v>
      </c>
      <c r="M17" s="163">
        <v>7.1999999999999995E-2</v>
      </c>
      <c r="N17" s="163">
        <v>7.1999999999999995E-2</v>
      </c>
      <c r="O17" s="164">
        <v>0.44</v>
      </c>
      <c r="P17" s="164">
        <v>-0.19</v>
      </c>
      <c r="Q17" s="164">
        <v>0.44</v>
      </c>
      <c r="R17" s="164">
        <v>6.96</v>
      </c>
      <c r="S17" s="164">
        <v>2.0099999999999998</v>
      </c>
      <c r="T17" s="164">
        <v>3.24</v>
      </c>
      <c r="V17" s="116"/>
    </row>
    <row r="18" spans="1:22" ht="13.5" customHeight="1" thickBot="1" x14ac:dyDescent="0.25">
      <c r="A18" s="114"/>
      <c r="B18" s="114"/>
      <c r="C18" s="118" t="s">
        <v>167</v>
      </c>
      <c r="D18" s="118" t="s">
        <v>168</v>
      </c>
      <c r="E18" s="118" t="s">
        <v>84</v>
      </c>
      <c r="F18" s="119">
        <v>5.0000000000000001E-3</v>
      </c>
      <c r="G18" s="119">
        <v>5.6300000000000003E-2</v>
      </c>
      <c r="H18" s="120">
        <v>0</v>
      </c>
      <c r="I18" s="121">
        <v>18</v>
      </c>
      <c r="J18" s="120">
        <v>56</v>
      </c>
      <c r="K18" s="120">
        <v>52</v>
      </c>
      <c r="L18" s="122">
        <v>0.04</v>
      </c>
      <c r="M18" s="122">
        <v>0.04</v>
      </c>
      <c r="N18" s="122">
        <v>0.04</v>
      </c>
      <c r="O18" s="123">
        <v>5.64</v>
      </c>
      <c r="P18" s="123">
        <v>0.74</v>
      </c>
      <c r="Q18" s="123">
        <v>5.64</v>
      </c>
      <c r="R18" s="123">
        <v>5.18</v>
      </c>
      <c r="S18" s="123">
        <v>7.44</v>
      </c>
      <c r="T18" s="123">
        <v>6.96</v>
      </c>
      <c r="V18" s="116"/>
    </row>
    <row r="19" spans="1:22" ht="13.5" customHeight="1" thickBot="1" x14ac:dyDescent="0.25">
      <c r="A19" s="114"/>
      <c r="B19" s="114"/>
      <c r="C19" s="124"/>
      <c r="D19" s="124" t="s">
        <v>206</v>
      </c>
      <c r="E19" s="124"/>
      <c r="F19" s="125">
        <f>SUMPRODUCT(F2:F10,$M$2:$M$10)/M19</f>
        <v>8.3299999999999989E-3</v>
      </c>
      <c r="G19" s="125">
        <f>SUMPRODUCT(G2:G10,$M$2:$M$10)/SUM($M$2:$M$10)</f>
        <v>2.5408E-2</v>
      </c>
      <c r="H19" s="126"/>
      <c r="I19" s="126"/>
      <c r="J19" s="126"/>
      <c r="K19" s="126"/>
      <c r="L19" s="127">
        <f>SUM(L2:L10)</f>
        <v>0.4</v>
      </c>
      <c r="M19" s="127">
        <f>SUM(M2:M10)</f>
        <v>0.4</v>
      </c>
      <c r="N19" s="127">
        <f>SUM(N2:N10)</f>
        <v>0.4</v>
      </c>
      <c r="O19" s="128">
        <f t="shared" ref="O19:T19" si="0">SUMPRODUCT(O2:O10,$M$2:$M$10)/SUM($M$2:$M$10)</f>
        <v>1.4518</v>
      </c>
      <c r="P19" s="128">
        <f t="shared" si="0"/>
        <v>6.5599999999999992E-2</v>
      </c>
      <c r="Q19" s="128">
        <f t="shared" si="0"/>
        <v>1.4518</v>
      </c>
      <c r="R19" s="128">
        <f t="shared" si="0"/>
        <v>7.6254</v>
      </c>
      <c r="S19" s="128">
        <f t="shared" si="0"/>
        <v>3.0369999999999995</v>
      </c>
      <c r="T19" s="128">
        <f t="shared" si="0"/>
        <v>4.0884</v>
      </c>
    </row>
    <row r="20" spans="1:22" ht="13.5" customHeight="1" thickBot="1" x14ac:dyDescent="0.25">
      <c r="A20" s="114"/>
      <c r="B20" s="114"/>
      <c r="C20" s="124"/>
      <c r="D20" s="124" t="s">
        <v>226</v>
      </c>
      <c r="E20" s="124"/>
      <c r="F20" s="125">
        <f>(SUMPRODUCT(F2:F12,$M$2:$M$12)-(F7*M7+F9*M9))/M20</f>
        <v>5.0979999999999992E-3</v>
      </c>
      <c r="G20" s="125">
        <f>(SUMPRODUCT(G2:G12,$M$2:$M$12)-(G7*M7+G9*M9))/M20</f>
        <v>2.6387999999999995E-2</v>
      </c>
      <c r="H20" s="126"/>
      <c r="I20" s="126"/>
      <c r="J20" s="126"/>
      <c r="K20" s="126"/>
      <c r="L20" s="127">
        <f>SUM(L2:L12)-L7-L9</f>
        <v>0.4</v>
      </c>
      <c r="M20" s="127">
        <f>SUM(M2:M12)-M7-M9</f>
        <v>0.4</v>
      </c>
      <c r="N20" s="127">
        <f>SUM(N2:N12)-N7-N9</f>
        <v>0.4</v>
      </c>
      <c r="O20" s="128">
        <f t="shared" ref="O20:T20" si="1">(SUMPRODUCT(O2:O12,$M$2:$M$12)-($M$7*O7+$M$9*O9))/$M$20</f>
        <v>1.5939999999999999</v>
      </c>
      <c r="P20" s="128">
        <f t="shared" si="1"/>
        <v>9.9400000000000002E-2</v>
      </c>
      <c r="Q20" s="128">
        <f t="shared" si="1"/>
        <v>1.5939999999999999</v>
      </c>
      <c r="R20" s="128">
        <f t="shared" si="1"/>
        <v>3.6521999999999997</v>
      </c>
      <c r="S20" s="128">
        <f t="shared" si="1"/>
        <v>3.3199999999999994</v>
      </c>
      <c r="T20" s="128">
        <f t="shared" si="1"/>
        <v>3.9989999999999997</v>
      </c>
    </row>
    <row r="21" spans="1:22" ht="13.5" customHeight="1" thickBot="1" x14ac:dyDescent="0.25">
      <c r="A21" s="114"/>
      <c r="B21" s="114"/>
      <c r="C21" s="124"/>
      <c r="D21" s="124" t="s">
        <v>169</v>
      </c>
      <c r="E21" s="124"/>
      <c r="F21" s="125">
        <f>SUMPRODUCT(F13:F18,$M$13:$M$18)/M21</f>
        <v>4.0280000000000003E-3</v>
      </c>
      <c r="G21" s="125">
        <f>SUMPRODUCT(G13:G18,$M$13:$M$18)/M21</f>
        <v>3.0362E-2</v>
      </c>
      <c r="H21" s="126"/>
      <c r="I21" s="126"/>
      <c r="J21" s="126"/>
      <c r="K21" s="126"/>
      <c r="L21" s="127">
        <f>SUM(L13:L18)</f>
        <v>0.4</v>
      </c>
      <c r="M21" s="127">
        <f>SUM(M13:M18)</f>
        <v>0.4</v>
      </c>
      <c r="N21" s="127">
        <f>SUM(N13:N18)</f>
        <v>0.4</v>
      </c>
      <c r="O21" s="128">
        <f t="shared" ref="O21:T21" si="2">SUMPRODUCT(O13:O18,$M$13:$M$18)/$M$21</f>
        <v>1.5382999999999998</v>
      </c>
      <c r="P21" s="128">
        <f t="shared" si="2"/>
        <v>8.0099999999999991E-2</v>
      </c>
      <c r="Q21" s="128">
        <f t="shared" si="2"/>
        <v>1.5382999999999998</v>
      </c>
      <c r="R21" s="128">
        <f t="shared" si="2"/>
        <v>3.5654999999999997</v>
      </c>
      <c r="S21" s="128">
        <f t="shared" si="2"/>
        <v>3.274</v>
      </c>
      <c r="T21" s="128">
        <f t="shared" si="2"/>
        <v>3.5491999999999999</v>
      </c>
    </row>
    <row r="22" spans="1:22" ht="13.5" customHeight="1" thickBot="1" x14ac:dyDescent="0.25">
      <c r="A22" s="150" t="s">
        <v>11</v>
      </c>
      <c r="B22" s="150" t="s">
        <v>104</v>
      </c>
      <c r="C22" s="150" t="s">
        <v>105</v>
      </c>
      <c r="D22" s="150" t="s">
        <v>106</v>
      </c>
      <c r="E22" s="150"/>
      <c r="F22" s="129">
        <v>5.0000000000000001E-4</v>
      </c>
      <c r="G22" s="129">
        <v>2.3800000000000002E-2</v>
      </c>
      <c r="H22" s="130"/>
      <c r="I22" s="130"/>
      <c r="J22" s="130"/>
      <c r="K22" s="130"/>
      <c r="L22" s="131"/>
      <c r="M22" s="131"/>
      <c r="N22" s="131"/>
      <c r="O22" s="151">
        <v>0.81</v>
      </c>
      <c r="P22" s="151">
        <v>-0.05</v>
      </c>
      <c r="Q22" s="151">
        <v>0.81</v>
      </c>
      <c r="R22" s="151">
        <v>0.21</v>
      </c>
      <c r="S22" s="151">
        <v>2.61</v>
      </c>
      <c r="T22" s="151">
        <v>2.23</v>
      </c>
    </row>
    <row r="23" spans="1:22" ht="13.5" customHeight="1" thickBot="1" x14ac:dyDescent="0.25">
      <c r="A23" s="150"/>
      <c r="B23" s="150"/>
      <c r="C23" s="132" t="s">
        <v>154</v>
      </c>
      <c r="D23" s="132" t="s">
        <v>155</v>
      </c>
      <c r="E23" s="132" t="s">
        <v>15</v>
      </c>
      <c r="F23" s="133">
        <v>6.1999999999999998E-3</v>
      </c>
      <c r="G23" s="133">
        <v>1.44E-2</v>
      </c>
      <c r="H23" s="134">
        <v>0</v>
      </c>
      <c r="I23" s="134">
        <v>7</v>
      </c>
      <c r="J23" s="134">
        <v>9</v>
      </c>
      <c r="K23" s="134">
        <v>9</v>
      </c>
      <c r="L23" s="133">
        <v>4.4999999999999998E-2</v>
      </c>
      <c r="M23" s="133">
        <v>4.8000000000000001E-2</v>
      </c>
      <c r="N23" s="133">
        <v>3.5999999999999997E-2</v>
      </c>
      <c r="O23" s="135">
        <v>13.68</v>
      </c>
      <c r="P23" s="135">
        <v>3.11</v>
      </c>
      <c r="Q23" s="135">
        <v>13.68</v>
      </c>
      <c r="R23" s="135">
        <v>19.079999999999998</v>
      </c>
      <c r="S23" s="135">
        <v>2.31</v>
      </c>
      <c r="T23" s="135">
        <v>1.89</v>
      </c>
      <c r="U23" s="136"/>
      <c r="V23" s="136"/>
    </row>
    <row r="24" spans="1:22" ht="13.5" customHeight="1" thickBot="1" x14ac:dyDescent="0.25">
      <c r="A24" s="137"/>
      <c r="B24" s="137" t="s">
        <v>107</v>
      </c>
      <c r="C24" s="137" t="s">
        <v>108</v>
      </c>
      <c r="D24" s="137" t="s">
        <v>109</v>
      </c>
      <c r="E24" s="137"/>
      <c r="F24" s="138">
        <v>7.1999999999999998E-3</v>
      </c>
      <c r="G24" s="138">
        <v>1.61E-2</v>
      </c>
      <c r="H24" s="139"/>
      <c r="I24" s="139"/>
      <c r="J24" s="139"/>
      <c r="K24" s="139"/>
      <c r="L24" s="140"/>
      <c r="M24" s="140"/>
      <c r="N24" s="140"/>
      <c r="O24" s="141">
        <v>12.51</v>
      </c>
      <c r="P24" s="141">
        <v>3.69</v>
      </c>
      <c r="Q24" s="141">
        <v>12.51</v>
      </c>
      <c r="R24" s="141">
        <v>17.239999999999998</v>
      </c>
      <c r="S24" s="141">
        <v>0.79</v>
      </c>
      <c r="T24" s="141">
        <v>0.35</v>
      </c>
      <c r="U24" s="136"/>
      <c r="V24" s="136"/>
    </row>
    <row r="25" spans="1:22" x14ac:dyDescent="0.2">
      <c r="A25" s="144" t="s">
        <v>33</v>
      </c>
      <c r="B25" s="144" t="s">
        <v>37</v>
      </c>
      <c r="C25" s="145" t="s">
        <v>38</v>
      </c>
      <c r="D25" s="145" t="s">
        <v>39</v>
      </c>
      <c r="E25" s="145"/>
      <c r="F25" s="146">
        <v>6.4000000000000003E-3</v>
      </c>
      <c r="G25" s="146">
        <v>1.9199999999999998E-2</v>
      </c>
      <c r="H25" s="142">
        <v>84</v>
      </c>
      <c r="I25" s="142">
        <v>57</v>
      </c>
      <c r="J25" s="142">
        <v>19</v>
      </c>
      <c r="K25" s="143">
        <v>20</v>
      </c>
      <c r="L25" s="147">
        <v>0.03</v>
      </c>
      <c r="M25" s="147">
        <v>4.2000000000000003E-2</v>
      </c>
      <c r="N25" s="147">
        <v>0.03</v>
      </c>
      <c r="O25" s="148">
        <v>9.32</v>
      </c>
      <c r="P25" s="148">
        <v>3.56</v>
      </c>
      <c r="Q25" s="148">
        <v>9.32</v>
      </c>
      <c r="R25" s="148">
        <v>22.97</v>
      </c>
      <c r="S25" s="148">
        <v>0.72</v>
      </c>
      <c r="T25" s="148">
        <v>7.32</v>
      </c>
      <c r="U25" s="136"/>
      <c r="V25" s="136"/>
    </row>
    <row r="26" spans="1:22" x14ac:dyDescent="0.2">
      <c r="C26" s="145" t="s">
        <v>208</v>
      </c>
      <c r="D26" s="145" t="s">
        <v>209</v>
      </c>
      <c r="E26" s="145" t="s">
        <v>15</v>
      </c>
      <c r="F26" s="146">
        <v>7.4000000000000003E-3</v>
      </c>
      <c r="G26" s="146">
        <v>1.7299999999999999E-2</v>
      </c>
      <c r="H26" s="142">
        <v>44</v>
      </c>
      <c r="I26" s="142">
        <v>51</v>
      </c>
      <c r="J26" s="142">
        <v>30</v>
      </c>
      <c r="K26" s="143">
        <v>24</v>
      </c>
      <c r="L26" s="147"/>
      <c r="M26" s="147">
        <v>0</v>
      </c>
      <c r="N26" s="147">
        <v>0</v>
      </c>
      <c r="O26" s="148">
        <v>8.7100000000000009</v>
      </c>
      <c r="P26" s="148">
        <v>3.88</v>
      </c>
      <c r="Q26" s="148">
        <v>8.7100000000000009</v>
      </c>
      <c r="R26" s="148">
        <v>8.44</v>
      </c>
      <c r="S26" s="148">
        <v>-1.1200000000000001</v>
      </c>
      <c r="T26" s="148">
        <v>3.81</v>
      </c>
      <c r="U26" s="136"/>
      <c r="V26" s="136"/>
    </row>
    <row r="27" spans="1:22" x14ac:dyDescent="0.2">
      <c r="A27" s="144" t="s">
        <v>33</v>
      </c>
      <c r="B27" s="144" t="s">
        <v>40</v>
      </c>
      <c r="C27" s="145" t="s">
        <v>41</v>
      </c>
      <c r="D27" s="145" t="s">
        <v>42</v>
      </c>
      <c r="E27" s="145" t="s">
        <v>43</v>
      </c>
      <c r="F27" s="146">
        <v>6.0000000000000001E-3</v>
      </c>
      <c r="G27" s="146">
        <v>1.32E-2</v>
      </c>
      <c r="H27" s="143">
        <v>15</v>
      </c>
      <c r="I27" s="143">
        <v>17</v>
      </c>
      <c r="J27" s="143">
        <v>19</v>
      </c>
      <c r="K27" s="143">
        <v>20</v>
      </c>
      <c r="L27" s="147">
        <v>3.5999999999999997E-2</v>
      </c>
      <c r="M27" s="147">
        <v>0</v>
      </c>
      <c r="N27" s="147">
        <v>0</v>
      </c>
      <c r="O27" s="148">
        <v>9.34</v>
      </c>
      <c r="P27" s="148">
        <v>3.49</v>
      </c>
      <c r="Q27" s="148">
        <v>9.34</v>
      </c>
      <c r="R27" s="148">
        <v>12.99</v>
      </c>
      <c r="S27" s="148">
        <v>2.0699999999999998</v>
      </c>
      <c r="T27" s="148">
        <v>6.54</v>
      </c>
      <c r="U27" s="136"/>
      <c r="V27" s="136"/>
    </row>
    <row r="28" spans="1:22" x14ac:dyDescent="0.2">
      <c r="A28" s="144" t="s">
        <v>33</v>
      </c>
      <c r="B28" s="144" t="s">
        <v>44</v>
      </c>
      <c r="C28" s="145" t="s">
        <v>45</v>
      </c>
      <c r="D28" s="145" t="s">
        <v>46</v>
      </c>
      <c r="E28" s="145" t="s">
        <v>15</v>
      </c>
      <c r="F28" s="146">
        <v>4.3E-3</v>
      </c>
      <c r="G28" s="146">
        <v>0.03</v>
      </c>
      <c r="H28" s="143">
        <v>66</v>
      </c>
      <c r="I28" s="143">
        <v>58</v>
      </c>
      <c r="J28" s="143">
        <v>42</v>
      </c>
      <c r="K28" s="143">
        <v>40</v>
      </c>
      <c r="L28" s="147">
        <v>3.5999999999999997E-2</v>
      </c>
      <c r="M28" s="147">
        <v>4.8000000000000001E-2</v>
      </c>
      <c r="N28" s="147">
        <v>0.03</v>
      </c>
      <c r="O28" s="148">
        <v>5.93</v>
      </c>
      <c r="P28" s="148">
        <v>2.27</v>
      </c>
      <c r="Q28" s="148">
        <v>5.93</v>
      </c>
      <c r="R28" s="148">
        <v>19.690000000000001</v>
      </c>
      <c r="S28" s="148">
        <v>-0.34</v>
      </c>
      <c r="T28" s="148">
        <v>5.23</v>
      </c>
      <c r="U28" s="136"/>
      <c r="V28" s="136"/>
    </row>
    <row r="29" spans="1:22" x14ac:dyDescent="0.2">
      <c r="A29" s="144" t="s">
        <v>33</v>
      </c>
      <c r="B29" s="144" t="s">
        <v>47</v>
      </c>
      <c r="C29" s="145" t="s">
        <v>48</v>
      </c>
      <c r="D29" s="145" t="s">
        <v>49</v>
      </c>
      <c r="E29" s="145" t="s">
        <v>15</v>
      </c>
      <c r="F29" s="146">
        <v>6.8999999999999999E-3</v>
      </c>
      <c r="G29" s="146">
        <v>1.8800000000000001E-2</v>
      </c>
      <c r="H29" s="152">
        <v>7</v>
      </c>
      <c r="I29" s="152">
        <v>2</v>
      </c>
      <c r="J29" s="142">
        <v>5</v>
      </c>
      <c r="K29" s="143">
        <v>21</v>
      </c>
      <c r="L29" s="147">
        <v>3.9E-2</v>
      </c>
      <c r="M29" s="147">
        <v>4.2000000000000003E-2</v>
      </c>
      <c r="N29" s="147">
        <v>0.03</v>
      </c>
      <c r="O29" s="148">
        <v>7.73</v>
      </c>
      <c r="P29" s="148">
        <v>1.94</v>
      </c>
      <c r="Q29" s="148">
        <v>7.73</v>
      </c>
      <c r="R29" s="148">
        <v>17.3</v>
      </c>
      <c r="S29" s="148">
        <v>2.71</v>
      </c>
      <c r="T29" s="148">
        <v>9.7799999999999994</v>
      </c>
      <c r="U29" s="136"/>
      <c r="V29" s="136"/>
    </row>
    <row r="30" spans="1:22" ht="13.5" customHeight="1" thickBot="1" x14ac:dyDescent="0.25">
      <c r="C30" s="118" t="s">
        <v>170</v>
      </c>
      <c r="D30" s="118" t="s">
        <v>171</v>
      </c>
      <c r="E30" s="118" t="s">
        <v>84</v>
      </c>
      <c r="F30" s="119">
        <v>1.2999999999999999E-3</v>
      </c>
      <c r="G30" s="119">
        <v>2.6100000000000002E-2</v>
      </c>
      <c r="H30" s="149">
        <v>60</v>
      </c>
      <c r="I30" s="149">
        <v>71</v>
      </c>
      <c r="J30" s="120">
        <v>59</v>
      </c>
      <c r="K30" s="121">
        <v>40</v>
      </c>
      <c r="L30" s="122">
        <v>0.17249999999999999</v>
      </c>
      <c r="M30" s="122">
        <v>0.17249999999999999</v>
      </c>
      <c r="N30" s="122">
        <v>0.17249999999999999</v>
      </c>
      <c r="O30" s="123">
        <v>8.61</v>
      </c>
      <c r="P30" s="123">
        <v>2.99</v>
      </c>
      <c r="Q30" s="123">
        <v>8.61</v>
      </c>
      <c r="R30" s="123">
        <v>14.23</v>
      </c>
      <c r="S30" s="123">
        <v>1.19</v>
      </c>
      <c r="T30" s="123">
        <v>4.74</v>
      </c>
      <c r="U30" s="136"/>
      <c r="V30" s="136"/>
    </row>
    <row r="31" spans="1:22" ht="13.5" customHeight="1" thickBot="1" x14ac:dyDescent="0.25">
      <c r="A31" s="114"/>
      <c r="B31" s="114"/>
      <c r="C31" s="124"/>
      <c r="D31" s="124" t="s">
        <v>110</v>
      </c>
      <c r="E31" s="124"/>
      <c r="F31" s="125">
        <f>SUMPRODUCT(F25:F29,N25:N29)/SUM(N25:N29)</f>
        <v>5.8666666666666676E-3</v>
      </c>
      <c r="G31" s="125">
        <f>SUMPRODUCT(G25:G29,N25:N29)/SUM(N25:N29)</f>
        <v>2.2666666666666668E-2</v>
      </c>
      <c r="H31" s="126"/>
      <c r="I31" s="126"/>
      <c r="J31" s="126"/>
      <c r="K31" s="126"/>
      <c r="L31" s="127"/>
      <c r="M31" s="127"/>
      <c r="N31" s="127"/>
      <c r="O31" s="128">
        <f t="shared" ref="O31:T31" si="3">SUMPRODUCT(O25:O29,$N$25:$N$29)/SUM($N$25:$N$29)</f>
        <v>7.66</v>
      </c>
      <c r="P31" s="128">
        <f t="shared" si="3"/>
        <v>2.5900000000000003</v>
      </c>
      <c r="Q31" s="128">
        <f t="shared" si="3"/>
        <v>7.66</v>
      </c>
      <c r="R31" s="128">
        <f t="shared" si="3"/>
        <v>19.986666666666668</v>
      </c>
      <c r="S31" s="128">
        <f t="shared" si="3"/>
        <v>1.03</v>
      </c>
      <c r="T31" s="128">
        <f t="shared" si="3"/>
        <v>7.4433333333333334</v>
      </c>
      <c r="U31" s="136"/>
      <c r="V31" s="136"/>
    </row>
    <row r="32" spans="1:22" ht="13.5" customHeight="1" thickBot="1" x14ac:dyDescent="0.25">
      <c r="A32" s="150"/>
      <c r="B32" s="150" t="s">
        <v>111</v>
      </c>
      <c r="C32" s="150" t="s">
        <v>218</v>
      </c>
      <c r="D32" s="150" t="s">
        <v>210</v>
      </c>
      <c r="E32" s="150"/>
      <c r="F32" s="129">
        <v>3.0000000000000001E-3</v>
      </c>
      <c r="G32" s="129">
        <v>2.1499999999999998E-2</v>
      </c>
      <c r="H32" s="130"/>
      <c r="I32" s="130"/>
      <c r="J32" s="130"/>
      <c r="K32" s="130"/>
      <c r="L32" s="131"/>
      <c r="M32" s="131"/>
      <c r="N32" s="131"/>
      <c r="O32" s="151">
        <v>8.32</v>
      </c>
      <c r="P32" s="151">
        <v>2.96</v>
      </c>
      <c r="Q32" s="151">
        <v>8.32</v>
      </c>
      <c r="R32" s="151">
        <v>13.52</v>
      </c>
      <c r="S32" s="151">
        <v>1.04</v>
      </c>
      <c r="T32" s="151">
        <v>4.5999999999999996</v>
      </c>
      <c r="U32" s="136"/>
      <c r="V32" s="136"/>
    </row>
    <row r="33" spans="1:22" x14ac:dyDescent="0.2">
      <c r="A33" s="144" t="s">
        <v>33</v>
      </c>
      <c r="B33" s="144" t="s">
        <v>50</v>
      </c>
      <c r="C33" s="145" t="s">
        <v>114</v>
      </c>
      <c r="D33" s="145" t="s">
        <v>115</v>
      </c>
      <c r="E33" s="145" t="s">
        <v>116</v>
      </c>
      <c r="F33" s="146">
        <v>0.01</v>
      </c>
      <c r="G33" s="146">
        <v>5.5999999999999999E-3</v>
      </c>
      <c r="H33" s="143">
        <v>68</v>
      </c>
      <c r="I33" s="142">
        <v>65</v>
      </c>
      <c r="J33" s="143">
        <v>59</v>
      </c>
      <c r="K33" s="142">
        <v>50</v>
      </c>
      <c r="L33" s="147">
        <v>3.5999999999999997E-2</v>
      </c>
      <c r="M33" s="147">
        <v>3.5999999999999997E-2</v>
      </c>
      <c r="N33" s="147">
        <v>0.03</v>
      </c>
      <c r="O33" s="148">
        <v>4.87</v>
      </c>
      <c r="P33" s="148">
        <v>-0.47</v>
      </c>
      <c r="Q33" s="148">
        <v>4.87</v>
      </c>
      <c r="R33" s="148">
        <v>10.89</v>
      </c>
      <c r="S33" s="148">
        <v>5.44</v>
      </c>
      <c r="T33" s="148">
        <v>10.09</v>
      </c>
      <c r="U33" s="136"/>
      <c r="V33" s="136"/>
    </row>
    <row r="34" spans="1:22" x14ac:dyDescent="0.2">
      <c r="A34" s="144" t="s">
        <v>33</v>
      </c>
      <c r="B34" s="144" t="s">
        <v>53</v>
      </c>
      <c r="C34" s="145" t="s">
        <v>54</v>
      </c>
      <c r="D34" s="145" t="s">
        <v>55</v>
      </c>
      <c r="E34" s="145" t="s">
        <v>56</v>
      </c>
      <c r="F34" s="146">
        <v>6.1000000000000004E-3</v>
      </c>
      <c r="G34" s="146">
        <v>8.8999999999999999E-3</v>
      </c>
      <c r="H34" s="152">
        <v>71</v>
      </c>
      <c r="I34" s="153">
        <v>72</v>
      </c>
      <c r="J34" s="142">
        <v>76</v>
      </c>
      <c r="K34" s="142">
        <v>78</v>
      </c>
      <c r="L34" s="147">
        <v>3.5999999999999997E-2</v>
      </c>
      <c r="M34" s="147">
        <v>0</v>
      </c>
      <c r="N34" s="147">
        <v>0</v>
      </c>
      <c r="O34" s="148">
        <v>4.2699999999999996</v>
      </c>
      <c r="P34" s="148">
        <v>0.21</v>
      </c>
      <c r="Q34" s="148">
        <v>4.2699999999999996</v>
      </c>
      <c r="R34" s="148">
        <v>23.64</v>
      </c>
      <c r="S34" s="148">
        <v>8.3800000000000008</v>
      </c>
      <c r="T34" s="148">
        <v>11.99</v>
      </c>
      <c r="U34" s="136"/>
      <c r="V34" s="136"/>
    </row>
    <row r="35" spans="1:22" ht="13.5" customHeight="1" thickBot="1" x14ac:dyDescent="0.25">
      <c r="A35" s="114" t="s">
        <v>33</v>
      </c>
      <c r="B35" s="114" t="s">
        <v>57</v>
      </c>
      <c r="C35" s="145" t="s">
        <v>58</v>
      </c>
      <c r="D35" s="145" t="s">
        <v>59</v>
      </c>
      <c r="E35" s="145" t="s">
        <v>15</v>
      </c>
      <c r="F35" s="146">
        <v>8.0000000000000004E-4</v>
      </c>
      <c r="G35" s="146">
        <v>1.7999999999999999E-2</v>
      </c>
      <c r="H35" s="143">
        <v>0</v>
      </c>
      <c r="I35" s="143">
        <v>0</v>
      </c>
      <c r="J35" s="143">
        <v>1</v>
      </c>
      <c r="K35" s="143">
        <v>1</v>
      </c>
      <c r="L35" s="147">
        <v>0.03</v>
      </c>
      <c r="M35" s="147">
        <v>0.12</v>
      </c>
      <c r="N35" s="147">
        <v>0.06</v>
      </c>
      <c r="O35" s="148">
        <v>6.06</v>
      </c>
      <c r="P35" s="148">
        <v>0.08</v>
      </c>
      <c r="Q35" s="148">
        <v>6.06</v>
      </c>
      <c r="R35" s="148">
        <v>17.100000000000001</v>
      </c>
      <c r="S35" s="148">
        <v>10.3</v>
      </c>
      <c r="T35" s="148">
        <v>13.22</v>
      </c>
      <c r="U35" s="136"/>
      <c r="V35" s="136"/>
    </row>
    <row r="36" spans="1:22" ht="13.5" customHeight="1" thickBot="1" x14ac:dyDescent="0.25">
      <c r="A36" s="114"/>
      <c r="B36" s="114"/>
      <c r="C36" s="161" t="s">
        <v>222</v>
      </c>
      <c r="D36" s="161" t="s">
        <v>227</v>
      </c>
      <c r="E36" s="161" t="s">
        <v>84</v>
      </c>
      <c r="F36" s="162">
        <v>8.9999999999999993E-3</v>
      </c>
      <c r="G36" s="162">
        <v>4.4999999999999997E-3</v>
      </c>
      <c r="H36" s="154"/>
      <c r="I36" s="154"/>
      <c r="J36" s="154"/>
      <c r="K36" s="154"/>
      <c r="L36" s="163"/>
      <c r="M36" s="163"/>
      <c r="N36" s="163">
        <v>0.18</v>
      </c>
      <c r="O36" s="164">
        <v>1.84</v>
      </c>
      <c r="P36" s="164">
        <v>-0.67</v>
      </c>
      <c r="Q36" s="164">
        <v>1.84</v>
      </c>
      <c r="R36" s="164">
        <v>2.79</v>
      </c>
      <c r="S36" s="155">
        <v>10.25</v>
      </c>
      <c r="T36" s="155">
        <v>13.17</v>
      </c>
      <c r="U36" s="136"/>
      <c r="V36" s="136"/>
    </row>
    <row r="37" spans="1:22" ht="13.5" customHeight="1" thickBot="1" x14ac:dyDescent="0.25">
      <c r="A37" s="114"/>
      <c r="B37" s="114"/>
      <c r="C37" s="118" t="s">
        <v>172</v>
      </c>
      <c r="D37" s="118" t="s">
        <v>173</v>
      </c>
      <c r="E37" s="118" t="s">
        <v>84</v>
      </c>
      <c r="F37" s="119">
        <v>2.9999999999999997E-4</v>
      </c>
      <c r="G37" s="119">
        <v>1.72E-2</v>
      </c>
      <c r="H37" s="121">
        <v>0</v>
      </c>
      <c r="I37" s="121">
        <v>0</v>
      </c>
      <c r="J37" s="120">
        <v>0</v>
      </c>
      <c r="K37" s="120"/>
      <c r="L37" s="122">
        <v>0.40350000000000003</v>
      </c>
      <c r="M37" s="122">
        <v>0.40350000000000003</v>
      </c>
      <c r="N37" s="122">
        <v>0.40350000000000003</v>
      </c>
      <c r="O37" s="123">
        <v>5.75</v>
      </c>
      <c r="P37" s="123">
        <v>0.08</v>
      </c>
      <c r="Q37" s="123">
        <v>5.75</v>
      </c>
      <c r="R37" s="123">
        <v>17.97</v>
      </c>
      <c r="S37" s="123">
        <v>9.7200000000000006</v>
      </c>
      <c r="T37" s="123">
        <v>13.12</v>
      </c>
      <c r="U37" s="136"/>
      <c r="V37" s="136"/>
    </row>
    <row r="38" spans="1:22" ht="13.5" customHeight="1" thickBot="1" x14ac:dyDescent="0.25">
      <c r="A38" s="114"/>
      <c r="B38" s="114"/>
      <c r="C38" s="124"/>
      <c r="D38" s="124" t="s">
        <v>117</v>
      </c>
      <c r="E38" s="124"/>
      <c r="F38" s="125">
        <f>SUMPRODUCT(F33:F36,N33:N36)/SUM(N33:N36)</f>
        <v>7.288888888888889E-3</v>
      </c>
      <c r="G38" s="125">
        <f>SUMPRODUCT(G33:G36,N33:N36)/SUM(N33:N36)</f>
        <v>7.6222222222222212E-3</v>
      </c>
      <c r="H38" s="126"/>
      <c r="I38" s="126"/>
      <c r="J38" s="126"/>
      <c r="K38" s="126"/>
      <c r="L38" s="127"/>
      <c r="M38" s="127"/>
      <c r="N38" s="127"/>
      <c r="O38" s="128">
        <f t="shared" ref="O38:T38" si="4">SUMPRODUCT(O33:O36,$N$33:$N$36)/SUM($N$33:$N$36)</f>
        <v>3.1144444444444441</v>
      </c>
      <c r="P38" s="128">
        <f t="shared" si="4"/>
        <v>-0.48111111111111104</v>
      </c>
      <c r="Q38" s="128">
        <f t="shared" si="4"/>
        <v>3.1144444444444441</v>
      </c>
      <c r="R38" s="128">
        <f t="shared" si="4"/>
        <v>6.8699999999999992</v>
      </c>
      <c r="S38" s="128">
        <f t="shared" si="4"/>
        <v>9.7266666666666648</v>
      </c>
      <c r="T38" s="128">
        <f t="shared" si="4"/>
        <v>12.838888888888889</v>
      </c>
      <c r="U38" s="136"/>
      <c r="V38" s="136"/>
    </row>
    <row r="39" spans="1:22" ht="13.5" customHeight="1" thickBot="1" x14ac:dyDescent="0.25">
      <c r="A39" s="150"/>
      <c r="B39" s="150" t="s">
        <v>118</v>
      </c>
      <c r="C39" s="150" t="s">
        <v>119</v>
      </c>
      <c r="D39" s="150" t="s">
        <v>120</v>
      </c>
      <c r="E39" s="150"/>
      <c r="F39" s="129">
        <v>1E-3</v>
      </c>
      <c r="G39" s="129">
        <v>1.7999999999999999E-2</v>
      </c>
      <c r="H39" s="130"/>
      <c r="I39" s="130"/>
      <c r="J39" s="130"/>
      <c r="K39" s="130"/>
      <c r="L39" s="131"/>
      <c r="M39" s="131"/>
      <c r="N39" s="131"/>
      <c r="O39" s="151">
        <v>5.92</v>
      </c>
      <c r="P39" s="151">
        <v>0.13</v>
      </c>
      <c r="Q39" s="151">
        <v>5.92</v>
      </c>
      <c r="R39" s="151">
        <v>17.079999999999998</v>
      </c>
      <c r="S39" s="151">
        <v>10.25</v>
      </c>
      <c r="T39" s="151">
        <v>13.17</v>
      </c>
      <c r="U39" s="136"/>
      <c r="V39" s="136"/>
    </row>
    <row r="40" spans="1:22" x14ac:dyDescent="0.2">
      <c r="A40" s="144" t="s">
        <v>33</v>
      </c>
      <c r="B40" s="144" t="s">
        <v>60</v>
      </c>
      <c r="C40" s="145" t="s">
        <v>61</v>
      </c>
      <c r="D40" s="145" t="s">
        <v>62</v>
      </c>
      <c r="E40" s="145" t="s">
        <v>15</v>
      </c>
      <c r="F40" s="146">
        <v>8.8000000000000005E-3</v>
      </c>
      <c r="G40" s="146">
        <v>0</v>
      </c>
      <c r="H40" s="143">
        <v>43</v>
      </c>
      <c r="I40" s="143">
        <v>36</v>
      </c>
      <c r="J40" s="143">
        <v>41</v>
      </c>
      <c r="K40" s="142">
        <v>27</v>
      </c>
      <c r="L40" s="147">
        <v>2.1000000000000001E-2</v>
      </c>
      <c r="M40" s="147">
        <v>3.5999999999999997E-2</v>
      </c>
      <c r="N40" s="147">
        <v>0.03</v>
      </c>
      <c r="O40" s="148">
        <v>12.62</v>
      </c>
      <c r="P40" s="148">
        <v>2.57</v>
      </c>
      <c r="Q40" s="148">
        <v>12.62</v>
      </c>
      <c r="R40" s="148">
        <v>12.44</v>
      </c>
      <c r="S40" s="148">
        <v>8</v>
      </c>
      <c r="T40" s="148">
        <v>10.02</v>
      </c>
      <c r="U40" s="136"/>
      <c r="V40" s="136"/>
    </row>
    <row r="41" spans="1:22" x14ac:dyDescent="0.2">
      <c r="A41" s="144" t="s">
        <v>33</v>
      </c>
      <c r="B41" s="144" t="s">
        <v>63</v>
      </c>
      <c r="C41" s="145" t="s">
        <v>121</v>
      </c>
      <c r="D41" s="145" t="s">
        <v>122</v>
      </c>
      <c r="E41" s="145" t="s">
        <v>15</v>
      </c>
      <c r="F41" s="146">
        <v>6.4000000000000003E-3</v>
      </c>
      <c r="G41" s="146">
        <v>8.9999999999999998E-4</v>
      </c>
      <c r="H41" s="143">
        <v>27</v>
      </c>
      <c r="I41" s="143">
        <v>5</v>
      </c>
      <c r="J41" s="143">
        <v>8</v>
      </c>
      <c r="K41" s="143">
        <v>10</v>
      </c>
      <c r="L41" s="147">
        <v>2.1000000000000001E-2</v>
      </c>
      <c r="M41" s="147">
        <v>0</v>
      </c>
      <c r="N41" s="147">
        <v>0</v>
      </c>
      <c r="O41" s="148">
        <v>10.64</v>
      </c>
      <c r="P41" s="148">
        <v>1.87</v>
      </c>
      <c r="Q41" s="148">
        <v>10.64</v>
      </c>
      <c r="R41" s="148">
        <v>15.83</v>
      </c>
      <c r="S41" s="148">
        <v>10.17</v>
      </c>
      <c r="T41" s="148">
        <v>12.3</v>
      </c>
      <c r="U41" s="136"/>
      <c r="V41" s="136"/>
    </row>
    <row r="42" spans="1:22" ht="13.5" customHeight="1" thickBot="1" x14ac:dyDescent="0.25">
      <c r="A42" s="114" t="s">
        <v>33</v>
      </c>
      <c r="B42" s="114" t="s">
        <v>66</v>
      </c>
      <c r="C42" s="156" t="s">
        <v>67</v>
      </c>
      <c r="D42" s="156" t="s">
        <v>68</v>
      </c>
      <c r="E42" s="156" t="s">
        <v>43</v>
      </c>
      <c r="F42" s="157">
        <v>4.3E-3</v>
      </c>
      <c r="G42" s="157">
        <v>7.1000000000000004E-3</v>
      </c>
      <c r="H42" s="158">
        <v>35</v>
      </c>
      <c r="I42" s="149">
        <v>39</v>
      </c>
      <c r="J42" s="149">
        <v>44</v>
      </c>
      <c r="K42" s="120">
        <v>53</v>
      </c>
      <c r="L42" s="159">
        <v>3.5999999999999997E-2</v>
      </c>
      <c r="M42" s="159">
        <v>0</v>
      </c>
      <c r="N42" s="159">
        <v>0</v>
      </c>
      <c r="O42" s="160">
        <v>8.15</v>
      </c>
      <c r="P42" s="160">
        <v>1.02</v>
      </c>
      <c r="Q42" s="160">
        <v>8.15</v>
      </c>
      <c r="R42" s="160">
        <v>20.57</v>
      </c>
      <c r="S42" s="160">
        <v>10.43</v>
      </c>
      <c r="T42" s="160">
        <v>13.97</v>
      </c>
      <c r="U42" s="136"/>
      <c r="V42" s="136"/>
    </row>
    <row r="43" spans="1:22" ht="13.5" customHeight="1" thickBot="1" x14ac:dyDescent="0.25">
      <c r="A43" s="114"/>
      <c r="B43" s="114"/>
      <c r="C43" s="124"/>
      <c r="D43" s="124" t="s">
        <v>123</v>
      </c>
      <c r="E43" s="124"/>
      <c r="F43" s="125">
        <f>SUMPRODUCT(F40:F42,N40:N42)/SUM(N40:N42)</f>
        <v>8.8000000000000005E-3</v>
      </c>
      <c r="G43" s="125">
        <f>SUMPRODUCT(G40:G42,N40:N42)/SUM(N40:N42)</f>
        <v>0</v>
      </c>
      <c r="H43" s="126"/>
      <c r="I43" s="126"/>
      <c r="J43" s="126"/>
      <c r="K43" s="126"/>
      <c r="L43" s="127"/>
      <c r="M43" s="127"/>
      <c r="N43" s="127"/>
      <c r="O43" s="128">
        <f t="shared" ref="O43:T43" si="5">SUMPRODUCT(O40:O42,$N$40:$N$42)/SUM($N$40:$N$42)</f>
        <v>12.62</v>
      </c>
      <c r="P43" s="128">
        <f t="shared" si="5"/>
        <v>2.57</v>
      </c>
      <c r="Q43" s="128">
        <f t="shared" si="5"/>
        <v>12.62</v>
      </c>
      <c r="R43" s="128">
        <f t="shared" si="5"/>
        <v>12.44</v>
      </c>
      <c r="S43" s="128">
        <f t="shared" si="5"/>
        <v>8</v>
      </c>
      <c r="T43" s="128">
        <f t="shared" si="5"/>
        <v>10.02</v>
      </c>
      <c r="U43" s="136"/>
      <c r="V43" s="136"/>
    </row>
    <row r="44" spans="1:22" ht="13.5" customHeight="1" thickBot="1" x14ac:dyDescent="0.25">
      <c r="A44" s="150"/>
      <c r="B44" s="150" t="s">
        <v>124</v>
      </c>
      <c r="C44" s="150" t="s">
        <v>125</v>
      </c>
      <c r="D44" s="150" t="s">
        <v>126</v>
      </c>
      <c r="E44" s="150"/>
      <c r="F44" s="129">
        <v>2E-3</v>
      </c>
      <c r="G44" s="129">
        <v>1.23E-2</v>
      </c>
      <c r="H44" s="130"/>
      <c r="I44" s="130"/>
      <c r="J44" s="130"/>
      <c r="K44" s="130"/>
      <c r="L44" s="131"/>
      <c r="M44" s="131"/>
      <c r="N44" s="131"/>
      <c r="O44" s="151">
        <v>8.8000000000000007</v>
      </c>
      <c r="P44" s="151">
        <v>1.21</v>
      </c>
      <c r="Q44" s="151">
        <v>8.8000000000000007</v>
      </c>
      <c r="R44" s="151">
        <v>15.65</v>
      </c>
      <c r="S44" s="151">
        <v>11.1</v>
      </c>
      <c r="T44" s="151">
        <v>13.13</v>
      </c>
      <c r="U44" s="136"/>
      <c r="V44" s="136"/>
    </row>
    <row r="45" spans="1:22" x14ac:dyDescent="0.2">
      <c r="A45" s="144" t="s">
        <v>33</v>
      </c>
      <c r="B45" s="144" t="s">
        <v>69</v>
      </c>
      <c r="C45" s="145" t="s">
        <v>70</v>
      </c>
      <c r="D45" s="145" t="s">
        <v>71</v>
      </c>
      <c r="E45" s="145"/>
      <c r="F45" s="146">
        <v>1.18E-2</v>
      </c>
      <c r="G45" s="146">
        <v>0</v>
      </c>
      <c r="H45" s="152">
        <v>95</v>
      </c>
      <c r="I45" s="152">
        <v>80</v>
      </c>
      <c r="J45" s="152">
        <v>66</v>
      </c>
      <c r="K45" s="152">
        <v>61</v>
      </c>
      <c r="L45" s="147">
        <v>2.1000000000000001E-2</v>
      </c>
      <c r="M45" s="147">
        <v>0</v>
      </c>
      <c r="N45" s="147">
        <v>0</v>
      </c>
      <c r="O45" s="148">
        <v>6.43</v>
      </c>
      <c r="P45" s="148">
        <v>0.45</v>
      </c>
      <c r="Q45" s="148">
        <v>6.43</v>
      </c>
      <c r="R45" s="148">
        <v>9.81</v>
      </c>
      <c r="S45" s="148">
        <v>3.62</v>
      </c>
      <c r="T45" s="148">
        <v>9.3000000000000007</v>
      </c>
      <c r="U45" s="136"/>
      <c r="V45" s="136"/>
    </row>
    <row r="46" spans="1:22" x14ac:dyDescent="0.2">
      <c r="A46" s="144" t="s">
        <v>33</v>
      </c>
      <c r="B46" s="144" t="s">
        <v>72</v>
      </c>
      <c r="C46" s="145" t="s">
        <v>73</v>
      </c>
      <c r="D46" s="145" t="s">
        <v>74</v>
      </c>
      <c r="E46" s="145"/>
      <c r="F46" s="146">
        <v>9.2999999999999992E-3</v>
      </c>
      <c r="G46" s="146">
        <v>1E-4</v>
      </c>
      <c r="H46" s="152">
        <v>92</v>
      </c>
      <c r="I46" s="142">
        <v>93</v>
      </c>
      <c r="J46" s="152">
        <v>85</v>
      </c>
      <c r="K46" s="152">
        <v>73</v>
      </c>
      <c r="L46" s="147">
        <v>2.1000000000000001E-2</v>
      </c>
      <c r="M46" s="147">
        <v>4.2000000000000003E-2</v>
      </c>
      <c r="N46" s="147">
        <v>0.03</v>
      </c>
      <c r="O46" s="148">
        <v>3.9</v>
      </c>
      <c r="P46" s="148">
        <v>2.21</v>
      </c>
      <c r="Q46" s="148">
        <v>3.9</v>
      </c>
      <c r="R46" s="148">
        <v>20.22</v>
      </c>
      <c r="S46" s="148">
        <v>2.14</v>
      </c>
      <c r="T46" s="148">
        <v>7.82</v>
      </c>
      <c r="U46" s="136"/>
      <c r="V46" s="136"/>
    </row>
    <row r="47" spans="1:22" ht="13.5" customHeight="1" thickBot="1" x14ac:dyDescent="0.25">
      <c r="A47" s="114" t="s">
        <v>33</v>
      </c>
      <c r="B47" s="114" t="s">
        <v>75</v>
      </c>
      <c r="C47" s="156" t="s">
        <v>76</v>
      </c>
      <c r="D47" s="156" t="s">
        <v>77</v>
      </c>
      <c r="E47" s="156" t="s">
        <v>15</v>
      </c>
      <c r="F47" s="157">
        <v>2.7000000000000001E-3</v>
      </c>
      <c r="G47" s="157">
        <v>1.7299999999999999E-2</v>
      </c>
      <c r="H47" s="120">
        <v>19</v>
      </c>
      <c r="I47" s="121">
        <v>14</v>
      </c>
      <c r="J47" s="121">
        <v>12</v>
      </c>
      <c r="K47" s="120">
        <v>16</v>
      </c>
      <c r="L47" s="159">
        <v>4.2000000000000003E-2</v>
      </c>
      <c r="M47" s="159">
        <v>4.2000000000000003E-2</v>
      </c>
      <c r="N47" s="159">
        <v>0.03</v>
      </c>
      <c r="O47" s="160">
        <v>3.53</v>
      </c>
      <c r="P47" s="160">
        <v>-0.93</v>
      </c>
      <c r="Q47" s="160">
        <v>3.53</v>
      </c>
      <c r="R47" s="160">
        <v>22.93</v>
      </c>
      <c r="S47" s="160">
        <v>8.77</v>
      </c>
      <c r="T47" s="160">
        <v>14.65</v>
      </c>
      <c r="U47" s="136"/>
      <c r="V47" s="136"/>
    </row>
    <row r="48" spans="1:22" ht="13.5" customHeight="1" thickBot="1" x14ac:dyDescent="0.25">
      <c r="A48" s="114"/>
      <c r="B48" s="114"/>
      <c r="C48" s="124"/>
      <c r="D48" s="124" t="s">
        <v>127</v>
      </c>
      <c r="E48" s="124"/>
      <c r="F48" s="125">
        <f>SUMPRODUCT(F45:F47,N45:N47)/SUM(N45:N47)</f>
        <v>6.0000000000000001E-3</v>
      </c>
      <c r="G48" s="125">
        <f>SUMPRODUCT(G45:G47,N45:N47)/SUM(N45:N47)</f>
        <v>8.6999999999999994E-3</v>
      </c>
      <c r="H48" s="126"/>
      <c r="I48" s="126"/>
      <c r="J48" s="126"/>
      <c r="K48" s="126"/>
      <c r="L48" s="127"/>
      <c r="M48" s="127"/>
      <c r="N48" s="127"/>
      <c r="O48" s="128">
        <f t="shared" ref="O48:T48" si="6">SUMPRODUCT(O45:O47,$N$45:$N$47)/SUM($N$45:$N$47)</f>
        <v>3.7149999999999999</v>
      </c>
      <c r="P48" s="128">
        <f t="shared" si="6"/>
        <v>0.64</v>
      </c>
      <c r="Q48" s="128">
        <f t="shared" si="6"/>
        <v>3.7149999999999999</v>
      </c>
      <c r="R48" s="128">
        <f t="shared" si="6"/>
        <v>21.574999999999996</v>
      </c>
      <c r="S48" s="128">
        <f t="shared" si="6"/>
        <v>5.455000000000001</v>
      </c>
      <c r="T48" s="128">
        <f t="shared" si="6"/>
        <v>11.235000000000001</v>
      </c>
      <c r="U48" s="136"/>
      <c r="V48" s="136"/>
    </row>
    <row r="49" spans="1:22" ht="13.5" customHeight="1" thickBot="1" x14ac:dyDescent="0.25">
      <c r="A49" s="150"/>
      <c r="B49" s="150" t="s">
        <v>128</v>
      </c>
      <c r="C49" s="150" t="s">
        <v>129</v>
      </c>
      <c r="D49" s="150" t="s">
        <v>130</v>
      </c>
      <c r="E49" s="150"/>
      <c r="F49" s="129">
        <v>2E-3</v>
      </c>
      <c r="G49" s="129">
        <v>2.1700000000000001E-2</v>
      </c>
      <c r="H49" s="130"/>
      <c r="I49" s="130"/>
      <c r="J49" s="130"/>
      <c r="K49" s="130"/>
      <c r="L49" s="131"/>
      <c r="M49" s="131"/>
      <c r="N49" s="131"/>
      <c r="O49" s="151">
        <v>3.12</v>
      </c>
      <c r="P49" s="151">
        <v>-0.97</v>
      </c>
      <c r="Q49" s="151">
        <v>3.12</v>
      </c>
      <c r="R49" s="151">
        <v>19.02</v>
      </c>
      <c r="S49" s="151">
        <v>8.4700000000000006</v>
      </c>
      <c r="T49" s="151">
        <v>12.94</v>
      </c>
      <c r="U49" s="136"/>
      <c r="V49" s="136"/>
    </row>
    <row r="50" spans="1:22" x14ac:dyDescent="0.2">
      <c r="A50" s="144" t="s">
        <v>33</v>
      </c>
      <c r="B50" s="144" t="s">
        <v>78</v>
      </c>
      <c r="C50" s="161" t="s">
        <v>188</v>
      </c>
      <c r="D50" s="161" t="s">
        <v>189</v>
      </c>
      <c r="E50" s="161"/>
      <c r="F50" s="162">
        <v>1.1999999999999999E-3</v>
      </c>
      <c r="G50" s="162">
        <v>1.54E-2</v>
      </c>
      <c r="H50" s="153">
        <v>0</v>
      </c>
      <c r="I50" s="153">
        <v>0</v>
      </c>
      <c r="J50" s="153">
        <v>4</v>
      </c>
      <c r="K50" s="152">
        <v>3</v>
      </c>
      <c r="L50" s="163">
        <v>5.0999999999999997E-2</v>
      </c>
      <c r="M50" s="163">
        <v>3.5999999999999997E-2</v>
      </c>
      <c r="N50" s="163">
        <v>0.03</v>
      </c>
      <c r="O50" s="164">
        <v>3.88</v>
      </c>
      <c r="P50" s="164">
        <v>-0.4</v>
      </c>
      <c r="Q50" s="164">
        <v>3.88</v>
      </c>
      <c r="R50" s="164">
        <v>20.73</v>
      </c>
      <c r="S50" s="164">
        <v>9.25</v>
      </c>
      <c r="T50" s="164">
        <v>13.22</v>
      </c>
      <c r="U50" s="136"/>
      <c r="V50" s="136"/>
    </row>
    <row r="51" spans="1:22" ht="13.5" customHeight="1" thickBot="1" x14ac:dyDescent="0.25">
      <c r="A51" s="114" t="s">
        <v>33</v>
      </c>
      <c r="B51" s="114" t="s">
        <v>86</v>
      </c>
      <c r="C51" s="114" t="s">
        <v>87</v>
      </c>
      <c r="D51" s="114" t="s">
        <v>131</v>
      </c>
      <c r="E51" s="114" t="s">
        <v>15</v>
      </c>
      <c r="F51" s="165">
        <v>5.1999999999999998E-3</v>
      </c>
      <c r="G51" s="165">
        <v>6.4999999999999997E-3</v>
      </c>
      <c r="H51" s="149">
        <v>41</v>
      </c>
      <c r="I51" s="120">
        <v>22</v>
      </c>
      <c r="J51" s="120">
        <v>13</v>
      </c>
      <c r="K51" s="120">
        <v>20</v>
      </c>
      <c r="L51" s="166">
        <v>6.9000000000000006E-2</v>
      </c>
      <c r="M51" s="166">
        <v>4.8000000000000001E-2</v>
      </c>
      <c r="N51" s="166">
        <v>3.5999999999999997E-2</v>
      </c>
      <c r="O51" s="167">
        <v>-1.35</v>
      </c>
      <c r="P51" s="167">
        <v>-1.1399999999999999</v>
      </c>
      <c r="Q51" s="167">
        <v>-1.35</v>
      </c>
      <c r="R51" s="167">
        <v>23.89</v>
      </c>
      <c r="S51" s="167">
        <v>6.05</v>
      </c>
      <c r="T51" s="167">
        <v>13.03</v>
      </c>
      <c r="U51" s="136"/>
      <c r="V51" s="136"/>
    </row>
    <row r="52" spans="1:22" ht="13.5" customHeight="1" thickBot="1" x14ac:dyDescent="0.25">
      <c r="A52" s="114"/>
      <c r="B52" s="114"/>
      <c r="C52" s="124"/>
      <c r="D52" s="124" t="s">
        <v>132</v>
      </c>
      <c r="E52" s="124"/>
      <c r="F52" s="125">
        <f>SUMPRODUCT(F50:F51,N50:N51)/SUM(N50:N51)</f>
        <v>3.3818181818181807E-3</v>
      </c>
      <c r="G52" s="125">
        <f>SUMPRODUCT(G50:G51,N50:N51)/SUM(N50:N51)</f>
        <v>1.0545454545454545E-2</v>
      </c>
      <c r="H52" s="126"/>
      <c r="I52" s="126"/>
      <c r="J52" s="126"/>
      <c r="K52" s="126"/>
      <c r="L52" s="127"/>
      <c r="M52" s="127"/>
      <c r="N52" s="127"/>
      <c r="O52" s="128">
        <f t="shared" ref="O52:T52" si="7">SUMPRODUCT(O50:O51,$N$50:$N$51)/SUM($N$50:$N$51)</f>
        <v>1.0272727272727271</v>
      </c>
      <c r="P52" s="128">
        <f t="shared" si="7"/>
        <v>-0.80363636363636348</v>
      </c>
      <c r="Q52" s="128">
        <f t="shared" si="7"/>
        <v>1.0272727272727271</v>
      </c>
      <c r="R52" s="128">
        <f t="shared" si="7"/>
        <v>22.45363636363636</v>
      </c>
      <c r="S52" s="128">
        <f t="shared" si="7"/>
        <v>7.504545454545454</v>
      </c>
      <c r="T52" s="128">
        <f t="shared" si="7"/>
        <v>13.116363636363635</v>
      </c>
      <c r="U52" s="136"/>
      <c r="V52" s="136"/>
    </row>
    <row r="53" spans="1:22" ht="13.5" customHeight="1" thickBot="1" x14ac:dyDescent="0.25">
      <c r="A53" s="137"/>
      <c r="B53" s="137" t="s">
        <v>133</v>
      </c>
      <c r="C53" s="137" t="s">
        <v>134</v>
      </c>
      <c r="D53" s="137" t="s">
        <v>135</v>
      </c>
      <c r="E53" s="137"/>
      <c r="F53" s="138">
        <v>2E-3</v>
      </c>
      <c r="G53" s="138">
        <v>1.4E-2</v>
      </c>
      <c r="H53" s="168"/>
      <c r="I53" s="168"/>
      <c r="J53" s="168"/>
      <c r="K53" s="168"/>
      <c r="L53" s="140"/>
      <c r="M53" s="140"/>
      <c r="N53" s="140"/>
      <c r="O53" s="141">
        <v>2.2400000000000002</v>
      </c>
      <c r="P53" s="141">
        <v>0.03</v>
      </c>
      <c r="Q53" s="141">
        <v>2.2400000000000002</v>
      </c>
      <c r="R53" s="141">
        <v>26.18</v>
      </c>
      <c r="S53" s="141">
        <v>7.26</v>
      </c>
      <c r="T53" s="141">
        <v>12.38</v>
      </c>
      <c r="U53" s="136"/>
      <c r="V53" s="136"/>
    </row>
    <row r="54" spans="1:22" ht="13.5" customHeight="1" thickBot="1" x14ac:dyDescent="0.25">
      <c r="A54" s="169" t="s">
        <v>89</v>
      </c>
      <c r="B54" s="169" t="s">
        <v>90</v>
      </c>
      <c r="C54" s="132" t="s">
        <v>91</v>
      </c>
      <c r="D54" s="132" t="s">
        <v>211</v>
      </c>
      <c r="E54" s="132" t="s">
        <v>15</v>
      </c>
      <c r="F54" s="133">
        <v>2.7000000000000001E-3</v>
      </c>
      <c r="G54" s="133">
        <v>4.58E-2</v>
      </c>
      <c r="H54" s="134">
        <v>0</v>
      </c>
      <c r="I54" s="134">
        <v>2</v>
      </c>
      <c r="J54" s="170">
        <v>6</v>
      </c>
      <c r="K54" s="120">
        <v>6</v>
      </c>
      <c r="L54" s="171">
        <v>0.03</v>
      </c>
      <c r="M54" s="171">
        <v>0.06</v>
      </c>
      <c r="N54" s="171">
        <v>4.8000000000000001E-2</v>
      </c>
      <c r="O54" s="135">
        <v>1.92</v>
      </c>
      <c r="P54" s="135">
        <v>-1.21</v>
      </c>
      <c r="Q54" s="135">
        <v>1.92</v>
      </c>
      <c r="R54" s="135">
        <v>1.41</v>
      </c>
      <c r="S54" s="135">
        <v>7.66</v>
      </c>
      <c r="T54" s="172">
        <v>8.67</v>
      </c>
      <c r="U54" s="136"/>
      <c r="V54" s="136"/>
    </row>
    <row r="55" spans="1:22" ht="13.5" customHeight="1" thickBot="1" x14ac:dyDescent="0.25">
      <c r="A55" s="150"/>
      <c r="B55" s="150" t="s">
        <v>136</v>
      </c>
      <c r="C55" s="150" t="s">
        <v>137</v>
      </c>
      <c r="D55" s="150" t="s">
        <v>212</v>
      </c>
      <c r="E55" s="150"/>
      <c r="F55" s="129">
        <v>5.0000000000000001E-3</v>
      </c>
      <c r="G55" s="129">
        <v>3.4700000000000002E-2</v>
      </c>
      <c r="H55" s="130"/>
      <c r="I55" s="130"/>
      <c r="J55" s="130"/>
      <c r="K55" s="130"/>
      <c r="L55" s="131"/>
      <c r="M55" s="131"/>
      <c r="N55" s="131"/>
      <c r="O55" s="151">
        <v>1.02</v>
      </c>
      <c r="P55" s="151">
        <v>-1.77</v>
      </c>
      <c r="Q55" s="151">
        <v>1.02</v>
      </c>
      <c r="R55" s="151">
        <v>-0.42</v>
      </c>
      <c r="S55" s="151">
        <v>5.96</v>
      </c>
      <c r="T55" s="173">
        <v>7.5</v>
      </c>
      <c r="U55" s="136"/>
      <c r="V55" s="136"/>
    </row>
    <row r="56" spans="1:22" ht="13.5" customHeight="1" thickBot="1" x14ac:dyDescent="0.25">
      <c r="A56" s="169"/>
      <c r="B56" s="169"/>
      <c r="C56" s="178"/>
      <c r="D56" s="178" t="s">
        <v>139</v>
      </c>
      <c r="E56" s="178"/>
      <c r="F56" s="125">
        <f>(F23*$L$23+SUMPRODUCT(F25:F29,$L$25:$L$29)+SUMPRODUCT(F33:F36,$L$33:$L$36)+SUMPRODUCT(F40:F42,$L$40:$L$42)+SUMPRODUCT(F45:F47,$L$45:$L$47)+SUMPRODUCT(F50:F51,$L$50:$L$51)+F54*$L$54)/$L$56</f>
        <v>5.4100000000000016E-3</v>
      </c>
      <c r="G56" s="125">
        <f>(G23*$L$23+SUMPRODUCT(G25:G29,$L$25:$L$29)+SUMPRODUCT(G33:G36,$L$33:$L$36)+SUMPRODUCT(G40:G42,$L$40:$L$42)+SUMPRODUCT(G45:G47,$L$45:$L$47)+SUMPRODUCT(G50:G51,$L$50:$L$51)+G54*$L$54)/$L$56</f>
        <v>1.3642500000000004E-2</v>
      </c>
      <c r="H56" s="174"/>
      <c r="I56" s="174"/>
      <c r="J56" s="174"/>
      <c r="K56" s="174"/>
      <c r="L56" s="175">
        <f>SUM(L23:L54)-L30-L37</f>
        <v>0.59999999999999987</v>
      </c>
      <c r="M56" s="175">
        <f>SUM(M23:M54)-M30-M37</f>
        <v>0.60000000000000031</v>
      </c>
      <c r="N56" s="175">
        <f>SUM(N23:N54)-N30-N37</f>
        <v>0.60000000000000031</v>
      </c>
      <c r="O56" s="176">
        <f t="shared" ref="O56:T56" si="8">($L$23*O23+SUMPRODUCT($L$25:$L$29,O25:O29)+SUMPRODUCT($L$33:$L$35,O33:O35)+SUMPRODUCT($L$40:$L$42,O40:O42)+SUMPRODUCT($L$45:$L$47,O45:O47)+SUMPRODUCT($L$50:$L$51,O50:O51)+$L$54*O54)/$L$56</f>
        <v>5.9443500000000009</v>
      </c>
      <c r="P56" s="176">
        <f t="shared" si="8"/>
        <v>0.89035000000000009</v>
      </c>
      <c r="Q56" s="176">
        <f t="shared" si="8"/>
        <v>5.9443500000000009</v>
      </c>
      <c r="R56" s="176">
        <f t="shared" si="8"/>
        <v>18.051300000000001</v>
      </c>
      <c r="S56" s="176">
        <f t="shared" si="8"/>
        <v>5.7756500000000015</v>
      </c>
      <c r="T56" s="176">
        <f t="shared" si="8"/>
        <v>10.135200000000003</v>
      </c>
      <c r="U56" s="136"/>
      <c r="V56" s="136"/>
    </row>
    <row r="57" spans="1:22" ht="13.5" customHeight="1" thickBot="1" x14ac:dyDescent="0.25">
      <c r="A57" s="169"/>
      <c r="B57" s="169"/>
      <c r="C57" s="178"/>
      <c r="D57" s="178" t="s">
        <v>216</v>
      </c>
      <c r="E57" s="178"/>
      <c r="F57" s="177">
        <f>(F23*$M$23+SUMPRODUCT(F25:F29,$M$25:$M$29)+SUMPRODUCT(F33:F35,$M$33:$M$35)+SUMPRODUCT(F40:F42,$M$40:$M$42)+SUMPRODUCT(F45:F47,$M$45:$M$47)+SUMPRODUCT(F50:F51,$M$50:$M$51)+F54*$M$54)/$M$56</f>
        <v>4.6569999999999979E-3</v>
      </c>
      <c r="G57" s="177">
        <f>(G23*$M$23+SUMPRODUCT(G25:G29,$M$25:$M$29)+SUMPRODUCT(G33:G35,$M$33:$M$35)+SUMPRODUCT(G40:G42,$M$40:$M$42)+SUMPRODUCT(G45:G47,$M$45:$M$47)+SUMPRODUCT(G50:G51,$M$50:$M$51)+G54*$M$54)/$M$56</f>
        <v>1.7389999999999992E-2</v>
      </c>
      <c r="H57" s="174"/>
      <c r="I57" s="174"/>
      <c r="J57" s="174"/>
      <c r="K57" s="174"/>
      <c r="L57" s="175"/>
      <c r="M57" s="127"/>
      <c r="N57" s="127"/>
      <c r="O57" s="176">
        <f t="shared" ref="O57:T57" si="9">($M$23*O23+SUMPRODUCT($M$25:$M$29,O25:O29)+SUMPRODUCT($M$33:$M$35,O33:O35)+SUMPRODUCT($M$40:$M$42,O40:O42)+SUMPRODUCT($M$45:$M$47,O45:O47)+SUMPRODUCT($M$50:$M$51,O50:O51)+$M$54*O54)/$M$56</f>
        <v>5.8605999999999963</v>
      </c>
      <c r="P57" s="176">
        <f t="shared" si="9"/>
        <v>0.81079999999999985</v>
      </c>
      <c r="Q57" s="176">
        <f t="shared" si="9"/>
        <v>5.8605999999999963</v>
      </c>
      <c r="R57" s="176">
        <f t="shared" si="9"/>
        <v>17.056799999999992</v>
      </c>
      <c r="S57" s="176">
        <f t="shared" si="9"/>
        <v>5.8327999999999962</v>
      </c>
      <c r="T57" s="176">
        <f t="shared" si="9"/>
        <v>9.8926999999999943</v>
      </c>
      <c r="U57" s="136"/>
      <c r="V57" s="136"/>
    </row>
    <row r="58" spans="1:22" ht="13.5" customHeight="1" thickBot="1" x14ac:dyDescent="0.25">
      <c r="A58" s="169"/>
      <c r="B58" s="169"/>
      <c r="C58" s="178"/>
      <c r="D58" s="178" t="s">
        <v>228</v>
      </c>
      <c r="E58" s="178"/>
      <c r="F58" s="125">
        <f>(F23*$N$23+SUMPRODUCT(F25:F29,$N$25:$N$29)+SUMPRODUCT(F33:F36,$N$33:$N$36)+SUMPRODUCT(F40:F42,$N$40:$N$42)+SUMPRODUCT(F45:F47,$N$45:$N$47)+SUMPRODUCT(F50:F51,$N$50:$N$51)+F54*$N$54)/$N$56</f>
        <v>6.1599999999999971E-3</v>
      </c>
      <c r="G58" s="125">
        <f>(G23*$N$23+SUMPRODUCT(G25:G29,$N$25:$N$29)+SUMPRODUCT(G33:G36,$N$33:$N$36)+SUMPRODUCT(G40:G42,$N$40:$N$42)+SUMPRODUCT(G45:G47,$N$45:$N$47)+SUMPRODUCT(G50:G51,$N$50:$N$51)+G54*$N$54)/$N$56</f>
        <v>1.3387999999999992E-2</v>
      </c>
      <c r="H58" s="174"/>
      <c r="I58" s="174"/>
      <c r="J58" s="174"/>
      <c r="K58" s="174"/>
      <c r="L58" s="175"/>
      <c r="M58" s="127"/>
      <c r="N58" s="127"/>
      <c r="O58" s="128">
        <f t="shared" ref="O58:T58" si="10">($N$23*O23+SUMPRODUCT($N$25:$N$29,O25:O29)+SUMPRODUCT($N$33:$N$36,O33:O36)+SUMPRODUCT($N$40:$N$42,O40:O42)+SUMPRODUCT($N$45:$N$47,O45:O47)+SUMPRODUCT($N$50:$N$51,O50:O51)+$N$54*O54)/$N$56</f>
        <v>4.6403999999999979</v>
      </c>
      <c r="P58" s="128">
        <f t="shared" si="10"/>
        <v>0.36589999999999978</v>
      </c>
      <c r="Q58" s="128">
        <f t="shared" si="10"/>
        <v>4.6403999999999979</v>
      </c>
      <c r="R58" s="128">
        <f t="shared" si="10"/>
        <v>12.596499999999992</v>
      </c>
      <c r="S58" s="128">
        <f t="shared" si="10"/>
        <v>7.0538999999999978</v>
      </c>
      <c r="T58" s="128">
        <f t="shared" si="10"/>
        <v>10.768299999999995</v>
      </c>
      <c r="U58" s="136"/>
      <c r="V58" s="136"/>
    </row>
    <row r="59" spans="1:22" ht="13.5" customHeight="1" thickBot="1" x14ac:dyDescent="0.25">
      <c r="A59" s="169"/>
      <c r="B59" s="169"/>
      <c r="C59" s="179"/>
      <c r="D59" s="179" t="s">
        <v>140</v>
      </c>
      <c r="E59" s="179"/>
      <c r="F59" s="180">
        <f>(F24*(L23/0.6))+(F32*(SUM(L25:L29)/0.6)+(F39*(SUM(L33:L35)/0.6)+(F44*(SUM(L40:L42)/0.6)+(F49*(SUM(L45:L47)/0.6)+(F53*(SUM(L50:L51)/0.6)+(F55*(L54/0.6)))))))</f>
        <v>2.6050000000000001E-3</v>
      </c>
      <c r="G59" s="180">
        <f>(G24*(L23/0.6))+(G32*(SUM(L25:L29)/0.6)+(G39*(SUM(L33:L35)/0.6)+(G44*(SUM(L40:L42)/0.6)+(G49*(SUM(L45:L47)/0.6)+(G53*(SUM(L50:L51)/0.6)+(G55*(L54/0.6)))))))</f>
        <v>1.8492000000000001E-2</v>
      </c>
      <c r="H59" s="181"/>
      <c r="I59" s="181"/>
      <c r="J59" s="181"/>
      <c r="K59" s="181"/>
      <c r="L59" s="182"/>
      <c r="M59" s="183"/>
      <c r="N59" s="183"/>
      <c r="O59" s="184">
        <f>(O24*(L23/0.6))+(O32*(SUM(L25:L29)/0.6)+(O39*(SUM(L33:L35)/0.6)+(O44*(SUM(L40:L42)/0.6)+(O49*(SUM(L45:L47)/0.6)+(O53*(SUM(L50:L51)/0.6)+(O55*(L54/0.6)))))))</f>
        <v>5.9796500000000012</v>
      </c>
      <c r="P59" s="184">
        <f>(P24*(L23/0.6))+(P32*(SUM(L25:L29)/0.6)+(P39*(SUM(L33:L35)/0.6)+(P44*(SUM(L40:L42)/0.6)+(P49*(SUM(L45:L47)/0.6)+(P53*(SUM(L50:L51)/0.6)+(P55*(L54/0.6)))))))</f>
        <v>0.93345000000000011</v>
      </c>
      <c r="Q59" s="184">
        <f>(Q24*(L23/0.6))+(Q32*(SUM(L25:L29)/0.6)+(Q39*(SUM(L33:L35)/0.6)+(Q44*(SUM(L40:L42)/0.6)+(Q49*(SUM(L45:L47)/0.6)+(Q53*(SUM(L50:L51)/0.6)+(Q55*(L54/0.6)))))))</f>
        <v>5.9796500000000012</v>
      </c>
      <c r="R59" s="184">
        <f>(R24*(L23/0.6))+(R32*(SUM(L25:L29)/0.6)+(R39*(SUM(L33:L35)/0.6)+(R44*(SUM(L40:L42)/0.6)+(R49*(SUM(L45:L47)/0.6)+(R53*(SUM(L50:L51)/0.6)+(R55*(L54/0.6)))))))</f>
        <v>17.286100000000001</v>
      </c>
      <c r="S59" s="184">
        <f>(S24*(L23/0.6))+(S32*(SUM(L25:L29)/0.6)+(S39*(SUM(L33:L35)/0.6)+(S44*(SUM(L40:L42)/0.6)+(S49*(SUM(L45:L47)/0.6)+(S53*(SUM(L50:L51)/0.6)+(S55*(L54/0.6)))))))</f>
        <v>6.4249499999999991</v>
      </c>
      <c r="T59" s="184">
        <f>(T24*(L23/0.6))+(T32*(SUM(L25:L29)/0.6)+(T39*(SUM(L33:L35)/0.6)+(T44*(SUM(L40:L42)/0.6)+(T49*(SUM(L45:L47)/0.6)+(T53*(SUM(L50:L51)/0.6)+(T55*(L54/0.6)))))))</f>
        <v>9.7156499999999983</v>
      </c>
    </row>
    <row r="60" spans="1:22" ht="13.5" customHeight="1" thickBot="1" x14ac:dyDescent="0.25">
      <c r="A60" s="169"/>
      <c r="B60" s="169"/>
      <c r="C60" s="178"/>
      <c r="D60" s="178" t="s">
        <v>174</v>
      </c>
      <c r="E60" s="178"/>
      <c r="F60" s="125">
        <f>(F30*(L30/0.6))+(F37*(L37/0.6))+(F55*(L55/0.6))</f>
        <v>5.7549999999999995E-4</v>
      </c>
      <c r="G60" s="125">
        <f>(G30*(L30/0.6))+(G37*(L37/0.6))+(G55*(L55/0.6))</f>
        <v>1.9070750000000001E-2</v>
      </c>
      <c r="H60" s="174"/>
      <c r="I60" s="174"/>
      <c r="J60" s="174"/>
      <c r="K60" s="174"/>
      <c r="L60" s="175"/>
      <c r="M60" s="127"/>
      <c r="N60" s="127"/>
      <c r="O60" s="128">
        <f t="shared" ref="O60:T60" si="11">($N$30*O30+$N$37*O37+$N$50*O50)/($N$30+$N$37+$N$50)</f>
        <v>6.4715346534653451</v>
      </c>
      <c r="P60" s="128">
        <f t="shared" si="11"/>
        <v>0.88457920792079181</v>
      </c>
      <c r="Q60" s="128">
        <f t="shared" si="11"/>
        <v>6.4715346534653451</v>
      </c>
      <c r="R60" s="128">
        <f t="shared" si="11"/>
        <v>17.042029702970293</v>
      </c>
      <c r="S60" s="128">
        <f t="shared" si="11"/>
        <v>7.268638613861385</v>
      </c>
      <c r="T60" s="128">
        <f t="shared" si="11"/>
        <v>10.739554455445544</v>
      </c>
    </row>
    <row r="61" spans="1:22" ht="13.5" customHeight="1" thickBot="1" x14ac:dyDescent="0.25">
      <c r="A61" s="150"/>
      <c r="B61" s="150"/>
      <c r="C61" s="178"/>
      <c r="D61" s="178" t="s">
        <v>141</v>
      </c>
      <c r="E61" s="178"/>
      <c r="F61" s="177">
        <f>(F56*0.6)+($F$19*0.4)</f>
        <v>6.5780000000000005E-3</v>
      </c>
      <c r="G61" s="177">
        <f>(G56*0.6)+($G$19*0.4)</f>
        <v>1.8348700000000003E-2</v>
      </c>
      <c r="H61" s="174"/>
      <c r="I61" s="174"/>
      <c r="J61" s="174"/>
      <c r="K61" s="174"/>
      <c r="L61" s="175">
        <f>L19+(SUM(L23:L54)-L30-L37)</f>
        <v>0.99999999999999989</v>
      </c>
      <c r="M61" s="175">
        <f>M19+(SUM(M23:M54)-M30-M37)</f>
        <v>1.0000000000000004</v>
      </c>
      <c r="N61" s="175">
        <f>N19+(SUM(N23:N54)-N30-N37)</f>
        <v>1.0000000000000004</v>
      </c>
      <c r="O61" s="176">
        <f t="shared" ref="O61:T61" si="12">(O56*0.6)+(O19*0.4)</f>
        <v>4.1473300000000002</v>
      </c>
      <c r="P61" s="176">
        <f t="shared" si="12"/>
        <v>0.56045000000000011</v>
      </c>
      <c r="Q61" s="176">
        <f t="shared" si="12"/>
        <v>4.1473300000000002</v>
      </c>
      <c r="R61" s="176">
        <f t="shared" si="12"/>
        <v>13.880940000000001</v>
      </c>
      <c r="S61" s="176">
        <f t="shared" si="12"/>
        <v>4.6801900000000005</v>
      </c>
      <c r="T61" s="176">
        <f t="shared" si="12"/>
        <v>7.7164800000000016</v>
      </c>
    </row>
    <row r="62" spans="1:22" ht="13.5" customHeight="1" thickBot="1" x14ac:dyDescent="0.25">
      <c r="A62" s="150"/>
      <c r="B62" s="150"/>
      <c r="C62" s="178"/>
      <c r="D62" s="178" t="s">
        <v>217</v>
      </c>
      <c r="E62" s="178"/>
      <c r="F62" s="177">
        <f>(F57*0.6)+($F$19*0.4)</f>
        <v>6.1261999999999983E-3</v>
      </c>
      <c r="G62" s="177">
        <f>(G57*0.6)+($G$19*0.4)</f>
        <v>2.0597199999999996E-2</v>
      </c>
      <c r="H62" s="174"/>
      <c r="I62" s="174"/>
      <c r="J62" s="174"/>
      <c r="K62" s="174"/>
      <c r="L62" s="175"/>
      <c r="M62" s="175"/>
      <c r="N62" s="175"/>
      <c r="O62" s="176">
        <f t="shared" ref="O62:T62" si="13">(O57*0.6)+(O19*0.4)</f>
        <v>4.0970799999999974</v>
      </c>
      <c r="P62" s="176">
        <f t="shared" si="13"/>
        <v>0.51271999999999995</v>
      </c>
      <c r="Q62" s="176">
        <f t="shared" si="13"/>
        <v>4.0970799999999974</v>
      </c>
      <c r="R62" s="176">
        <f t="shared" si="13"/>
        <v>13.284239999999995</v>
      </c>
      <c r="S62" s="176">
        <f t="shared" si="13"/>
        <v>4.7144799999999973</v>
      </c>
      <c r="T62" s="176">
        <f t="shared" si="13"/>
        <v>7.5709799999999969</v>
      </c>
    </row>
    <row r="63" spans="1:22" ht="13.5" customHeight="1" thickBot="1" x14ac:dyDescent="0.25">
      <c r="A63" s="150"/>
      <c r="B63" s="150"/>
      <c r="C63" s="178"/>
      <c r="D63" s="178" t="s">
        <v>229</v>
      </c>
      <c r="E63" s="178"/>
      <c r="F63" s="177">
        <f>(F58*0.6)+($F$19*0.4)</f>
        <v>7.0279999999999978E-3</v>
      </c>
      <c r="G63" s="177">
        <f>(G58*0.6)+($G$19*0.4)</f>
        <v>1.8195999999999997E-2</v>
      </c>
      <c r="H63" s="174"/>
      <c r="I63" s="174"/>
      <c r="J63" s="174"/>
      <c r="K63" s="174"/>
      <c r="L63" s="175"/>
      <c r="M63" s="175"/>
      <c r="N63" s="175"/>
      <c r="O63" s="176">
        <f t="shared" ref="O63:T63" si="14">(O58*0.6)+(O19*0.4)</f>
        <v>3.3649599999999986</v>
      </c>
      <c r="P63" s="176">
        <f t="shared" si="14"/>
        <v>0.24577999999999989</v>
      </c>
      <c r="Q63" s="176">
        <f t="shared" si="14"/>
        <v>3.3649599999999986</v>
      </c>
      <c r="R63" s="176">
        <f t="shared" si="14"/>
        <v>10.608059999999995</v>
      </c>
      <c r="S63" s="176">
        <f t="shared" si="14"/>
        <v>5.4471399999999992</v>
      </c>
      <c r="T63" s="176">
        <f t="shared" si="14"/>
        <v>8.0963399999999961</v>
      </c>
    </row>
    <row r="64" spans="1:22" ht="13.5" customHeight="1" thickBot="1" x14ac:dyDescent="0.25">
      <c r="A64" s="169"/>
      <c r="B64" s="169"/>
      <c r="C64" s="179"/>
      <c r="D64" s="179" t="s">
        <v>142</v>
      </c>
      <c r="E64" s="179"/>
      <c r="F64" s="180">
        <v>0</v>
      </c>
      <c r="G64" s="180">
        <f>0.6*G59+0.4*G22</f>
        <v>2.06152E-2</v>
      </c>
      <c r="H64" s="181"/>
      <c r="I64" s="181"/>
      <c r="J64" s="181"/>
      <c r="K64" s="181"/>
      <c r="L64" s="182"/>
      <c r="M64" s="183"/>
      <c r="N64" s="183"/>
      <c r="O64" s="184">
        <f t="shared" ref="O64:T64" si="15">O59*0.6+O22*0.4</f>
        <v>3.9117900000000008</v>
      </c>
      <c r="P64" s="184">
        <f t="shared" si="15"/>
        <v>0.54007000000000005</v>
      </c>
      <c r="Q64" s="184">
        <f t="shared" si="15"/>
        <v>3.9117900000000008</v>
      </c>
      <c r="R64" s="184">
        <f t="shared" si="15"/>
        <v>10.45566</v>
      </c>
      <c r="S64" s="184">
        <f t="shared" si="15"/>
        <v>4.8989699999999994</v>
      </c>
      <c r="T64" s="184">
        <f t="shared" si="15"/>
        <v>6.7213899999999995</v>
      </c>
    </row>
    <row r="65" spans="2:20" ht="13.5" customHeight="1" thickBot="1" x14ac:dyDescent="0.25">
      <c r="C65" s="178"/>
      <c r="D65" s="178" t="s">
        <v>175</v>
      </c>
      <c r="E65" s="178"/>
      <c r="F65" s="177">
        <f>(F60*0.6)+(F21*0.4)</f>
        <v>1.9564999999999999E-3</v>
      </c>
      <c r="G65" s="177">
        <f>(G60*0.6)+(G21*0.4)</f>
        <v>2.3587250000000001E-2</v>
      </c>
      <c r="H65" s="174"/>
      <c r="I65" s="174"/>
      <c r="J65" s="174"/>
      <c r="K65" s="174"/>
      <c r="L65" s="175"/>
      <c r="M65" s="175"/>
      <c r="N65" s="175"/>
      <c r="O65" s="176">
        <f t="shared" ref="O65:T65" si="16">(O60*0.6)+(O21*0.4)</f>
        <v>4.4982407920792067</v>
      </c>
      <c r="P65" s="176">
        <f t="shared" si="16"/>
        <v>0.56278752475247507</v>
      </c>
      <c r="Q65" s="176">
        <f t="shared" si="16"/>
        <v>4.4982407920792067</v>
      </c>
      <c r="R65" s="176">
        <f t="shared" si="16"/>
        <v>11.651417821782175</v>
      </c>
      <c r="S65" s="176">
        <f t="shared" si="16"/>
        <v>5.6707831683168308</v>
      </c>
      <c r="T65" s="176">
        <f t="shared" si="16"/>
        <v>7.8634126732673266</v>
      </c>
    </row>
    <row r="66" spans="2:20" ht="72" customHeight="1" x14ac:dyDescent="0.2">
      <c r="B66" s="292" t="s">
        <v>143</v>
      </c>
      <c r="C66" s="293"/>
      <c r="D66" s="293"/>
      <c r="E66" s="293"/>
      <c r="F66" s="294"/>
      <c r="G66" s="294"/>
      <c r="H66" s="295"/>
      <c r="I66" s="295"/>
      <c r="J66" s="295"/>
      <c r="K66" s="295"/>
      <c r="L66" s="293"/>
      <c r="M66" s="293"/>
      <c r="N66" s="293"/>
      <c r="O66" s="293"/>
      <c r="P66" s="293"/>
      <c r="Q66" s="293"/>
      <c r="R66" s="293"/>
      <c r="S66" s="293"/>
      <c r="T66" s="293"/>
    </row>
    <row r="67" spans="2:20" x14ac:dyDescent="0.2">
      <c r="C67" s="144" t="s">
        <v>219</v>
      </c>
    </row>
    <row r="69" spans="2:20" x14ac:dyDescent="0.2">
      <c r="C69" s="144" t="s">
        <v>157</v>
      </c>
      <c r="H69" s="187" t="s">
        <v>220</v>
      </c>
      <c r="O69" s="144" t="s">
        <v>221</v>
      </c>
    </row>
    <row r="70" spans="2:20" x14ac:dyDescent="0.2">
      <c r="C70" s="144" t="s">
        <v>176</v>
      </c>
    </row>
    <row r="73" spans="2:20" x14ac:dyDescent="0.2">
      <c r="C73" s="144" t="s">
        <v>150</v>
      </c>
    </row>
  </sheetData>
  <mergeCells count="1">
    <mergeCell ref="B66:T66"/>
  </mergeCells>
  <conditionalFormatting sqref="H50:K51 H2:K18">
    <cfRule type="cellIs" dxfId="67" priority="14" operator="between">
      <formula>74</formula>
      <formula>99</formula>
    </cfRule>
    <cfRule type="cellIs" dxfId="66" priority="15" operator="between">
      <formula>50</formula>
      <formula>74</formula>
    </cfRule>
    <cfRule type="cellIs" dxfId="65" priority="16" operator="between">
      <formula>25</formula>
      <formula>49</formula>
    </cfRule>
    <cfRule type="cellIs" dxfId="64" priority="17" operator="between">
      <formula>0</formula>
      <formula>24</formula>
    </cfRule>
  </conditionalFormatting>
  <conditionalFormatting sqref="H23:K23 H25:K30">
    <cfRule type="cellIs" dxfId="63" priority="13" operator="between">
      <formula>0</formula>
      <formula>24</formula>
    </cfRule>
  </conditionalFormatting>
  <conditionalFormatting sqref="H23:K23 H25:K30 H33:K36 H40:K42 H45:K47 H54:J54 H37:I37">
    <cfRule type="cellIs" dxfId="62" priority="9" operator="between">
      <formula>74</formula>
      <formula>99</formula>
    </cfRule>
    <cfRule type="cellIs" dxfId="61" priority="10" operator="between">
      <formula>50</formula>
      <formula>74</formula>
    </cfRule>
    <cfRule type="cellIs" dxfId="60" priority="11" operator="between">
      <formula>25</formula>
      <formula>49</formula>
    </cfRule>
    <cfRule type="cellIs" dxfId="59" priority="12" operator="between">
      <formula>0</formula>
      <formula>24</formula>
    </cfRule>
  </conditionalFormatting>
  <conditionalFormatting sqref="J37:K37">
    <cfRule type="cellIs" dxfId="58" priority="5" operator="between">
      <formula>74</formula>
      <formula>99</formula>
    </cfRule>
    <cfRule type="cellIs" dxfId="57" priority="6" operator="between">
      <formula>50</formula>
      <formula>74</formula>
    </cfRule>
    <cfRule type="cellIs" dxfId="56" priority="7" operator="between">
      <formula>25</formula>
      <formula>49</formula>
    </cfRule>
    <cfRule type="cellIs" dxfId="55" priority="8" operator="between">
      <formula>0</formula>
      <formula>24</formula>
    </cfRule>
  </conditionalFormatting>
  <conditionalFormatting sqref="K54">
    <cfRule type="cellIs" dxfId="54" priority="1" operator="between">
      <formula>74</formula>
      <formula>99</formula>
    </cfRule>
    <cfRule type="cellIs" dxfId="53" priority="2" operator="between">
      <formula>50</formula>
      <formula>74</formula>
    </cfRule>
    <cfRule type="cellIs" dxfId="52" priority="3" operator="between">
      <formula>25</formula>
      <formula>49</formula>
    </cfRule>
    <cfRule type="cellIs" dxfId="51" priority="4" operator="between">
      <formula>0</formula>
      <formula>24</formula>
    </cfRule>
  </conditionalFormatting>
  <printOptions horizontalCentered="1" verticalCentered="1" gridLines="1"/>
  <pageMargins left="0.5" right="0.5" top="0.5" bottom="0.5" header="0.5" footer="0.25"/>
  <pageSetup scale="57" orientation="landscape"/>
  <headerFooter alignWithMargins="0">
    <oddFooter>&amp;LData as of 12/31/2011&amp;R&amp;D</oddFooter>
  </headerFooter>
  <rowBreaks count="1" manualBreakCount="1">
    <brk id="38" max="16383" man="1"/>
  </rowBreaks>
  <legacyDrawing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pageSetUpPr fitToPage="1"/>
  </sheetPr>
  <dimension ref="A1:V73"/>
  <sheetViews>
    <sheetView workbookViewId="0">
      <pane ySplit="1" topLeftCell="A2" activePane="bottomLeft" state="frozen"/>
      <selection activeCell="C1" sqref="C1"/>
      <selection pane="bottomLeft" activeCell="T56" sqref="T56"/>
    </sheetView>
  </sheetViews>
  <sheetFormatPr defaultRowHeight="12.75" x14ac:dyDescent="0.2"/>
  <cols>
    <col min="1" max="1" width="0" style="225" hidden="1" customWidth="1"/>
    <col min="2" max="2" width="18.85546875" style="225" hidden="1" customWidth="1"/>
    <col min="3" max="3" width="8.7109375" style="225" customWidth="1"/>
    <col min="4" max="4" width="24.5703125" style="225" customWidth="1"/>
    <col min="5" max="5" width="6.42578125" style="225" bestFit="1" customWidth="1"/>
    <col min="6" max="6" width="8" style="264" bestFit="1" customWidth="1"/>
    <col min="7" max="7" width="6.28515625" style="264" customWidth="1"/>
    <col min="8" max="8" width="7" style="265" bestFit="1" customWidth="1"/>
    <col min="9" max="9" width="7" style="265" customWidth="1"/>
    <col min="10" max="11" width="6.7109375" style="265" bestFit="1" customWidth="1"/>
    <col min="12" max="12" width="9.28515625" style="225" bestFit="1" customWidth="1"/>
    <col min="13" max="14" width="9.28515625" style="225" customWidth="1"/>
    <col min="15" max="20" width="9.140625" style="225" customWidth="1"/>
    <col min="21" max="21" width="11.28515625" style="225" bestFit="1" customWidth="1"/>
    <col min="22" max="22" width="9.140625" style="225" customWidth="1"/>
    <col min="23" max="16384" width="9.140625" style="225"/>
  </cols>
  <sheetData>
    <row r="1" spans="1:22" ht="13.5" customHeight="1" thickBot="1" x14ac:dyDescent="0.25">
      <c r="A1" s="188" t="s">
        <v>0</v>
      </c>
      <c r="B1" s="188" t="s">
        <v>1</v>
      </c>
      <c r="C1" s="188" t="s">
        <v>2</v>
      </c>
      <c r="D1" s="188" t="s">
        <v>3</v>
      </c>
      <c r="E1" s="188" t="s">
        <v>4</v>
      </c>
      <c r="F1" s="189" t="s">
        <v>93</v>
      </c>
      <c r="G1" s="189" t="s">
        <v>94</v>
      </c>
      <c r="H1" s="190" t="s">
        <v>95</v>
      </c>
      <c r="I1" s="190" t="s">
        <v>144</v>
      </c>
      <c r="J1" s="190" t="s">
        <v>97</v>
      </c>
      <c r="K1" s="190" t="s">
        <v>98</v>
      </c>
      <c r="L1" s="191" t="s">
        <v>99</v>
      </c>
      <c r="M1" s="191" t="s">
        <v>215</v>
      </c>
      <c r="N1" s="191" t="s">
        <v>224</v>
      </c>
      <c r="O1" s="188" t="s">
        <v>7</v>
      </c>
      <c r="P1" s="188" t="s">
        <v>6</v>
      </c>
      <c r="Q1" s="188" t="s">
        <v>100</v>
      </c>
      <c r="R1" s="188" t="s">
        <v>8</v>
      </c>
      <c r="S1" s="188" t="s">
        <v>9</v>
      </c>
      <c r="T1" s="188" t="s">
        <v>10</v>
      </c>
    </row>
    <row r="2" spans="1:22" x14ac:dyDescent="0.2">
      <c r="A2" s="225" t="s">
        <v>11</v>
      </c>
      <c r="B2" s="225" t="s">
        <v>12</v>
      </c>
      <c r="C2" s="225" t="s">
        <v>13</v>
      </c>
      <c r="D2" s="225" t="s">
        <v>14</v>
      </c>
      <c r="E2" s="225" t="s">
        <v>15</v>
      </c>
      <c r="F2" s="264">
        <v>6.4000000000000003E-3</v>
      </c>
      <c r="G2" s="264">
        <v>2.5399999999999999E-2</v>
      </c>
      <c r="H2" s="265">
        <v>51</v>
      </c>
      <c r="I2" s="265">
        <v>43</v>
      </c>
      <c r="J2" s="265">
        <v>19</v>
      </c>
      <c r="K2" s="265">
        <v>18</v>
      </c>
      <c r="L2" s="195">
        <v>5.6000000000000001E-2</v>
      </c>
      <c r="M2" s="195">
        <v>5.6000000000000001E-2</v>
      </c>
      <c r="N2" s="195">
        <v>5.6000000000000001E-2</v>
      </c>
      <c r="O2" s="196">
        <v>5.92</v>
      </c>
      <c r="P2" s="196">
        <v>1.1000000000000001</v>
      </c>
      <c r="Q2" s="196">
        <v>2.4</v>
      </c>
      <c r="R2" s="196">
        <v>8.1300000000000008</v>
      </c>
      <c r="S2" s="196">
        <v>1.61</v>
      </c>
      <c r="T2" s="196">
        <v>5.12</v>
      </c>
      <c r="U2" s="192"/>
      <c r="V2" s="193"/>
    </row>
    <row r="3" spans="1:22" x14ac:dyDescent="0.2">
      <c r="A3" s="225" t="s">
        <v>11</v>
      </c>
      <c r="B3" s="225" t="s">
        <v>16</v>
      </c>
      <c r="C3" s="225" t="s">
        <v>202</v>
      </c>
      <c r="D3" s="225" t="s">
        <v>18</v>
      </c>
      <c r="E3" s="225" t="s">
        <v>15</v>
      </c>
      <c r="F3" s="264">
        <v>1.01E-2</v>
      </c>
      <c r="G3" s="264">
        <v>8.6999999999999994E-3</v>
      </c>
      <c r="H3" s="265">
        <v>23</v>
      </c>
      <c r="I3" s="265">
        <v>22</v>
      </c>
      <c r="L3" s="195">
        <v>0.04</v>
      </c>
      <c r="M3" s="195">
        <v>0.04</v>
      </c>
      <c r="N3" s="195">
        <v>0.04</v>
      </c>
      <c r="O3" s="196">
        <v>2.31</v>
      </c>
      <c r="P3" s="196">
        <v>0.19</v>
      </c>
      <c r="Q3" s="196">
        <v>1.4</v>
      </c>
      <c r="R3" s="196">
        <v>4.2300000000000004</v>
      </c>
      <c r="S3" s="196">
        <v>1.1299999999999999</v>
      </c>
      <c r="T3" s="196">
        <v>2.4900000000000002</v>
      </c>
      <c r="U3" s="192"/>
      <c r="V3" s="193"/>
    </row>
    <row r="4" spans="1:22" x14ac:dyDescent="0.2">
      <c r="A4" s="225" t="s">
        <v>11</v>
      </c>
      <c r="B4" s="225" t="s">
        <v>19</v>
      </c>
      <c r="C4" s="225" t="s">
        <v>20</v>
      </c>
      <c r="D4" s="225" t="s">
        <v>21</v>
      </c>
      <c r="E4" s="225" t="s">
        <v>15</v>
      </c>
      <c r="F4" s="264">
        <v>4.5999999999999999E-3</v>
      </c>
      <c r="G4" s="264">
        <v>2.92E-2</v>
      </c>
      <c r="H4" s="265">
        <v>77</v>
      </c>
      <c r="I4" s="265">
        <v>71</v>
      </c>
      <c r="J4" s="265">
        <v>59</v>
      </c>
      <c r="K4" s="265">
        <v>53</v>
      </c>
      <c r="L4" s="195">
        <v>0.04</v>
      </c>
      <c r="M4" s="195">
        <v>0</v>
      </c>
      <c r="N4" s="195">
        <v>0</v>
      </c>
      <c r="O4" s="196">
        <v>3.46</v>
      </c>
      <c r="P4" s="196">
        <v>0.13</v>
      </c>
      <c r="Q4" s="196">
        <v>1.8</v>
      </c>
      <c r="R4" s="196">
        <v>2.17</v>
      </c>
      <c r="S4" s="196">
        <v>2.58</v>
      </c>
      <c r="T4" s="196">
        <v>2.76</v>
      </c>
      <c r="U4" s="192"/>
      <c r="V4" s="193"/>
    </row>
    <row r="5" spans="1:22" x14ac:dyDescent="0.2">
      <c r="C5" s="225" t="s">
        <v>203</v>
      </c>
      <c r="D5" s="225" t="s">
        <v>204</v>
      </c>
      <c r="E5" s="225" t="s">
        <v>15</v>
      </c>
      <c r="F5" s="264">
        <v>3.0000000000000001E-3</v>
      </c>
      <c r="G5" s="264">
        <v>2.4400000000000002E-2</v>
      </c>
      <c r="H5" s="265">
        <v>0</v>
      </c>
      <c r="I5" s="265">
        <v>2</v>
      </c>
      <c r="J5" s="265">
        <v>5</v>
      </c>
      <c r="K5" s="265">
        <v>4</v>
      </c>
      <c r="L5" s="195">
        <v>0</v>
      </c>
      <c r="M5" s="195">
        <v>0.04</v>
      </c>
      <c r="N5" s="195">
        <v>0.04</v>
      </c>
      <c r="O5" s="196">
        <v>2.72</v>
      </c>
      <c r="P5" s="196">
        <v>-7.0000000000000007E-2</v>
      </c>
      <c r="Q5" s="196">
        <v>1.66</v>
      </c>
      <c r="R5" s="196">
        <v>0.63</v>
      </c>
      <c r="S5" s="196">
        <v>2.93</v>
      </c>
      <c r="T5" s="196">
        <v>3.21</v>
      </c>
      <c r="U5" s="192"/>
      <c r="V5" s="193"/>
    </row>
    <row r="6" spans="1:22" x14ac:dyDescent="0.2">
      <c r="A6" s="225" t="s">
        <v>11</v>
      </c>
      <c r="B6" s="225" t="s">
        <v>22</v>
      </c>
      <c r="C6" s="225" t="s">
        <v>101</v>
      </c>
      <c r="D6" s="225" t="s">
        <v>102</v>
      </c>
      <c r="E6" s="225" t="s">
        <v>15</v>
      </c>
      <c r="F6" s="264">
        <v>5.4999999999999997E-3</v>
      </c>
      <c r="G6" s="264">
        <v>5.2900000000000003E-2</v>
      </c>
      <c r="H6" s="265">
        <v>31</v>
      </c>
      <c r="I6" s="265">
        <v>26</v>
      </c>
      <c r="J6" s="265">
        <v>43</v>
      </c>
      <c r="K6" s="265">
        <v>47</v>
      </c>
      <c r="L6" s="195">
        <v>0</v>
      </c>
      <c r="M6" s="195">
        <v>0</v>
      </c>
      <c r="N6" s="195">
        <v>0</v>
      </c>
      <c r="O6" s="196">
        <v>4.83</v>
      </c>
      <c r="P6" s="196">
        <v>0.22</v>
      </c>
      <c r="Q6" s="196">
        <v>2.42</v>
      </c>
      <c r="R6" s="196">
        <v>11.33</v>
      </c>
      <c r="S6" s="196">
        <v>4.62</v>
      </c>
      <c r="T6" s="196">
        <v>6.36</v>
      </c>
      <c r="U6" s="192"/>
      <c r="V6" s="193"/>
    </row>
    <row r="7" spans="1:22" x14ac:dyDescent="0.2">
      <c r="A7" s="225" t="s">
        <v>11</v>
      </c>
      <c r="B7" s="225" t="s">
        <v>25</v>
      </c>
      <c r="C7" s="225" t="s">
        <v>191</v>
      </c>
      <c r="D7" s="225" t="s">
        <v>27</v>
      </c>
      <c r="E7" s="225" t="s">
        <v>15</v>
      </c>
      <c r="F7" s="264">
        <v>7.7999999999999996E-3</v>
      </c>
      <c r="G7" s="264">
        <v>3.9100000000000003E-2</v>
      </c>
      <c r="H7" s="265">
        <v>0</v>
      </c>
      <c r="I7" s="265">
        <v>39</v>
      </c>
      <c r="J7" s="265">
        <v>44</v>
      </c>
      <c r="K7" s="265">
        <v>33</v>
      </c>
      <c r="L7" s="195">
        <v>7.1999999999999995E-2</v>
      </c>
      <c r="M7" s="195">
        <v>7.1999999999999995E-2</v>
      </c>
      <c r="N7" s="195">
        <v>7.1999999999999995E-2</v>
      </c>
      <c r="O7" s="196">
        <v>2.44</v>
      </c>
      <c r="P7" s="196">
        <v>0.09</v>
      </c>
      <c r="Q7" s="196">
        <v>0.96</v>
      </c>
      <c r="R7" s="196">
        <v>8.23</v>
      </c>
      <c r="S7" s="196">
        <v>3.58</v>
      </c>
      <c r="T7" s="196">
        <v>4.1900000000000004</v>
      </c>
      <c r="U7" s="192"/>
      <c r="V7" s="193"/>
    </row>
    <row r="8" spans="1:22" ht="13.5" customHeight="1" thickBot="1" x14ac:dyDescent="0.25">
      <c r="A8" s="194" t="s">
        <v>11</v>
      </c>
      <c r="B8" s="194" t="s">
        <v>29</v>
      </c>
      <c r="C8" s="225" t="s">
        <v>192</v>
      </c>
      <c r="D8" s="225" t="s">
        <v>225</v>
      </c>
      <c r="E8" s="225" t="s">
        <v>15</v>
      </c>
      <c r="F8" s="264">
        <v>1.2699999999999999E-2</v>
      </c>
      <c r="G8" s="264">
        <v>4.8000000000000001E-2</v>
      </c>
      <c r="H8" s="265">
        <v>18</v>
      </c>
      <c r="I8" s="265">
        <v>28</v>
      </c>
      <c r="J8" s="265">
        <v>13</v>
      </c>
      <c r="K8" s="265">
        <v>18</v>
      </c>
      <c r="L8" s="195">
        <v>0.04</v>
      </c>
      <c r="M8" s="195">
        <v>0.04</v>
      </c>
      <c r="N8" s="195">
        <v>0.04</v>
      </c>
      <c r="O8" s="196">
        <v>2.08</v>
      </c>
      <c r="P8" s="196">
        <v>2.38</v>
      </c>
      <c r="Q8" s="196">
        <v>1.04</v>
      </c>
      <c r="R8" s="196">
        <v>6.72</v>
      </c>
      <c r="S8" s="196">
        <v>6.33</v>
      </c>
      <c r="T8" s="196">
        <v>8.77</v>
      </c>
      <c r="U8" s="192"/>
      <c r="V8" s="193"/>
    </row>
    <row r="9" spans="1:22" ht="13.5" customHeight="1" thickBot="1" x14ac:dyDescent="0.25">
      <c r="A9" s="194"/>
      <c r="B9" s="194"/>
      <c r="C9" s="225" t="s">
        <v>177</v>
      </c>
      <c r="D9" s="225" t="s">
        <v>178</v>
      </c>
      <c r="E9" s="225" t="s">
        <v>15</v>
      </c>
      <c r="F9" s="264">
        <v>8.5000000000000006E-3</v>
      </c>
      <c r="G9" s="264">
        <v>2.69E-2</v>
      </c>
      <c r="H9" s="223">
        <v>19</v>
      </c>
      <c r="I9" s="224">
        <v>15</v>
      </c>
      <c r="J9" s="223"/>
      <c r="K9" s="223"/>
      <c r="L9" s="195">
        <v>0.112</v>
      </c>
      <c r="M9" s="195">
        <v>0.112</v>
      </c>
      <c r="N9" s="195">
        <v>0.112</v>
      </c>
      <c r="O9" s="196">
        <v>1.3</v>
      </c>
      <c r="P9" s="196">
        <v>-0.18</v>
      </c>
      <c r="Q9" s="196">
        <v>0.23</v>
      </c>
      <c r="R9" s="196">
        <v>5.51</v>
      </c>
      <c r="S9" s="196">
        <v>2.27</v>
      </c>
      <c r="T9" s="196">
        <v>3.19</v>
      </c>
      <c r="U9" s="192"/>
      <c r="V9" s="193"/>
    </row>
    <row r="10" spans="1:22" ht="13.5" customHeight="1" thickBot="1" x14ac:dyDescent="0.25">
      <c r="A10" s="194"/>
      <c r="B10" s="194"/>
      <c r="C10" s="225" t="s">
        <v>181</v>
      </c>
      <c r="D10" s="225" t="s">
        <v>182</v>
      </c>
      <c r="E10" s="225" t="s">
        <v>15</v>
      </c>
      <c r="F10" s="264">
        <v>1.0699999999999999E-2</v>
      </c>
      <c r="G10" s="264">
        <v>0</v>
      </c>
      <c r="H10" s="223">
        <v>38</v>
      </c>
      <c r="I10" s="224">
        <v>7</v>
      </c>
      <c r="J10" s="223"/>
      <c r="K10" s="223"/>
      <c r="L10" s="195">
        <v>0.04</v>
      </c>
      <c r="M10" s="195">
        <v>0.04</v>
      </c>
      <c r="N10" s="195">
        <v>0.04</v>
      </c>
      <c r="O10" s="196">
        <v>1.78</v>
      </c>
      <c r="P10" s="196">
        <v>0</v>
      </c>
      <c r="Q10" s="196">
        <v>0.68</v>
      </c>
      <c r="R10" s="196">
        <v>4.99</v>
      </c>
      <c r="S10" s="196">
        <v>0.93</v>
      </c>
      <c r="T10" s="196">
        <v>2.75</v>
      </c>
      <c r="U10" s="192"/>
      <c r="V10" s="193"/>
    </row>
    <row r="11" spans="1:22" ht="13.5" customHeight="1" thickBot="1" x14ac:dyDescent="0.25">
      <c r="A11" s="194"/>
      <c r="B11" s="194"/>
      <c r="C11" s="225" t="s">
        <v>196</v>
      </c>
      <c r="D11" s="225" t="s">
        <v>197</v>
      </c>
      <c r="E11" s="225" t="s">
        <v>198</v>
      </c>
      <c r="F11" s="264">
        <v>1.1999999999999999E-3</v>
      </c>
      <c r="G11" s="264">
        <v>2.8400000000000002E-2</v>
      </c>
      <c r="H11" s="223">
        <v>0</v>
      </c>
      <c r="I11" s="224">
        <v>0</v>
      </c>
      <c r="J11" s="223">
        <v>14</v>
      </c>
      <c r="K11" s="223">
        <v>12</v>
      </c>
      <c r="L11" s="195">
        <v>0.112</v>
      </c>
      <c r="M11" s="195">
        <v>0.112</v>
      </c>
      <c r="N11" s="195">
        <v>0.112</v>
      </c>
      <c r="O11" s="196">
        <v>3.25</v>
      </c>
      <c r="P11" s="196">
        <v>-0.33</v>
      </c>
      <c r="Q11" s="196">
        <v>1.79</v>
      </c>
      <c r="R11" s="196">
        <v>-0.37</v>
      </c>
      <c r="S11" s="196">
        <v>2.95</v>
      </c>
      <c r="T11" s="196">
        <v>2.96</v>
      </c>
      <c r="U11" s="192"/>
      <c r="V11" s="193"/>
    </row>
    <row r="12" spans="1:22" ht="13.5" customHeight="1" thickBot="1" x14ac:dyDescent="0.25">
      <c r="A12" s="194"/>
      <c r="B12" s="194"/>
      <c r="C12" s="225" t="s">
        <v>200</v>
      </c>
      <c r="D12" s="225" t="s">
        <v>201</v>
      </c>
      <c r="E12" s="225" t="s">
        <v>198</v>
      </c>
      <c r="F12" s="264">
        <v>1.1999999999999999E-3</v>
      </c>
      <c r="G12" s="264">
        <v>3.7999999999999999E-2</v>
      </c>
      <c r="H12" s="223">
        <v>0</v>
      </c>
      <c r="I12" s="224">
        <v>0</v>
      </c>
      <c r="J12" s="223">
        <v>7</v>
      </c>
      <c r="K12" s="223">
        <v>14</v>
      </c>
      <c r="L12" s="195">
        <v>7.1999999999999995E-2</v>
      </c>
      <c r="M12" s="195">
        <v>7.1999999999999995E-2</v>
      </c>
      <c r="N12" s="195">
        <v>7.1999999999999995E-2</v>
      </c>
      <c r="O12" s="196">
        <v>4.3499999999999996</v>
      </c>
      <c r="P12" s="196">
        <v>-0.04</v>
      </c>
      <c r="Q12" s="196">
        <v>2.6</v>
      </c>
      <c r="R12" s="196">
        <v>-0.46</v>
      </c>
      <c r="S12" s="196">
        <v>4.43</v>
      </c>
      <c r="T12" s="196">
        <v>4.32</v>
      </c>
      <c r="U12" s="192"/>
      <c r="V12" s="193"/>
    </row>
    <row r="13" spans="1:22" ht="13.5" customHeight="1" thickBot="1" x14ac:dyDescent="0.25">
      <c r="A13" s="194"/>
      <c r="B13" s="194"/>
      <c r="C13" s="240" t="s">
        <v>158</v>
      </c>
      <c r="D13" s="240" t="s">
        <v>159</v>
      </c>
      <c r="E13" s="240" t="s">
        <v>84</v>
      </c>
      <c r="F13" s="241">
        <v>5.9999999999999995E-4</v>
      </c>
      <c r="G13" s="241">
        <v>2.4299999999999999E-2</v>
      </c>
      <c r="H13" s="223">
        <v>12</v>
      </c>
      <c r="I13" s="224">
        <v>17</v>
      </c>
      <c r="J13" s="223">
        <v>42</v>
      </c>
      <c r="K13" s="223">
        <v>43</v>
      </c>
      <c r="L13" s="242">
        <v>0.14799999999999999</v>
      </c>
      <c r="M13" s="242">
        <v>0.14799999999999999</v>
      </c>
      <c r="N13" s="242">
        <v>0.14799999999999999</v>
      </c>
      <c r="O13" s="243">
        <v>2.34</v>
      </c>
      <c r="P13" s="243">
        <v>0.05</v>
      </c>
      <c r="Q13" s="243">
        <v>1.56</v>
      </c>
      <c r="R13" s="243">
        <v>-0.51</v>
      </c>
      <c r="S13" s="243">
        <v>2.4500000000000002</v>
      </c>
      <c r="T13" s="243">
        <v>2.11</v>
      </c>
      <c r="V13" s="196"/>
    </row>
    <row r="14" spans="1:22" ht="13.5" customHeight="1" thickBot="1" x14ac:dyDescent="0.25">
      <c r="A14" s="194"/>
      <c r="B14" s="194"/>
      <c r="C14" s="240" t="s">
        <v>160</v>
      </c>
      <c r="D14" s="240" t="s">
        <v>161</v>
      </c>
      <c r="E14" s="240" t="s">
        <v>84</v>
      </c>
      <c r="F14" s="241">
        <v>7.6E-3</v>
      </c>
      <c r="G14" s="241">
        <v>2E-3</v>
      </c>
      <c r="H14" s="223">
        <v>0</v>
      </c>
      <c r="I14" s="224">
        <v>7</v>
      </c>
      <c r="J14" s="223">
        <v>16</v>
      </c>
      <c r="K14" s="223"/>
      <c r="L14" s="242">
        <v>0.04</v>
      </c>
      <c r="M14" s="242">
        <v>0.04</v>
      </c>
      <c r="N14" s="242">
        <v>0.04</v>
      </c>
      <c r="O14" s="243">
        <v>4.91</v>
      </c>
      <c r="P14" s="243">
        <v>1.35</v>
      </c>
      <c r="Q14" s="243">
        <v>2.5</v>
      </c>
      <c r="R14" s="243">
        <v>8.35</v>
      </c>
      <c r="S14" s="243">
        <v>3.76</v>
      </c>
      <c r="T14" s="243">
        <v>4.71</v>
      </c>
      <c r="V14" s="196"/>
    </row>
    <row r="15" spans="1:22" ht="13.5" customHeight="1" thickBot="1" x14ac:dyDescent="0.25">
      <c r="A15" s="194"/>
      <c r="B15" s="194"/>
      <c r="C15" s="240" t="s">
        <v>162</v>
      </c>
      <c r="D15" s="240" t="s">
        <v>21</v>
      </c>
      <c r="E15" s="240" t="s">
        <v>84</v>
      </c>
      <c r="F15" s="241">
        <v>5.7000000000000002E-3</v>
      </c>
      <c r="G15" s="241">
        <v>3.1300000000000001E-2</v>
      </c>
      <c r="H15" s="223">
        <v>54</v>
      </c>
      <c r="I15" s="224">
        <v>62</v>
      </c>
      <c r="J15" s="223"/>
      <c r="K15" s="223"/>
      <c r="L15" s="242">
        <v>7.1999999999999995E-2</v>
      </c>
      <c r="M15" s="242">
        <v>7.1999999999999995E-2</v>
      </c>
      <c r="N15" s="242">
        <v>7.1999999999999995E-2</v>
      </c>
      <c r="O15" s="243">
        <v>2.95</v>
      </c>
      <c r="P15" s="243">
        <v>-0.06</v>
      </c>
      <c r="Q15" s="243">
        <v>1.32</v>
      </c>
      <c r="R15" s="243">
        <v>1.91</v>
      </c>
      <c r="S15" s="243">
        <v>3.03</v>
      </c>
      <c r="T15" s="243">
        <v>3.49</v>
      </c>
      <c r="V15" s="196"/>
    </row>
    <row r="16" spans="1:22" ht="13.5" customHeight="1" thickBot="1" x14ac:dyDescent="0.25">
      <c r="A16" s="194"/>
      <c r="B16" s="194"/>
      <c r="C16" s="240" t="s">
        <v>163</v>
      </c>
      <c r="D16" s="240" t="s">
        <v>164</v>
      </c>
      <c r="E16" s="240" t="s">
        <v>84</v>
      </c>
      <c r="F16" s="241">
        <v>5.0000000000000001E-3</v>
      </c>
      <c r="G16" s="241">
        <v>4.41E-2</v>
      </c>
      <c r="H16" s="223">
        <v>39</v>
      </c>
      <c r="I16" s="224">
        <v>58</v>
      </c>
      <c r="J16" s="223">
        <v>78</v>
      </c>
      <c r="K16" s="223">
        <v>81</v>
      </c>
      <c r="L16" s="242">
        <v>2.8000000000000001E-2</v>
      </c>
      <c r="M16" s="242">
        <v>2.8000000000000001E-2</v>
      </c>
      <c r="N16" s="242">
        <v>2.8000000000000001E-2</v>
      </c>
      <c r="O16" s="243">
        <v>3.44</v>
      </c>
      <c r="P16" s="243">
        <v>0.39</v>
      </c>
      <c r="Q16" s="243">
        <v>2.19</v>
      </c>
      <c r="R16" s="243">
        <v>8.09</v>
      </c>
      <c r="S16" s="243">
        <v>3.55</v>
      </c>
      <c r="T16" s="243">
        <v>4.99</v>
      </c>
      <c r="V16" s="196"/>
    </row>
    <row r="17" spans="1:22" ht="13.5" customHeight="1" thickBot="1" x14ac:dyDescent="0.25">
      <c r="A17" s="194"/>
      <c r="B17" s="194"/>
      <c r="C17" s="240" t="s">
        <v>165</v>
      </c>
      <c r="D17" s="240" t="s">
        <v>166</v>
      </c>
      <c r="E17" s="240" t="s">
        <v>84</v>
      </c>
      <c r="F17" s="241">
        <v>6.4999999999999997E-3</v>
      </c>
      <c r="G17" s="241">
        <v>3.8199999999999998E-2</v>
      </c>
      <c r="H17" s="223">
        <v>65</v>
      </c>
      <c r="I17" s="224">
        <v>74</v>
      </c>
      <c r="J17" s="223"/>
      <c r="K17" s="223"/>
      <c r="L17" s="242">
        <v>7.1999999999999995E-2</v>
      </c>
      <c r="M17" s="242">
        <v>7.1999999999999995E-2</v>
      </c>
      <c r="N17" s="242">
        <v>7.1999999999999995E-2</v>
      </c>
      <c r="O17" s="243">
        <v>0.75</v>
      </c>
      <c r="P17" s="243">
        <v>-0.46</v>
      </c>
      <c r="Q17" s="243">
        <v>0.31</v>
      </c>
      <c r="R17" s="243">
        <v>4.8099999999999996</v>
      </c>
      <c r="S17" s="243">
        <v>1.7</v>
      </c>
      <c r="T17" s="243">
        <v>3.21</v>
      </c>
      <c r="V17" s="196"/>
    </row>
    <row r="18" spans="1:22" ht="13.5" customHeight="1" thickBot="1" x14ac:dyDescent="0.25">
      <c r="A18" s="194"/>
      <c r="B18" s="194"/>
      <c r="C18" s="197" t="s">
        <v>167</v>
      </c>
      <c r="D18" s="197" t="s">
        <v>168</v>
      </c>
      <c r="E18" s="197" t="s">
        <v>84</v>
      </c>
      <c r="F18" s="198">
        <v>5.0000000000000001E-3</v>
      </c>
      <c r="G18" s="198">
        <v>5.5800000000000002E-2</v>
      </c>
      <c r="H18" s="199">
        <v>0</v>
      </c>
      <c r="I18" s="200">
        <v>18</v>
      </c>
      <c r="J18" s="199">
        <v>56</v>
      </c>
      <c r="K18" s="199">
        <v>52</v>
      </c>
      <c r="L18" s="201">
        <v>0.04</v>
      </c>
      <c r="M18" s="201">
        <v>0.04</v>
      </c>
      <c r="N18" s="201">
        <v>0.04</v>
      </c>
      <c r="O18" s="202">
        <v>9.24</v>
      </c>
      <c r="P18" s="202">
        <v>0.87</v>
      </c>
      <c r="Q18" s="202">
        <v>3.4</v>
      </c>
      <c r="R18" s="202">
        <v>4.9400000000000004</v>
      </c>
      <c r="S18" s="202">
        <v>7.18</v>
      </c>
      <c r="T18" s="202">
        <v>7.09</v>
      </c>
      <c r="V18" s="196"/>
    </row>
    <row r="19" spans="1:22" ht="13.5" customHeight="1" thickBot="1" x14ac:dyDescent="0.25">
      <c r="A19" s="194"/>
      <c r="B19" s="194"/>
      <c r="C19" s="203"/>
      <c r="D19" s="203" t="s">
        <v>206</v>
      </c>
      <c r="E19" s="203"/>
      <c r="F19" s="204">
        <f>SUMPRODUCT(F2:F10,$M$2:$M$10)/M19</f>
        <v>8.3299999999999989E-3</v>
      </c>
      <c r="G19" s="204">
        <f>SUMPRODUCT(G2:G10,$M$2:$M$10)/SUM($M$2:$M$10)</f>
        <v>2.6235999999999995E-2</v>
      </c>
      <c r="H19" s="205"/>
      <c r="I19" s="205"/>
      <c r="J19" s="205"/>
      <c r="K19" s="205"/>
      <c r="L19" s="206">
        <f>SUM(L2:L10)</f>
        <v>0.4</v>
      </c>
      <c r="M19" s="206">
        <f>SUM(M2:M10)</f>
        <v>0.4</v>
      </c>
      <c r="N19" s="206">
        <f>SUM(N2:N10)</f>
        <v>0.4</v>
      </c>
      <c r="O19" s="207">
        <f t="shared" ref="O19:T19" si="0">SUMPRODUCT(O2:O10,$M$2:$M$10)/SUM($M$2:$M$10)</f>
        <v>2.5209999999999999</v>
      </c>
      <c r="P19" s="207">
        <f t="shared" si="0"/>
        <v>0.36979999999999996</v>
      </c>
      <c r="Q19" s="207">
        <f t="shared" si="0"/>
        <v>1.0511999999999999</v>
      </c>
      <c r="R19" s="207">
        <f t="shared" si="0"/>
        <v>5.8194000000000008</v>
      </c>
      <c r="S19" s="207">
        <f t="shared" si="0"/>
        <v>2.6373999999999995</v>
      </c>
      <c r="T19" s="207">
        <f t="shared" si="0"/>
        <v>4.0861999999999998</v>
      </c>
    </row>
    <row r="20" spans="1:22" ht="13.5" customHeight="1" thickBot="1" x14ac:dyDescent="0.25">
      <c r="A20" s="194"/>
      <c r="B20" s="194"/>
      <c r="C20" s="203"/>
      <c r="D20" s="203" t="s">
        <v>226</v>
      </c>
      <c r="E20" s="203"/>
      <c r="F20" s="204">
        <f>(SUMPRODUCT(F2:F12,$M$2:$M$12)-(F7*M7+F9*M9))/M20</f>
        <v>5.0979999999999992E-3</v>
      </c>
      <c r="G20" s="204">
        <f>(SUMPRODUCT(G2:G12,$M$2:$M$12)-(G7*M7+G9*M9))/M20</f>
        <v>2.6457999999999992E-2</v>
      </c>
      <c r="H20" s="205"/>
      <c r="I20" s="205"/>
      <c r="J20" s="205"/>
      <c r="K20" s="205"/>
      <c r="L20" s="206">
        <f>SUM(L2:L12)-L7-L9</f>
        <v>0.4</v>
      </c>
      <c r="M20" s="206">
        <f>SUM(M2:M12)-M7-M9</f>
        <v>0.4</v>
      </c>
      <c r="N20" s="206">
        <f>SUM(N2:N12)-N7-N9</f>
        <v>0.4</v>
      </c>
      <c r="O20" s="207">
        <f t="shared" ref="O20:T20" si="1">(SUMPRODUCT(O2:O12,$M$2:$M$12)-($M$7*O7+$M$9*O9))/$M$20</f>
        <v>3.4107999999999992</v>
      </c>
      <c r="P20" s="207">
        <f t="shared" si="1"/>
        <v>0.3044</v>
      </c>
      <c r="Q20" s="207">
        <f t="shared" si="1"/>
        <v>1.7832000000000003</v>
      </c>
      <c r="R20" s="207">
        <f t="shared" si="1"/>
        <v>2.6088000000000009</v>
      </c>
      <c r="S20" s="207">
        <f t="shared" si="1"/>
        <v>2.9807999999999995</v>
      </c>
      <c r="T20" s="207">
        <f t="shared" si="1"/>
        <v>4.0452000000000004</v>
      </c>
    </row>
    <row r="21" spans="1:22" ht="13.5" customHeight="1" thickBot="1" x14ac:dyDescent="0.25">
      <c r="A21" s="194"/>
      <c r="B21" s="194"/>
      <c r="C21" s="203"/>
      <c r="D21" s="203" t="s">
        <v>169</v>
      </c>
      <c r="E21" s="203"/>
      <c r="F21" s="204">
        <f>SUMPRODUCT(F13:F18,$M$13:$M$18)/M21</f>
        <v>4.0280000000000003E-3</v>
      </c>
      <c r="G21" s="204">
        <f>SUMPRODUCT(G13:G18,$M$13:$M$18)/M21</f>
        <v>3.0367999999999996E-2</v>
      </c>
      <c r="H21" s="205"/>
      <c r="I21" s="205"/>
      <c r="J21" s="205"/>
      <c r="K21" s="205"/>
      <c r="L21" s="206">
        <f>SUM(L13:L18)</f>
        <v>0.4</v>
      </c>
      <c r="M21" s="206">
        <f>SUM(M13:M18)</f>
        <v>0.4</v>
      </c>
      <c r="N21" s="206">
        <f>SUM(N13:N18)</f>
        <v>0.4</v>
      </c>
      <c r="O21" s="207">
        <f t="shared" ref="O21:T21" si="2">SUMPRODUCT(O13:O18,$M$13:$M$18)/$M$21</f>
        <v>3.1876000000000002</v>
      </c>
      <c r="P21" s="207">
        <f t="shared" si="2"/>
        <v>0.17420000000000005</v>
      </c>
      <c r="Q21" s="207">
        <f t="shared" si="2"/>
        <v>1.6138999999999999</v>
      </c>
      <c r="R21" s="207">
        <f t="shared" si="2"/>
        <v>2.9161999999999999</v>
      </c>
      <c r="S21" s="207">
        <f t="shared" si="2"/>
        <v>3.1003999999999996</v>
      </c>
      <c r="T21" s="207">
        <f t="shared" si="2"/>
        <v>3.516</v>
      </c>
    </row>
    <row r="22" spans="1:22" ht="13.5" customHeight="1" thickBot="1" x14ac:dyDescent="0.25">
      <c r="A22" s="208" t="s">
        <v>11</v>
      </c>
      <c r="B22" s="208" t="s">
        <v>104</v>
      </c>
      <c r="C22" s="208" t="s">
        <v>105</v>
      </c>
      <c r="D22" s="208" t="s">
        <v>106</v>
      </c>
      <c r="E22" s="208"/>
      <c r="F22" s="209">
        <v>5.0000000000000001E-4</v>
      </c>
      <c r="G22" s="209">
        <v>2.4E-2</v>
      </c>
      <c r="H22" s="210"/>
      <c r="I22" s="210"/>
      <c r="J22" s="210"/>
      <c r="K22" s="210"/>
      <c r="L22" s="211"/>
      <c r="M22" s="211"/>
      <c r="N22" s="211"/>
      <c r="O22" s="212">
        <v>2.4</v>
      </c>
      <c r="P22" s="212">
        <v>-0.02</v>
      </c>
      <c r="Q22" s="212">
        <v>1.58</v>
      </c>
      <c r="R22" s="212">
        <v>-0.41</v>
      </c>
      <c r="S22" s="212">
        <v>2.4900000000000002</v>
      </c>
      <c r="T22" s="212">
        <v>2.16</v>
      </c>
    </row>
    <row r="23" spans="1:22" ht="13.5" customHeight="1" thickBot="1" x14ac:dyDescent="0.25">
      <c r="A23" s="208"/>
      <c r="B23" s="208"/>
      <c r="C23" s="213" t="s">
        <v>154</v>
      </c>
      <c r="D23" s="213" t="s">
        <v>155</v>
      </c>
      <c r="E23" s="213" t="s">
        <v>15</v>
      </c>
      <c r="F23" s="214">
        <v>6.1999999999999998E-3</v>
      </c>
      <c r="G23" s="214">
        <v>1.44E-2</v>
      </c>
      <c r="H23" s="215">
        <v>0</v>
      </c>
      <c r="I23" s="215">
        <v>7</v>
      </c>
      <c r="J23" s="215">
        <v>9</v>
      </c>
      <c r="K23" s="215">
        <v>9</v>
      </c>
      <c r="L23" s="214">
        <v>4.4999999999999998E-2</v>
      </c>
      <c r="M23" s="214">
        <v>4.8000000000000001E-2</v>
      </c>
      <c r="N23" s="214">
        <v>3.5999999999999997E-2</v>
      </c>
      <c r="O23" s="216">
        <v>19</v>
      </c>
      <c r="P23" s="216">
        <v>0.9</v>
      </c>
      <c r="Q23" s="216">
        <v>4.68</v>
      </c>
      <c r="R23" s="216">
        <v>21.94</v>
      </c>
      <c r="S23" s="216">
        <v>1.65</v>
      </c>
      <c r="T23" s="216">
        <v>4.6900000000000004</v>
      </c>
      <c r="U23" s="217"/>
      <c r="V23" s="217"/>
    </row>
    <row r="24" spans="1:22" ht="13.5" customHeight="1" thickBot="1" x14ac:dyDescent="0.25">
      <c r="A24" s="218"/>
      <c r="B24" s="218" t="s">
        <v>107</v>
      </c>
      <c r="C24" s="218" t="s">
        <v>108</v>
      </c>
      <c r="D24" s="218" t="s">
        <v>109</v>
      </c>
      <c r="E24" s="218"/>
      <c r="F24" s="219">
        <v>7.1999999999999998E-3</v>
      </c>
      <c r="G24" s="219">
        <v>1.4200000000000001E-2</v>
      </c>
      <c r="H24" s="220"/>
      <c r="I24" s="220"/>
      <c r="J24" s="220"/>
      <c r="K24" s="220"/>
      <c r="L24" s="221"/>
      <c r="M24" s="221"/>
      <c r="N24" s="221"/>
      <c r="O24" s="222">
        <v>18.78</v>
      </c>
      <c r="P24" s="222">
        <v>0.93</v>
      </c>
      <c r="Q24" s="222">
        <v>5.57</v>
      </c>
      <c r="R24" s="222">
        <v>22.41</v>
      </c>
      <c r="S24" s="222">
        <v>0.56999999999999995</v>
      </c>
      <c r="T24" s="222">
        <v>3.1</v>
      </c>
      <c r="U24" s="217"/>
      <c r="V24" s="217"/>
    </row>
    <row r="25" spans="1:22" x14ac:dyDescent="0.2">
      <c r="A25" s="225" t="s">
        <v>33</v>
      </c>
      <c r="B25" s="225" t="s">
        <v>37</v>
      </c>
      <c r="C25" s="226" t="s">
        <v>38</v>
      </c>
      <c r="D25" s="226" t="s">
        <v>39</v>
      </c>
      <c r="E25" s="226"/>
      <c r="F25" s="227">
        <v>6.4000000000000003E-3</v>
      </c>
      <c r="G25" s="227">
        <v>1.9300000000000001E-2</v>
      </c>
      <c r="H25" s="223">
        <v>84</v>
      </c>
      <c r="I25" s="223">
        <v>57</v>
      </c>
      <c r="J25" s="223">
        <v>19</v>
      </c>
      <c r="K25" s="224">
        <v>20</v>
      </c>
      <c r="L25" s="228">
        <v>0.03</v>
      </c>
      <c r="M25" s="228">
        <v>4.2000000000000003E-2</v>
      </c>
      <c r="N25" s="228">
        <v>0.03</v>
      </c>
      <c r="O25" s="229">
        <v>14.51</v>
      </c>
      <c r="P25" s="229">
        <v>-0.27</v>
      </c>
      <c r="Q25" s="229">
        <v>4.75</v>
      </c>
      <c r="R25" s="229">
        <v>30.37</v>
      </c>
      <c r="S25" s="229">
        <v>0.64</v>
      </c>
      <c r="T25" s="229">
        <v>10.23</v>
      </c>
      <c r="U25" s="217"/>
      <c r="V25" s="217"/>
    </row>
    <row r="26" spans="1:22" x14ac:dyDescent="0.2">
      <c r="C26" s="226" t="s">
        <v>208</v>
      </c>
      <c r="D26" s="226" t="s">
        <v>209</v>
      </c>
      <c r="E26" s="226" t="s">
        <v>15</v>
      </c>
      <c r="F26" s="227">
        <v>7.4000000000000003E-3</v>
      </c>
      <c r="G26" s="227">
        <v>1.72E-2</v>
      </c>
      <c r="H26" s="223">
        <v>44</v>
      </c>
      <c r="I26" s="223">
        <v>51</v>
      </c>
      <c r="J26" s="223">
        <v>30</v>
      </c>
      <c r="K26" s="224">
        <v>24</v>
      </c>
      <c r="L26" s="228"/>
      <c r="M26" s="228">
        <v>0</v>
      </c>
      <c r="N26" s="228">
        <v>0</v>
      </c>
      <c r="O26" s="229">
        <v>16.079999999999998</v>
      </c>
      <c r="P26" s="229">
        <v>0.76</v>
      </c>
      <c r="Q26" s="229">
        <v>6.77</v>
      </c>
      <c r="R26" s="229">
        <v>17.71</v>
      </c>
      <c r="S26" s="229">
        <v>-0.04</v>
      </c>
      <c r="T26" s="229">
        <v>6.76</v>
      </c>
      <c r="U26" s="217"/>
      <c r="V26" s="217"/>
    </row>
    <row r="27" spans="1:22" x14ac:dyDescent="0.2">
      <c r="A27" s="225" t="s">
        <v>33</v>
      </c>
      <c r="B27" s="225" t="s">
        <v>40</v>
      </c>
      <c r="C27" s="226" t="s">
        <v>41</v>
      </c>
      <c r="D27" s="226" t="s">
        <v>42</v>
      </c>
      <c r="E27" s="226" t="s">
        <v>43</v>
      </c>
      <c r="F27" s="227">
        <v>6.0000000000000001E-3</v>
      </c>
      <c r="G27" s="227">
        <v>1.6E-2</v>
      </c>
      <c r="H27" s="224">
        <v>15</v>
      </c>
      <c r="I27" s="224">
        <v>17</v>
      </c>
      <c r="J27" s="224">
        <v>19</v>
      </c>
      <c r="K27" s="224">
        <v>20</v>
      </c>
      <c r="L27" s="228">
        <v>3.5999999999999997E-2</v>
      </c>
      <c r="M27" s="228">
        <v>0</v>
      </c>
      <c r="N27" s="228">
        <v>0</v>
      </c>
      <c r="O27" s="229">
        <v>17.71</v>
      </c>
      <c r="P27" s="229">
        <v>0.94</v>
      </c>
      <c r="Q27" s="229">
        <v>7.66</v>
      </c>
      <c r="R27" s="229">
        <v>22.05</v>
      </c>
      <c r="S27" s="229">
        <v>3.61</v>
      </c>
      <c r="T27" s="229">
        <v>9.5</v>
      </c>
      <c r="U27" s="217"/>
      <c r="V27" s="217"/>
    </row>
    <row r="28" spans="1:22" x14ac:dyDescent="0.2">
      <c r="A28" s="225" t="s">
        <v>33</v>
      </c>
      <c r="B28" s="225" t="s">
        <v>44</v>
      </c>
      <c r="C28" s="226" t="s">
        <v>45</v>
      </c>
      <c r="D28" s="226" t="s">
        <v>46</v>
      </c>
      <c r="E28" s="226" t="s">
        <v>15</v>
      </c>
      <c r="F28" s="227">
        <v>4.3E-3</v>
      </c>
      <c r="G28" s="227">
        <v>2.98E-2</v>
      </c>
      <c r="H28" s="224">
        <v>66</v>
      </c>
      <c r="I28" s="224">
        <v>58</v>
      </c>
      <c r="J28" s="224">
        <v>42</v>
      </c>
      <c r="K28" s="224">
        <v>40</v>
      </c>
      <c r="L28" s="228">
        <v>3.5999999999999997E-2</v>
      </c>
      <c r="M28" s="228">
        <v>4.8000000000000001E-2</v>
      </c>
      <c r="N28" s="228">
        <v>0.03</v>
      </c>
      <c r="O28" s="229">
        <v>10.43</v>
      </c>
      <c r="P28" s="229">
        <v>1.06</v>
      </c>
      <c r="Q28" s="229">
        <v>4.26</v>
      </c>
      <c r="R28" s="229">
        <v>25.92</v>
      </c>
      <c r="S28" s="229">
        <v>-0.26</v>
      </c>
      <c r="T28" s="229">
        <v>8.26</v>
      </c>
      <c r="U28" s="217"/>
      <c r="V28" s="217"/>
    </row>
    <row r="29" spans="1:22" x14ac:dyDescent="0.2">
      <c r="A29" s="225" t="s">
        <v>33</v>
      </c>
      <c r="B29" s="225" t="s">
        <v>47</v>
      </c>
      <c r="C29" s="226" t="s">
        <v>48</v>
      </c>
      <c r="D29" s="226" t="s">
        <v>49</v>
      </c>
      <c r="E29" s="226" t="s">
        <v>15</v>
      </c>
      <c r="F29" s="227">
        <v>6.8999999999999999E-3</v>
      </c>
      <c r="G29" s="227">
        <v>1.11E-2</v>
      </c>
      <c r="H29" s="231">
        <v>7</v>
      </c>
      <c r="I29" s="231">
        <v>2</v>
      </c>
      <c r="J29" s="223">
        <v>5</v>
      </c>
      <c r="K29" s="224">
        <v>21</v>
      </c>
      <c r="L29" s="228">
        <v>3.9E-2</v>
      </c>
      <c r="M29" s="228">
        <v>4.2000000000000003E-2</v>
      </c>
      <c r="N29" s="228">
        <v>0.03</v>
      </c>
      <c r="O29" s="229">
        <v>14.55</v>
      </c>
      <c r="P29" s="229">
        <v>1.81</v>
      </c>
      <c r="Q29" s="229">
        <v>6.33</v>
      </c>
      <c r="R29" s="229">
        <v>28.8</v>
      </c>
      <c r="S29" s="229">
        <v>4.16</v>
      </c>
      <c r="T29" s="229">
        <v>13.74</v>
      </c>
      <c r="U29" s="217"/>
      <c r="V29" s="217"/>
    </row>
    <row r="30" spans="1:22" ht="13.5" customHeight="1" thickBot="1" x14ac:dyDescent="0.25">
      <c r="C30" s="197" t="s">
        <v>170</v>
      </c>
      <c r="D30" s="197" t="s">
        <v>171</v>
      </c>
      <c r="E30" s="197" t="s">
        <v>84</v>
      </c>
      <c r="F30" s="198">
        <v>1.2999999999999999E-3</v>
      </c>
      <c r="G30" s="198">
        <v>2.6499999999999999E-2</v>
      </c>
      <c r="H30" s="230">
        <v>60</v>
      </c>
      <c r="I30" s="230">
        <v>71</v>
      </c>
      <c r="J30" s="199">
        <v>59</v>
      </c>
      <c r="K30" s="200">
        <v>40</v>
      </c>
      <c r="L30" s="201">
        <v>0.17249999999999999</v>
      </c>
      <c r="M30" s="201">
        <v>0.17249999999999999</v>
      </c>
      <c r="N30" s="201">
        <v>0.17249999999999999</v>
      </c>
      <c r="O30" s="202">
        <v>14.84</v>
      </c>
      <c r="P30" s="202">
        <v>0.51</v>
      </c>
      <c r="Q30" s="202">
        <v>5.74</v>
      </c>
      <c r="R30" s="202">
        <v>20.100000000000001</v>
      </c>
      <c r="S30" s="202">
        <v>1.37</v>
      </c>
      <c r="T30" s="202">
        <v>7.54</v>
      </c>
      <c r="U30" s="217"/>
      <c r="V30" s="217"/>
    </row>
    <row r="31" spans="1:22" ht="13.5" customHeight="1" thickBot="1" x14ac:dyDescent="0.25">
      <c r="A31" s="194"/>
      <c r="B31" s="194"/>
      <c r="C31" s="203"/>
      <c r="D31" s="203" t="s">
        <v>110</v>
      </c>
      <c r="E31" s="203"/>
      <c r="F31" s="204">
        <f>SUMPRODUCT(F25:F29,N25:N29)/SUM(N25:N29)</f>
        <v>5.8666666666666676E-3</v>
      </c>
      <c r="G31" s="204">
        <f>SUMPRODUCT(G25:G29,N25:N29)/SUM(N25:N29)</f>
        <v>2.0066666666666667E-2</v>
      </c>
      <c r="H31" s="205"/>
      <c r="I31" s="205"/>
      <c r="J31" s="205"/>
      <c r="K31" s="205"/>
      <c r="L31" s="206"/>
      <c r="M31" s="206"/>
      <c r="N31" s="206"/>
      <c r="O31" s="207">
        <f t="shared" ref="O31:T31" si="3">SUMPRODUCT(O25:O29,$N$25:$N$29)/SUM($N$25:$N$29)</f>
        <v>13.163333333333332</v>
      </c>
      <c r="P31" s="207">
        <f t="shared" si="3"/>
        <v>0.8666666666666667</v>
      </c>
      <c r="Q31" s="207">
        <f t="shared" si="3"/>
        <v>5.1133333333333333</v>
      </c>
      <c r="R31" s="207">
        <f t="shared" si="3"/>
        <v>28.363333333333337</v>
      </c>
      <c r="S31" s="207">
        <f t="shared" si="3"/>
        <v>1.5133333333333332</v>
      </c>
      <c r="T31" s="207">
        <f t="shared" si="3"/>
        <v>10.743333333333334</v>
      </c>
      <c r="U31" s="217"/>
      <c r="V31" s="217"/>
    </row>
    <row r="32" spans="1:22" ht="13.5" customHeight="1" thickBot="1" x14ac:dyDescent="0.25">
      <c r="A32" s="208"/>
      <c r="B32" s="208" t="s">
        <v>111</v>
      </c>
      <c r="C32" s="208" t="s">
        <v>218</v>
      </c>
      <c r="D32" s="208" t="s">
        <v>210</v>
      </c>
      <c r="E32" s="208"/>
      <c r="F32" s="209">
        <v>3.0000000000000001E-3</v>
      </c>
      <c r="G32" s="209">
        <v>2.23E-2</v>
      </c>
      <c r="H32" s="210"/>
      <c r="I32" s="210"/>
      <c r="J32" s="210"/>
      <c r="K32" s="210"/>
      <c r="L32" s="211"/>
      <c r="M32" s="211"/>
      <c r="N32" s="211"/>
      <c r="O32" s="212">
        <v>14.68</v>
      </c>
      <c r="P32" s="212">
        <v>0.56999999999999995</v>
      </c>
      <c r="Q32" s="212">
        <v>5.88</v>
      </c>
      <c r="R32" s="212">
        <v>19.88</v>
      </c>
      <c r="S32" s="212">
        <v>1.1599999999999999</v>
      </c>
      <c r="T32" s="212">
        <v>7.39</v>
      </c>
      <c r="U32" s="217"/>
      <c r="V32" s="217"/>
    </row>
    <row r="33" spans="1:22" x14ac:dyDescent="0.2">
      <c r="A33" s="225" t="s">
        <v>33</v>
      </c>
      <c r="B33" s="225" t="s">
        <v>50</v>
      </c>
      <c r="C33" s="226" t="s">
        <v>114</v>
      </c>
      <c r="D33" s="226" t="s">
        <v>115</v>
      </c>
      <c r="E33" s="226" t="s">
        <v>116</v>
      </c>
      <c r="F33" s="227">
        <v>0.01</v>
      </c>
      <c r="G33" s="227">
        <v>5.5999999999999999E-3</v>
      </c>
      <c r="H33" s="224">
        <v>68</v>
      </c>
      <c r="I33" s="223">
        <v>65</v>
      </c>
      <c r="J33" s="224">
        <v>59</v>
      </c>
      <c r="K33" s="223">
        <v>50</v>
      </c>
      <c r="L33" s="228">
        <v>3.5999999999999997E-2</v>
      </c>
      <c r="M33" s="228">
        <v>3.5999999999999997E-2</v>
      </c>
      <c r="N33" s="228">
        <v>0.03</v>
      </c>
      <c r="O33" s="229">
        <v>10.62</v>
      </c>
      <c r="P33" s="229">
        <v>1.03</v>
      </c>
      <c r="Q33" s="229">
        <v>5.49</v>
      </c>
      <c r="R33" s="229">
        <v>15.97</v>
      </c>
      <c r="S33" s="229">
        <v>6.11</v>
      </c>
      <c r="T33" s="229">
        <v>11.4</v>
      </c>
      <c r="U33" s="217"/>
      <c r="V33" s="217"/>
    </row>
    <row r="34" spans="1:22" x14ac:dyDescent="0.2">
      <c r="A34" s="225" t="s">
        <v>33</v>
      </c>
      <c r="B34" s="225" t="s">
        <v>53</v>
      </c>
      <c r="C34" s="226" t="s">
        <v>54</v>
      </c>
      <c r="D34" s="226" t="s">
        <v>55</v>
      </c>
      <c r="E34" s="226" t="s">
        <v>56</v>
      </c>
      <c r="F34" s="227">
        <v>6.1000000000000004E-3</v>
      </c>
      <c r="G34" s="227">
        <v>1.2800000000000001E-2</v>
      </c>
      <c r="H34" s="231">
        <v>71</v>
      </c>
      <c r="I34" s="232">
        <v>72</v>
      </c>
      <c r="J34" s="223">
        <v>76</v>
      </c>
      <c r="K34" s="223">
        <v>78</v>
      </c>
      <c r="L34" s="228">
        <v>3.5999999999999997E-2</v>
      </c>
      <c r="M34" s="228">
        <v>0</v>
      </c>
      <c r="N34" s="228">
        <v>0</v>
      </c>
      <c r="O34" s="229">
        <v>8.94</v>
      </c>
      <c r="P34" s="229">
        <v>1.51</v>
      </c>
      <c r="Q34" s="229">
        <v>4.47</v>
      </c>
      <c r="R34" s="229">
        <v>23.35</v>
      </c>
      <c r="S34" s="229">
        <v>8.73</v>
      </c>
      <c r="T34" s="229">
        <v>13.89</v>
      </c>
      <c r="U34" s="217"/>
      <c r="V34" s="217"/>
    </row>
    <row r="35" spans="1:22" ht="13.5" customHeight="1" thickBot="1" x14ac:dyDescent="0.25">
      <c r="A35" s="194" t="s">
        <v>33</v>
      </c>
      <c r="B35" s="194" t="s">
        <v>57</v>
      </c>
      <c r="C35" s="226" t="s">
        <v>58</v>
      </c>
      <c r="D35" s="226" t="s">
        <v>59</v>
      </c>
      <c r="E35" s="226" t="s">
        <v>15</v>
      </c>
      <c r="F35" s="227">
        <v>8.0000000000000004E-4</v>
      </c>
      <c r="G35" s="227">
        <v>1.84E-2</v>
      </c>
      <c r="H35" s="224">
        <v>0</v>
      </c>
      <c r="I35" s="224">
        <v>0</v>
      </c>
      <c r="J35" s="224">
        <v>1</v>
      </c>
      <c r="K35" s="224">
        <v>1</v>
      </c>
      <c r="L35" s="228">
        <v>0.03</v>
      </c>
      <c r="M35" s="228">
        <v>0.12</v>
      </c>
      <c r="N35" s="228">
        <v>0.06</v>
      </c>
      <c r="O35" s="229">
        <v>9.31</v>
      </c>
      <c r="P35" s="229">
        <v>0.6</v>
      </c>
      <c r="Q35" s="229">
        <v>3.06</v>
      </c>
      <c r="R35" s="229">
        <v>17.87</v>
      </c>
      <c r="S35" s="229">
        <v>9.56</v>
      </c>
      <c r="T35" s="229">
        <v>14.55</v>
      </c>
      <c r="U35" s="217"/>
      <c r="V35" s="217"/>
    </row>
    <row r="36" spans="1:22" ht="13.5" customHeight="1" thickBot="1" x14ac:dyDescent="0.25">
      <c r="A36" s="194"/>
      <c r="B36" s="194"/>
      <c r="C36" s="240" t="s">
        <v>222</v>
      </c>
      <c r="D36" s="240" t="s">
        <v>227</v>
      </c>
      <c r="E36" s="240" t="s">
        <v>84</v>
      </c>
      <c r="F36" s="241">
        <v>8.9999999999999993E-3</v>
      </c>
      <c r="G36" s="241">
        <v>4.4000000000000003E-3</v>
      </c>
      <c r="H36" s="233"/>
      <c r="I36" s="233"/>
      <c r="J36" s="233"/>
      <c r="K36" s="233"/>
      <c r="L36" s="242"/>
      <c r="M36" s="242"/>
      <c r="N36" s="242">
        <v>0.18</v>
      </c>
      <c r="O36" s="243">
        <v>3.73</v>
      </c>
      <c r="P36" s="243">
        <v>0.36</v>
      </c>
      <c r="Q36" s="243">
        <v>1.86</v>
      </c>
      <c r="R36" s="243">
        <v>3.78</v>
      </c>
      <c r="S36" s="234">
        <v>9.51</v>
      </c>
      <c r="T36" s="234">
        <v>14.51</v>
      </c>
      <c r="U36" s="217"/>
      <c r="V36" s="217"/>
    </row>
    <row r="37" spans="1:22" ht="13.5" customHeight="1" thickBot="1" x14ac:dyDescent="0.25">
      <c r="A37" s="194"/>
      <c r="B37" s="194"/>
      <c r="C37" s="197" t="s">
        <v>172</v>
      </c>
      <c r="D37" s="197" t="s">
        <v>173</v>
      </c>
      <c r="E37" s="197" t="s">
        <v>84</v>
      </c>
      <c r="F37" s="198">
        <v>2.9999999999999997E-4</v>
      </c>
      <c r="G37" s="198">
        <v>1.7500000000000002E-2</v>
      </c>
      <c r="H37" s="200">
        <v>0</v>
      </c>
      <c r="I37" s="200">
        <v>0</v>
      </c>
      <c r="J37" s="199">
        <v>0</v>
      </c>
      <c r="K37" s="199"/>
      <c r="L37" s="201">
        <v>0.40350000000000003</v>
      </c>
      <c r="M37" s="201">
        <v>0.40350000000000003</v>
      </c>
      <c r="N37" s="201">
        <v>0.40350000000000003</v>
      </c>
      <c r="O37" s="202">
        <v>8.83</v>
      </c>
      <c r="P37" s="202">
        <v>0.79</v>
      </c>
      <c r="Q37" s="202">
        <v>2.91</v>
      </c>
      <c r="R37" s="202">
        <v>18.37</v>
      </c>
      <c r="S37" s="202">
        <v>9.0299999999999994</v>
      </c>
      <c r="T37" s="202">
        <v>14.51</v>
      </c>
      <c r="U37" s="217"/>
      <c r="V37" s="217"/>
    </row>
    <row r="38" spans="1:22" ht="13.5" customHeight="1" thickBot="1" x14ac:dyDescent="0.25">
      <c r="A38" s="194"/>
      <c r="B38" s="194"/>
      <c r="C38" s="203"/>
      <c r="D38" s="203" t="s">
        <v>117</v>
      </c>
      <c r="E38" s="203"/>
      <c r="F38" s="204">
        <f>SUMPRODUCT(F33:F36,N33:N36)/SUM(N33:N36)</f>
        <v>7.288888888888889E-3</v>
      </c>
      <c r="G38" s="204">
        <f>SUMPRODUCT(G33:G36,N33:N36)/SUM(N33:N36)</f>
        <v>7.6444444444444433E-3</v>
      </c>
      <c r="H38" s="205"/>
      <c r="I38" s="205"/>
      <c r="J38" s="205"/>
      <c r="K38" s="205"/>
      <c r="L38" s="206"/>
      <c r="M38" s="206"/>
      <c r="N38" s="206"/>
      <c r="O38" s="207">
        <f t="shared" ref="O38:T38" si="4">SUMPRODUCT(O33:O36,$N$33:$N$36)/SUM($N$33:$N$36)</f>
        <v>5.7355555555555551</v>
      </c>
      <c r="P38" s="207">
        <f t="shared" si="4"/>
        <v>0.4877777777777777</v>
      </c>
      <c r="Q38" s="207">
        <f t="shared" si="4"/>
        <v>2.5299999999999998</v>
      </c>
      <c r="R38" s="207">
        <f t="shared" si="4"/>
        <v>8.2655555555555544</v>
      </c>
      <c r="S38" s="207">
        <f t="shared" si="4"/>
        <v>9.1433333333333326</v>
      </c>
      <c r="T38" s="207">
        <f t="shared" si="4"/>
        <v>14.17333333333333</v>
      </c>
      <c r="U38" s="217"/>
      <c r="V38" s="217"/>
    </row>
    <row r="39" spans="1:22" ht="13.5" customHeight="1" thickBot="1" x14ac:dyDescent="0.25">
      <c r="A39" s="208"/>
      <c r="B39" s="208" t="s">
        <v>118</v>
      </c>
      <c r="C39" s="208" t="s">
        <v>119</v>
      </c>
      <c r="D39" s="208" t="s">
        <v>120</v>
      </c>
      <c r="E39" s="208"/>
      <c r="F39" s="209">
        <v>1E-3</v>
      </c>
      <c r="G39" s="209">
        <v>1.9099999999999999E-2</v>
      </c>
      <c r="H39" s="210"/>
      <c r="I39" s="210"/>
      <c r="J39" s="210"/>
      <c r="K39" s="210"/>
      <c r="L39" s="211"/>
      <c r="M39" s="211"/>
      <c r="N39" s="211"/>
      <c r="O39" s="212">
        <v>9.17</v>
      </c>
      <c r="P39" s="212">
        <v>0.64</v>
      </c>
      <c r="Q39" s="212">
        <v>3.07</v>
      </c>
      <c r="R39" s="212">
        <v>17.78</v>
      </c>
      <c r="S39" s="212">
        <v>9.51</v>
      </c>
      <c r="T39" s="212">
        <v>14.51</v>
      </c>
      <c r="U39" s="217"/>
      <c r="V39" s="217"/>
    </row>
    <row r="40" spans="1:22" x14ac:dyDescent="0.2">
      <c r="A40" s="225" t="s">
        <v>33</v>
      </c>
      <c r="B40" s="225" t="s">
        <v>60</v>
      </c>
      <c r="C40" s="226" t="s">
        <v>61</v>
      </c>
      <c r="D40" s="226" t="s">
        <v>62</v>
      </c>
      <c r="E40" s="226" t="s">
        <v>15</v>
      </c>
      <c r="F40" s="227">
        <v>8.8000000000000005E-3</v>
      </c>
      <c r="G40" s="227">
        <v>0</v>
      </c>
      <c r="H40" s="224">
        <v>43</v>
      </c>
      <c r="I40" s="224">
        <v>36</v>
      </c>
      <c r="J40" s="224">
        <v>41</v>
      </c>
      <c r="K40" s="223">
        <v>27</v>
      </c>
      <c r="L40" s="228">
        <v>2.1000000000000001E-2</v>
      </c>
      <c r="M40" s="228">
        <v>3.5999999999999997E-2</v>
      </c>
      <c r="N40" s="228">
        <v>0.03</v>
      </c>
      <c r="O40" s="229">
        <v>18.899999999999999</v>
      </c>
      <c r="P40" s="229">
        <v>0.25</v>
      </c>
      <c r="Q40" s="229">
        <v>5.58</v>
      </c>
      <c r="R40" s="229">
        <v>17.38</v>
      </c>
      <c r="S40" s="229">
        <v>8.92</v>
      </c>
      <c r="T40" s="229">
        <v>12.88</v>
      </c>
      <c r="U40" s="217"/>
      <c r="V40" s="217"/>
    </row>
    <row r="41" spans="1:22" x14ac:dyDescent="0.2">
      <c r="A41" s="225" t="s">
        <v>33</v>
      </c>
      <c r="B41" s="225" t="s">
        <v>63</v>
      </c>
      <c r="C41" s="226" t="s">
        <v>121</v>
      </c>
      <c r="D41" s="226" t="s">
        <v>122</v>
      </c>
      <c r="E41" s="226" t="s">
        <v>15</v>
      </c>
      <c r="F41" s="227">
        <v>6.4000000000000003E-3</v>
      </c>
      <c r="G41" s="227">
        <v>8.9999999999999998E-4</v>
      </c>
      <c r="H41" s="224">
        <v>27</v>
      </c>
      <c r="I41" s="224">
        <v>5</v>
      </c>
      <c r="J41" s="224">
        <v>8</v>
      </c>
      <c r="K41" s="224">
        <v>10</v>
      </c>
      <c r="L41" s="228">
        <v>2.1000000000000001E-2</v>
      </c>
      <c r="M41" s="228">
        <v>0</v>
      </c>
      <c r="N41" s="228">
        <v>0</v>
      </c>
      <c r="O41" s="229">
        <v>17.28</v>
      </c>
      <c r="P41" s="229">
        <v>-0.64</v>
      </c>
      <c r="Q41" s="229">
        <v>6</v>
      </c>
      <c r="R41" s="229">
        <v>24.4</v>
      </c>
      <c r="S41" s="229">
        <v>10.66</v>
      </c>
      <c r="T41" s="229">
        <v>15.25</v>
      </c>
      <c r="U41" s="217"/>
      <c r="V41" s="217"/>
    </row>
    <row r="42" spans="1:22" ht="13.5" customHeight="1" thickBot="1" x14ac:dyDescent="0.25">
      <c r="A42" s="194" t="s">
        <v>33</v>
      </c>
      <c r="B42" s="194" t="s">
        <v>66</v>
      </c>
      <c r="C42" s="235" t="s">
        <v>67</v>
      </c>
      <c r="D42" s="235" t="s">
        <v>68</v>
      </c>
      <c r="E42" s="235" t="s">
        <v>43</v>
      </c>
      <c r="F42" s="236">
        <v>4.3E-3</v>
      </c>
      <c r="G42" s="236">
        <v>7.1000000000000004E-3</v>
      </c>
      <c r="H42" s="237">
        <v>35</v>
      </c>
      <c r="I42" s="230">
        <v>39</v>
      </c>
      <c r="J42" s="230">
        <v>44</v>
      </c>
      <c r="K42" s="199">
        <v>53</v>
      </c>
      <c r="L42" s="238">
        <v>3.5999999999999997E-2</v>
      </c>
      <c r="M42" s="238">
        <v>0</v>
      </c>
      <c r="N42" s="238">
        <v>0</v>
      </c>
      <c r="O42" s="239">
        <v>12.44</v>
      </c>
      <c r="P42" s="239">
        <v>-0.17</v>
      </c>
      <c r="Q42" s="239">
        <v>3.97</v>
      </c>
      <c r="R42" s="239">
        <v>21.78</v>
      </c>
      <c r="S42" s="239">
        <v>10.06</v>
      </c>
      <c r="T42" s="239">
        <v>15.82</v>
      </c>
      <c r="U42" s="217"/>
      <c r="V42" s="217"/>
    </row>
    <row r="43" spans="1:22" ht="13.5" customHeight="1" thickBot="1" x14ac:dyDescent="0.25">
      <c r="A43" s="194"/>
      <c r="B43" s="194"/>
      <c r="C43" s="203"/>
      <c r="D43" s="203" t="s">
        <v>123</v>
      </c>
      <c r="E43" s="203"/>
      <c r="F43" s="204">
        <f>SUMPRODUCT(F40:F42,N40:N42)/SUM(N40:N42)</f>
        <v>8.8000000000000005E-3</v>
      </c>
      <c r="G43" s="204">
        <f>SUMPRODUCT(G40:G42,N40:N42)/SUM(N40:N42)</f>
        <v>0</v>
      </c>
      <c r="H43" s="205"/>
      <c r="I43" s="205"/>
      <c r="J43" s="205"/>
      <c r="K43" s="205"/>
      <c r="L43" s="206"/>
      <c r="M43" s="206"/>
      <c r="N43" s="206"/>
      <c r="O43" s="207">
        <f t="shared" ref="O43:T43" si="5">SUMPRODUCT(O40:O42,$N$40:$N$42)/SUM($N$40:$N$42)</f>
        <v>18.899999999999999</v>
      </c>
      <c r="P43" s="207">
        <f t="shared" si="5"/>
        <v>0.25</v>
      </c>
      <c r="Q43" s="207">
        <f t="shared" si="5"/>
        <v>5.58</v>
      </c>
      <c r="R43" s="207">
        <f t="shared" si="5"/>
        <v>17.38</v>
      </c>
      <c r="S43" s="207">
        <f t="shared" si="5"/>
        <v>8.92</v>
      </c>
      <c r="T43" s="207">
        <f t="shared" si="5"/>
        <v>12.88</v>
      </c>
      <c r="U43" s="217"/>
      <c r="V43" s="217"/>
    </row>
    <row r="44" spans="1:22" ht="13.5" customHeight="1" thickBot="1" x14ac:dyDescent="0.25">
      <c r="A44" s="208"/>
      <c r="B44" s="208" t="s">
        <v>124</v>
      </c>
      <c r="C44" s="208" t="s">
        <v>125</v>
      </c>
      <c r="D44" s="208" t="s">
        <v>126</v>
      </c>
      <c r="E44" s="208"/>
      <c r="F44" s="209">
        <v>2E-3</v>
      </c>
      <c r="G44" s="209">
        <v>1.23E-2</v>
      </c>
      <c r="H44" s="210"/>
      <c r="I44" s="210"/>
      <c r="J44" s="210"/>
      <c r="K44" s="210"/>
      <c r="L44" s="211"/>
      <c r="M44" s="211"/>
      <c r="N44" s="211"/>
      <c r="O44" s="212">
        <v>13.79</v>
      </c>
      <c r="P44" s="212">
        <v>-0.27</v>
      </c>
      <c r="Q44" s="212">
        <v>4.59</v>
      </c>
      <c r="R44" s="212">
        <v>20.260000000000002</v>
      </c>
      <c r="S44" s="212">
        <v>10.93</v>
      </c>
      <c r="T44" s="212">
        <v>15.08</v>
      </c>
      <c r="U44" s="217"/>
      <c r="V44" s="217"/>
    </row>
    <row r="45" spans="1:22" x14ac:dyDescent="0.2">
      <c r="A45" s="225" t="s">
        <v>33</v>
      </c>
      <c r="B45" s="225" t="s">
        <v>69</v>
      </c>
      <c r="C45" s="226" t="s">
        <v>70</v>
      </c>
      <c r="D45" s="226" t="s">
        <v>71</v>
      </c>
      <c r="E45" s="226"/>
      <c r="F45" s="227">
        <v>1.18E-2</v>
      </c>
      <c r="G45" s="227">
        <v>0</v>
      </c>
      <c r="H45" s="231">
        <v>95</v>
      </c>
      <c r="I45" s="231">
        <v>80</v>
      </c>
      <c r="J45" s="231">
        <v>66</v>
      </c>
      <c r="K45" s="231">
        <v>61</v>
      </c>
      <c r="L45" s="228">
        <v>2.1000000000000001E-2</v>
      </c>
      <c r="M45" s="228">
        <v>0</v>
      </c>
      <c r="N45" s="228">
        <v>0</v>
      </c>
      <c r="O45" s="229">
        <v>8.6199999999999992</v>
      </c>
      <c r="P45" s="229">
        <v>1.1200000000000001</v>
      </c>
      <c r="Q45" s="229">
        <v>2.06</v>
      </c>
      <c r="R45" s="229">
        <v>12.59</v>
      </c>
      <c r="S45" s="229">
        <v>3.52</v>
      </c>
      <c r="T45" s="229">
        <v>10.01</v>
      </c>
      <c r="U45" s="217"/>
      <c r="V45" s="217"/>
    </row>
    <row r="46" spans="1:22" x14ac:dyDescent="0.2">
      <c r="A46" s="225" t="s">
        <v>33</v>
      </c>
      <c r="B46" s="225" t="s">
        <v>72</v>
      </c>
      <c r="C46" s="226" t="s">
        <v>73</v>
      </c>
      <c r="D46" s="226" t="s">
        <v>74</v>
      </c>
      <c r="E46" s="226"/>
      <c r="F46" s="227">
        <v>9.2999999999999992E-3</v>
      </c>
      <c r="G46" s="227">
        <v>1E-4</v>
      </c>
      <c r="H46" s="231">
        <v>92</v>
      </c>
      <c r="I46" s="223">
        <v>93</v>
      </c>
      <c r="J46" s="231">
        <v>85</v>
      </c>
      <c r="K46" s="231">
        <v>73</v>
      </c>
      <c r="L46" s="228">
        <v>2.1000000000000001E-2</v>
      </c>
      <c r="M46" s="228">
        <v>4.2000000000000003E-2</v>
      </c>
      <c r="N46" s="228">
        <v>0.03</v>
      </c>
      <c r="O46" s="229">
        <v>7.97</v>
      </c>
      <c r="P46" s="229">
        <v>1.1100000000000001</v>
      </c>
      <c r="Q46" s="229">
        <v>3.91</v>
      </c>
      <c r="R46" s="229">
        <v>22.35</v>
      </c>
      <c r="S46" s="229">
        <v>1.22</v>
      </c>
      <c r="T46" s="229">
        <v>9.82</v>
      </c>
      <c r="U46" s="217"/>
      <c r="V46" s="217"/>
    </row>
    <row r="47" spans="1:22" ht="13.5" customHeight="1" thickBot="1" x14ac:dyDescent="0.25">
      <c r="A47" s="194" t="s">
        <v>33</v>
      </c>
      <c r="B47" s="194" t="s">
        <v>75</v>
      </c>
      <c r="C47" s="235" t="s">
        <v>76</v>
      </c>
      <c r="D47" s="235" t="s">
        <v>77</v>
      </c>
      <c r="E47" s="235" t="s">
        <v>15</v>
      </c>
      <c r="F47" s="236">
        <v>2.7000000000000001E-3</v>
      </c>
      <c r="G47" s="236">
        <v>1.7299999999999999E-2</v>
      </c>
      <c r="H47" s="199">
        <v>19</v>
      </c>
      <c r="I47" s="200">
        <v>14</v>
      </c>
      <c r="J47" s="200">
        <v>12</v>
      </c>
      <c r="K47" s="199">
        <v>16</v>
      </c>
      <c r="L47" s="238">
        <v>4.2000000000000003E-2</v>
      </c>
      <c r="M47" s="238">
        <v>4.2000000000000003E-2</v>
      </c>
      <c r="N47" s="238">
        <v>0.03</v>
      </c>
      <c r="O47" s="239">
        <v>5.82</v>
      </c>
      <c r="P47" s="239">
        <v>1.65</v>
      </c>
      <c r="Q47" s="239">
        <v>2.21</v>
      </c>
      <c r="R47" s="239">
        <v>20.86</v>
      </c>
      <c r="S47" s="239">
        <v>7.58</v>
      </c>
      <c r="T47" s="239">
        <v>16.13</v>
      </c>
      <c r="U47" s="217"/>
      <c r="V47" s="217"/>
    </row>
    <row r="48" spans="1:22" ht="13.5" customHeight="1" thickBot="1" x14ac:dyDescent="0.25">
      <c r="A48" s="194"/>
      <c r="B48" s="194"/>
      <c r="C48" s="203"/>
      <c r="D48" s="203" t="s">
        <v>127</v>
      </c>
      <c r="E48" s="203"/>
      <c r="F48" s="204">
        <f>SUMPRODUCT(F45:F47,N45:N47)/SUM(N45:N47)</f>
        <v>6.0000000000000001E-3</v>
      </c>
      <c r="G48" s="204">
        <f>SUMPRODUCT(G45:G47,N45:N47)/SUM(N45:N47)</f>
        <v>8.6999999999999994E-3</v>
      </c>
      <c r="H48" s="205"/>
      <c r="I48" s="205"/>
      <c r="J48" s="205"/>
      <c r="K48" s="205"/>
      <c r="L48" s="206"/>
      <c r="M48" s="206"/>
      <c r="N48" s="206"/>
      <c r="O48" s="207">
        <f t="shared" ref="O48:T48" si="6">SUMPRODUCT(O45:O47,$N$45:$N$47)/SUM($N$45:$N$47)</f>
        <v>6.8949999999999996</v>
      </c>
      <c r="P48" s="207">
        <f t="shared" si="6"/>
        <v>1.3800000000000001</v>
      </c>
      <c r="Q48" s="207">
        <f t="shared" si="6"/>
        <v>3.06</v>
      </c>
      <c r="R48" s="207">
        <f t="shared" si="6"/>
        <v>21.605</v>
      </c>
      <c r="S48" s="207">
        <f t="shared" si="6"/>
        <v>4.4000000000000004</v>
      </c>
      <c r="T48" s="207">
        <f t="shared" si="6"/>
        <v>12.975</v>
      </c>
      <c r="U48" s="217"/>
      <c r="V48" s="217"/>
    </row>
    <row r="49" spans="1:22" ht="13.5" customHeight="1" thickBot="1" x14ac:dyDescent="0.25">
      <c r="A49" s="208"/>
      <c r="B49" s="208" t="s">
        <v>128</v>
      </c>
      <c r="C49" s="208" t="s">
        <v>129</v>
      </c>
      <c r="D49" s="208" t="s">
        <v>130</v>
      </c>
      <c r="E49" s="208"/>
      <c r="F49" s="209">
        <v>2E-3</v>
      </c>
      <c r="G49" s="209">
        <v>2.1399999999999999E-2</v>
      </c>
      <c r="H49" s="210"/>
      <c r="I49" s="210"/>
      <c r="J49" s="210"/>
      <c r="K49" s="210"/>
      <c r="L49" s="211"/>
      <c r="M49" s="211"/>
      <c r="N49" s="211"/>
      <c r="O49" s="212">
        <v>4.46</v>
      </c>
      <c r="P49" s="212">
        <v>1.66</v>
      </c>
      <c r="Q49" s="212">
        <v>1.3</v>
      </c>
      <c r="R49" s="212">
        <v>15.4</v>
      </c>
      <c r="S49" s="212">
        <v>7.2</v>
      </c>
      <c r="T49" s="212">
        <v>13.71</v>
      </c>
      <c r="U49" s="217"/>
      <c r="V49" s="217"/>
    </row>
    <row r="50" spans="1:22" x14ac:dyDescent="0.2">
      <c r="A50" s="225" t="s">
        <v>33</v>
      </c>
      <c r="B50" s="225" t="s">
        <v>78</v>
      </c>
      <c r="C50" s="240" t="s">
        <v>188</v>
      </c>
      <c r="D50" s="240" t="s">
        <v>189</v>
      </c>
      <c r="E50" s="240"/>
      <c r="F50" s="241">
        <v>1.1999999999999999E-3</v>
      </c>
      <c r="G50" s="241">
        <v>1.52E-2</v>
      </c>
      <c r="H50" s="232">
        <v>0</v>
      </c>
      <c r="I50" s="232">
        <v>0</v>
      </c>
      <c r="J50" s="232">
        <v>4</v>
      </c>
      <c r="K50" s="231">
        <v>3</v>
      </c>
      <c r="L50" s="242">
        <v>5.0999999999999997E-2</v>
      </c>
      <c r="M50" s="242">
        <v>3.5999999999999997E-2</v>
      </c>
      <c r="N50" s="242">
        <v>0.03</v>
      </c>
      <c r="O50" s="243">
        <v>5.91</v>
      </c>
      <c r="P50" s="243">
        <v>1.59</v>
      </c>
      <c r="Q50" s="243">
        <v>1.95</v>
      </c>
      <c r="R50" s="243">
        <v>18.32</v>
      </c>
      <c r="S50" s="243">
        <v>8.4</v>
      </c>
      <c r="T50" s="243">
        <v>14.78</v>
      </c>
      <c r="U50" s="217"/>
      <c r="V50" s="217"/>
    </row>
    <row r="51" spans="1:22" ht="13.5" customHeight="1" thickBot="1" x14ac:dyDescent="0.25">
      <c r="A51" s="194" t="s">
        <v>33</v>
      </c>
      <c r="B51" s="194" t="s">
        <v>86</v>
      </c>
      <c r="C51" s="194" t="s">
        <v>87</v>
      </c>
      <c r="D51" s="194" t="s">
        <v>131</v>
      </c>
      <c r="E51" s="194" t="s">
        <v>15</v>
      </c>
      <c r="F51" s="244">
        <v>5.1999999999999998E-3</v>
      </c>
      <c r="G51" s="244">
        <v>6.1999999999999998E-3</v>
      </c>
      <c r="H51" s="230">
        <v>41</v>
      </c>
      <c r="I51" s="199">
        <v>22</v>
      </c>
      <c r="J51" s="199">
        <v>13</v>
      </c>
      <c r="K51" s="199">
        <v>20</v>
      </c>
      <c r="L51" s="245">
        <v>6.9000000000000006E-2</v>
      </c>
      <c r="M51" s="245">
        <v>4.8000000000000001E-2</v>
      </c>
      <c r="N51" s="245">
        <v>3.5999999999999997E-2</v>
      </c>
      <c r="O51" s="246">
        <v>-1.9</v>
      </c>
      <c r="P51" s="246">
        <v>2.59</v>
      </c>
      <c r="Q51" s="246">
        <v>-0.56000000000000005</v>
      </c>
      <c r="R51" s="246">
        <v>21.86</v>
      </c>
      <c r="S51" s="246">
        <v>4.72</v>
      </c>
      <c r="T51" s="246">
        <v>13.97</v>
      </c>
      <c r="U51" s="217"/>
      <c r="V51" s="217"/>
    </row>
    <row r="52" spans="1:22" ht="13.5" customHeight="1" thickBot="1" x14ac:dyDescent="0.25">
      <c r="A52" s="194"/>
      <c r="B52" s="194"/>
      <c r="C52" s="203"/>
      <c r="D52" s="203" t="s">
        <v>132</v>
      </c>
      <c r="E52" s="203"/>
      <c r="F52" s="204">
        <f>SUMPRODUCT(F50:F51,N50:N51)/SUM(N50:N51)</f>
        <v>3.3818181818181807E-3</v>
      </c>
      <c r="G52" s="204">
        <f>SUMPRODUCT(G50:G51,N50:N51)/SUM(N50:N51)</f>
        <v>1.0290909090909088E-2</v>
      </c>
      <c r="H52" s="205"/>
      <c r="I52" s="205"/>
      <c r="J52" s="205"/>
      <c r="K52" s="205"/>
      <c r="L52" s="206"/>
      <c r="M52" s="206"/>
      <c r="N52" s="206"/>
      <c r="O52" s="207">
        <f t="shared" ref="O52:T52" si="7">SUMPRODUCT(O50:O51,$N$50:$N$51)/SUM($N$50:$N$51)</f>
        <v>1.65</v>
      </c>
      <c r="P52" s="207">
        <f t="shared" si="7"/>
        <v>2.1354545454545453</v>
      </c>
      <c r="Q52" s="207">
        <f t="shared" si="7"/>
        <v>0.58090909090909082</v>
      </c>
      <c r="R52" s="207">
        <f t="shared" si="7"/>
        <v>20.25090909090909</v>
      </c>
      <c r="S52" s="207">
        <f t="shared" si="7"/>
        <v>6.3927272727272717</v>
      </c>
      <c r="T52" s="207">
        <f t="shared" si="7"/>
        <v>14.338181818181818</v>
      </c>
      <c r="U52" s="217"/>
      <c r="V52" s="217"/>
    </row>
    <row r="53" spans="1:22" ht="13.5" customHeight="1" thickBot="1" x14ac:dyDescent="0.25">
      <c r="A53" s="218"/>
      <c r="B53" s="218" t="s">
        <v>133</v>
      </c>
      <c r="C53" s="218" t="s">
        <v>134</v>
      </c>
      <c r="D53" s="218" t="s">
        <v>135</v>
      </c>
      <c r="E53" s="218"/>
      <c r="F53" s="219">
        <v>2E-3</v>
      </c>
      <c r="G53" s="219">
        <v>1.3599999999999999E-2</v>
      </c>
      <c r="H53" s="247"/>
      <c r="I53" s="247"/>
      <c r="J53" s="247"/>
      <c r="K53" s="247"/>
      <c r="L53" s="221"/>
      <c r="M53" s="221"/>
      <c r="N53" s="221"/>
      <c r="O53" s="222">
        <v>4.8</v>
      </c>
      <c r="P53" s="222">
        <v>3.37</v>
      </c>
      <c r="Q53" s="222">
        <v>2.5</v>
      </c>
      <c r="R53" s="222">
        <v>24.44</v>
      </c>
      <c r="S53" s="222">
        <v>7.39</v>
      </c>
      <c r="T53" s="222">
        <v>13.74</v>
      </c>
      <c r="U53" s="217"/>
      <c r="V53" s="217"/>
    </row>
    <row r="54" spans="1:22" ht="13.5" customHeight="1" thickBot="1" x14ac:dyDescent="0.25">
      <c r="A54" s="248" t="s">
        <v>89</v>
      </c>
      <c r="B54" s="248" t="s">
        <v>90</v>
      </c>
      <c r="C54" s="213" t="s">
        <v>91</v>
      </c>
      <c r="D54" s="213" t="s">
        <v>211</v>
      </c>
      <c r="E54" s="213" t="s">
        <v>15</v>
      </c>
      <c r="F54" s="214">
        <v>2.7000000000000001E-3</v>
      </c>
      <c r="G54" s="214">
        <v>4.5499999999999999E-2</v>
      </c>
      <c r="H54" s="215">
        <v>0</v>
      </c>
      <c r="I54" s="215">
        <v>2</v>
      </c>
      <c r="J54" s="249">
        <v>6</v>
      </c>
      <c r="K54" s="199">
        <v>6</v>
      </c>
      <c r="L54" s="250">
        <v>0.03</v>
      </c>
      <c r="M54" s="250">
        <v>0.06</v>
      </c>
      <c r="N54" s="250">
        <v>4.8000000000000001E-2</v>
      </c>
      <c r="O54" s="216">
        <v>3.75</v>
      </c>
      <c r="P54" s="216">
        <v>0.84</v>
      </c>
      <c r="Q54" s="216">
        <v>1.79</v>
      </c>
      <c r="R54" s="216">
        <v>-1.78</v>
      </c>
      <c r="S54" s="216">
        <v>5.56</v>
      </c>
      <c r="T54" s="251">
        <v>8.3699999999999992</v>
      </c>
      <c r="U54" s="217"/>
      <c r="V54" s="217"/>
    </row>
    <row r="55" spans="1:22" ht="13.5" customHeight="1" thickBot="1" x14ac:dyDescent="0.25">
      <c r="A55" s="208"/>
      <c r="B55" s="208" t="s">
        <v>136</v>
      </c>
      <c r="C55" s="208" t="s">
        <v>137</v>
      </c>
      <c r="D55" s="208" t="s">
        <v>212</v>
      </c>
      <c r="E55" s="208"/>
      <c r="F55" s="209">
        <v>5.0000000000000001E-3</v>
      </c>
      <c r="G55" s="209">
        <v>3.5299999999999998E-2</v>
      </c>
      <c r="H55" s="210"/>
      <c r="I55" s="210"/>
      <c r="J55" s="210"/>
      <c r="K55" s="210"/>
      <c r="L55" s="211"/>
      <c r="M55" s="211"/>
      <c r="N55" s="211"/>
      <c r="O55" s="212">
        <v>3.2</v>
      </c>
      <c r="P55" s="212">
        <v>0.77</v>
      </c>
      <c r="Q55" s="212">
        <v>2.16</v>
      </c>
      <c r="R55" s="212">
        <v>-1.86</v>
      </c>
      <c r="S55" s="212">
        <v>4.05</v>
      </c>
      <c r="T55" s="252">
        <v>7.44</v>
      </c>
      <c r="U55" s="217"/>
      <c r="V55" s="217"/>
    </row>
    <row r="56" spans="1:22" ht="13.5" customHeight="1" thickBot="1" x14ac:dyDescent="0.25">
      <c r="A56" s="248"/>
      <c r="B56" s="248"/>
      <c r="C56" s="253"/>
      <c r="D56" s="253" t="s">
        <v>139</v>
      </c>
      <c r="E56" s="253"/>
      <c r="F56" s="204">
        <f>(F23*$L$23+SUMPRODUCT(F25:F29,$L$25:$L$29)+SUMPRODUCT(F33:F36,$L$33:$L$36)+SUMPRODUCT(F40:F42,$L$40:$L$42)+SUMPRODUCT(F45:F47,$L$45:$L$47)+SUMPRODUCT(F50:F51,$L$50:$L$51)+F54*$L$54)/$L$56</f>
        <v>5.4100000000000016E-3</v>
      </c>
      <c r="G56" s="204">
        <f>(G23*$L$23+SUMPRODUCT(G25:G29,$L$25:$L$29)+SUMPRODUCT(G33:G36,$L$33:$L$36)+SUMPRODUCT(G40:G42,$L$40:$L$42)+SUMPRODUCT(G45:G47,$L$45:$L$47)+SUMPRODUCT(G50:G51,$L$50:$L$51)+G54*$L$54)/$L$56</f>
        <v>1.3490500000000001E-2</v>
      </c>
      <c r="H56" s="254"/>
      <c r="I56" s="254"/>
      <c r="J56" s="254"/>
      <c r="K56" s="254"/>
      <c r="L56" s="255">
        <f>SUM(L23:L54)-L30-L37</f>
        <v>0.59999999999999987</v>
      </c>
      <c r="M56" s="255">
        <f>SUM(M23:M54)-M30-M37</f>
        <v>0.60000000000000031</v>
      </c>
      <c r="N56" s="255">
        <f>SUM(N23:N54)-N30-N37</f>
        <v>0.60000000000000031</v>
      </c>
      <c r="O56" s="256">
        <f t="shared" ref="O56:T56" si="8">($L$23*O23+SUMPRODUCT($L$25:$L$29,O25:O29)+SUMPRODUCT($L$33:$L$35,O33:O35)+SUMPRODUCT($L$40:$L$42,O40:O42)+SUMPRODUCT($L$45:$L$47,O45:O47)+SUMPRODUCT($L$50:$L$51,O50:O51)+$L$54*O54)/$L$56</f>
        <v>9.8958500000000011</v>
      </c>
      <c r="P56" s="256">
        <f t="shared" si="8"/>
        <v>1.1187500000000004</v>
      </c>
      <c r="Q56" s="256">
        <f t="shared" si="8"/>
        <v>3.6637500000000003</v>
      </c>
      <c r="R56" s="256">
        <f t="shared" si="8"/>
        <v>20.601200000000002</v>
      </c>
      <c r="S56" s="256">
        <f t="shared" si="8"/>
        <v>5.5157500000000015</v>
      </c>
      <c r="T56" s="256">
        <f t="shared" si="8"/>
        <v>12.105100000000004</v>
      </c>
      <c r="U56" s="217"/>
      <c r="V56" s="217"/>
    </row>
    <row r="57" spans="1:22" ht="13.5" customHeight="1" thickBot="1" x14ac:dyDescent="0.25">
      <c r="A57" s="248"/>
      <c r="B57" s="248"/>
      <c r="C57" s="253"/>
      <c r="D57" s="253" t="s">
        <v>216</v>
      </c>
      <c r="E57" s="253"/>
      <c r="F57" s="257">
        <f>(F23*$M$23+SUMPRODUCT(F25:F29,$M$25:$M$29)+SUMPRODUCT(F33:F35,$M$33:$M$35)+SUMPRODUCT(F40:F42,$M$40:$M$42)+SUMPRODUCT(F45:F47,$M$45:$M$47)+SUMPRODUCT(F50:F51,$M$50:$M$51)+F54*$M$54)/$M$56</f>
        <v>4.6569999999999979E-3</v>
      </c>
      <c r="G57" s="257">
        <f>(G23*$M$23+SUMPRODUCT(G25:G29,$M$25:$M$29)+SUMPRODUCT(G33:G35,$M$33:$M$35)+SUMPRODUCT(G40:G42,$M$40:$M$42)+SUMPRODUCT(G45:G47,$M$45:$M$47)+SUMPRODUCT(G50:G51,$M$50:$M$51)+G54*$M$54)/$M$56</f>
        <v>1.6855999999999993E-2</v>
      </c>
      <c r="H57" s="254"/>
      <c r="I57" s="254"/>
      <c r="J57" s="254"/>
      <c r="K57" s="254"/>
      <c r="L57" s="255"/>
      <c r="M57" s="206"/>
      <c r="N57" s="206"/>
      <c r="O57" s="256">
        <f t="shared" ref="O57:T57" si="9">($M$23*O23+SUMPRODUCT($M$25:$M$29,O25:O29)+SUMPRODUCT($M$33:$M$35,O33:O35)+SUMPRODUCT($M$40:$M$42,O40:O42)+SUMPRODUCT($M$45:$M$47,O45:O47)+SUMPRODUCT($M$50:$M$51,O50:O51)+$M$54*O54)/$M$56</f>
        <v>9.5646999999999949</v>
      </c>
      <c r="P57" s="256">
        <f t="shared" si="9"/>
        <v>1.0411999999999995</v>
      </c>
      <c r="Q57" s="256">
        <f t="shared" si="9"/>
        <v>3.4465999999999979</v>
      </c>
      <c r="R57" s="256">
        <f t="shared" si="9"/>
        <v>19.240399999999987</v>
      </c>
      <c r="S57" s="256">
        <f t="shared" si="9"/>
        <v>5.3145999999999978</v>
      </c>
      <c r="T57" s="256">
        <f t="shared" si="9"/>
        <v>11.738599999999995</v>
      </c>
      <c r="U57" s="217"/>
      <c r="V57" s="217"/>
    </row>
    <row r="58" spans="1:22" ht="13.5" customHeight="1" thickBot="1" x14ac:dyDescent="0.25">
      <c r="A58" s="248"/>
      <c r="B58" s="248"/>
      <c r="C58" s="253"/>
      <c r="D58" s="253" t="s">
        <v>228</v>
      </c>
      <c r="E58" s="253"/>
      <c r="F58" s="204">
        <f>(F23*$N$23+SUMPRODUCT(F25:F29,$N$25:$N$29)+SUMPRODUCT(F33:F36,$N$33:$N$36)+SUMPRODUCT(F40:F42,$N$40:$N$42)+SUMPRODUCT(F45:F47,$N$45:$N$47)+SUMPRODUCT(F50:F51,$N$50:$N$51)+F54*$N$54)/$N$56</f>
        <v>6.1599999999999971E-3</v>
      </c>
      <c r="G58" s="204">
        <f>(G23*$N$23+SUMPRODUCT(G25:G29,$N$25:$N$29)+SUMPRODUCT(G33:G36,$N$33:$N$36)+SUMPRODUCT(G40:G42,$N$40:$N$42)+SUMPRODUCT(G45:G47,$N$45:$N$47)+SUMPRODUCT(G50:G51,$N$50:$N$51)+G54*$N$54)/$N$56</f>
        <v>1.2955999999999992E-2</v>
      </c>
      <c r="H58" s="254"/>
      <c r="I58" s="254"/>
      <c r="J58" s="254"/>
      <c r="K58" s="254"/>
      <c r="L58" s="255"/>
      <c r="M58" s="206"/>
      <c r="N58" s="206"/>
      <c r="O58" s="207">
        <f t="shared" ref="O58:T58" si="10">($N$23*O23+SUMPRODUCT($N$25:$N$29,O25:O29)+SUMPRODUCT($N$33:$N$36,O33:O36)+SUMPRODUCT($N$40:$N$42,O40:O42)+SUMPRODUCT($N$45:$N$47,O45:O47)+SUMPRODUCT($N$50:$N$51,O50:O51)+$N$54*O54)/$N$56</f>
        <v>7.8114999999999952</v>
      </c>
      <c r="P58" s="207">
        <f t="shared" si="10"/>
        <v>0.85609999999999953</v>
      </c>
      <c r="Q58" s="207">
        <f t="shared" si="10"/>
        <v>2.9783999999999984</v>
      </c>
      <c r="R58" s="207">
        <f t="shared" si="10"/>
        <v>14.405099999999992</v>
      </c>
      <c r="S58" s="207">
        <f t="shared" si="10"/>
        <v>6.4744999999999964</v>
      </c>
      <c r="T58" s="207">
        <f t="shared" si="10"/>
        <v>12.459199999999994</v>
      </c>
      <c r="U58" s="217"/>
      <c r="V58" s="217"/>
    </row>
    <row r="59" spans="1:22" ht="13.5" customHeight="1" thickBot="1" x14ac:dyDescent="0.25">
      <c r="A59" s="248"/>
      <c r="B59" s="248"/>
      <c r="C59" s="258"/>
      <c r="D59" s="258" t="s">
        <v>140</v>
      </c>
      <c r="E59" s="258"/>
      <c r="F59" s="259">
        <f>(F24*(L23/0.6))+(F32*(SUM(L25:L29)/0.6)+(F39*(SUM(L33:L35)/0.6)+(F44*(SUM(L40:L42)/0.6)+(F49*(SUM(L45:L47)/0.6)+(F53*(SUM(L50:L51)/0.6)+(F55*(L54/0.6)))))))</f>
        <v>2.6050000000000001E-3</v>
      </c>
      <c r="G59" s="259">
        <f>(G24*(L23/0.6))+(G32*(SUM(L25:L29)/0.6)+(G39*(SUM(L33:L35)/0.6)+(G44*(SUM(L40:L42)/0.6)+(G49*(SUM(L45:L47)/0.6)+(G53*(SUM(L50:L51)/0.6)+(G55*(L54/0.6)))))))</f>
        <v>1.86325E-2</v>
      </c>
      <c r="H59" s="260"/>
      <c r="I59" s="260"/>
      <c r="J59" s="260"/>
      <c r="K59" s="260"/>
      <c r="L59" s="261"/>
      <c r="M59" s="262"/>
      <c r="N59" s="262"/>
      <c r="O59" s="263">
        <f>(O24*(L23/0.6))+(O32*(SUM(L25:L29)/0.6)+(O39*(SUM(L33:L35)/0.6)+(O44*(SUM(L40:L42)/0.6)+(O49*(SUM(L45:L47)/0.6)+(O53*(SUM(L50:L51)/0.6)+(O55*(L54/0.6)))))))</f>
        <v>9.9542999999999999</v>
      </c>
      <c r="P59" s="263">
        <f>(P24*(L23/0.6))+(P32*(SUM(L25:L29)/0.6)+(P39*(SUM(L33:L35)/0.6)+(P44*(SUM(L40:L42)/0.6)+(P49*(SUM(L45:L47)/0.6)+(P53*(SUM(L50:L51)/0.6)+(P55*(L54/0.6)))))))</f>
        <v>1.2222999999999999</v>
      </c>
      <c r="Q59" s="263">
        <f>(Q24*(L23/0.6))+(Q32*(SUM(L25:L29)/0.6)+(Q39*(SUM(L33:L35)/0.6)+(Q44*(SUM(L40:L42)/0.6)+(Q49*(SUM(L45:L47)/0.6)+(Q53*(SUM(L50:L51)/0.6)+(Q55*(L54/0.6)))))))</f>
        <v>3.7081499999999998</v>
      </c>
      <c r="R59" s="263">
        <f>(R24*(L23/0.6))+(R32*(SUM(L25:L29)/0.6)+(R39*(SUM(L33:L35)/0.6)+(R44*(SUM(L40:L42)/0.6)+(R49*(SUM(L45:L47)/0.6)+(R53*(SUM(L50:L51)/0.6)+(R55*(L54/0.6)))))))</f>
        <v>18.959950000000003</v>
      </c>
      <c r="S59" s="263">
        <f>(S24*(L23/0.6))+(S32*(SUM(L25:L29)/0.6)+(S39*(SUM(L33:L35)/0.6)+(S44*(SUM(L40:L42)/0.6)+(S49*(SUM(L45:L47)/0.6)+(S53*(SUM(L50:L51)/0.6)+(S55*(L54/0.6)))))))</f>
        <v>6.0414500000000002</v>
      </c>
      <c r="T59" s="263">
        <f>(T24*(L23/0.6))+(T32*(SUM(L25:L29)/0.6)+(T39*(SUM(L33:L35)/0.6)+(T44*(SUM(L40:L42)/0.6)+(T49*(SUM(L45:L47)/0.6)+(T53*(SUM(L50:L51)/0.6)+(T55*(L54/0.6)))))))</f>
        <v>11.435650000000001</v>
      </c>
    </row>
    <row r="60" spans="1:22" ht="13.5" customHeight="1" thickBot="1" x14ac:dyDescent="0.25">
      <c r="A60" s="248"/>
      <c r="B60" s="248"/>
      <c r="C60" s="253"/>
      <c r="D60" s="253" t="s">
        <v>174</v>
      </c>
      <c r="E60" s="253"/>
      <c r="F60" s="204">
        <f>(F30*(L30/0.6))+(F37*(L37/0.6))+(F55*(L55/0.6))</f>
        <v>5.7549999999999995E-4</v>
      </c>
      <c r="G60" s="204">
        <f>(G30*(L30/0.6))+(G37*(L37/0.6))+(G55*(L55/0.6))</f>
        <v>1.9387500000000002E-2</v>
      </c>
      <c r="H60" s="254"/>
      <c r="I60" s="254"/>
      <c r="J60" s="254"/>
      <c r="K60" s="254"/>
      <c r="L60" s="255"/>
      <c r="M60" s="206"/>
      <c r="N60" s="206"/>
      <c r="O60" s="207">
        <f t="shared" ref="O60:T60" si="11">($N$30*O30+$N$37*O37+$N$50*O50)/($N$30+$N$37+$N$50)</f>
        <v>10.396212871287126</v>
      </c>
      <c r="P60" s="207">
        <f t="shared" si="11"/>
        <v>0.74990099009900979</v>
      </c>
      <c r="Q60" s="207">
        <f t="shared" si="11"/>
        <v>3.6680445544554448</v>
      </c>
      <c r="R60" s="207">
        <f t="shared" si="11"/>
        <v>18.859975247524751</v>
      </c>
      <c r="S60" s="207">
        <f t="shared" si="11"/>
        <v>6.8183663366336615</v>
      </c>
      <c r="T60" s="207">
        <f t="shared" si="11"/>
        <v>12.539331683168315</v>
      </c>
    </row>
    <row r="61" spans="1:22" ht="13.5" customHeight="1" thickBot="1" x14ac:dyDescent="0.25">
      <c r="A61" s="208"/>
      <c r="B61" s="208"/>
      <c r="C61" s="253"/>
      <c r="D61" s="253" t="s">
        <v>141</v>
      </c>
      <c r="E61" s="253"/>
      <c r="F61" s="257">
        <f>(F56*0.6)+($F$19*0.4)</f>
        <v>6.5780000000000005E-3</v>
      </c>
      <c r="G61" s="257">
        <f>(G56*0.6)+($G$19*0.4)</f>
        <v>1.85887E-2</v>
      </c>
      <c r="H61" s="254"/>
      <c r="I61" s="254"/>
      <c r="J61" s="254"/>
      <c r="K61" s="254"/>
      <c r="L61" s="255">
        <f>L19+(SUM(L23:L54)-L30-L37)</f>
        <v>0.99999999999999989</v>
      </c>
      <c r="M61" s="255">
        <f>M19+(SUM(M23:M54)-M30-M37)</f>
        <v>1.0000000000000004</v>
      </c>
      <c r="N61" s="255">
        <f>N19+(SUM(N23:N54)-N30-N37)</f>
        <v>1.0000000000000004</v>
      </c>
      <c r="O61" s="256">
        <f t="shared" ref="O61:T61" si="12">(O56*0.6)+(O19*0.4)</f>
        <v>6.9459100000000005</v>
      </c>
      <c r="P61" s="256">
        <f t="shared" si="12"/>
        <v>0.81917000000000018</v>
      </c>
      <c r="Q61" s="256">
        <f t="shared" si="12"/>
        <v>2.6187300000000002</v>
      </c>
      <c r="R61" s="256">
        <f t="shared" si="12"/>
        <v>14.688480000000002</v>
      </c>
      <c r="S61" s="256">
        <f t="shared" si="12"/>
        <v>4.3644100000000012</v>
      </c>
      <c r="T61" s="256">
        <f t="shared" si="12"/>
        <v>8.8975400000000029</v>
      </c>
    </row>
    <row r="62" spans="1:22" ht="13.5" customHeight="1" thickBot="1" x14ac:dyDescent="0.25">
      <c r="A62" s="208"/>
      <c r="B62" s="208"/>
      <c r="C62" s="253"/>
      <c r="D62" s="253" t="s">
        <v>217</v>
      </c>
      <c r="E62" s="253"/>
      <c r="F62" s="257">
        <f>(F57*0.6)+($F$19*0.4)</f>
        <v>6.1261999999999983E-3</v>
      </c>
      <c r="G62" s="257">
        <f>(G57*0.6)+($G$19*0.4)</f>
        <v>2.0607999999999994E-2</v>
      </c>
      <c r="H62" s="254"/>
      <c r="I62" s="254"/>
      <c r="J62" s="254"/>
      <c r="K62" s="254"/>
      <c r="L62" s="255"/>
      <c r="M62" s="255"/>
      <c r="N62" s="255"/>
      <c r="O62" s="256">
        <f t="shared" ref="O62:T62" si="13">(O57*0.6)+(O19*0.4)</f>
        <v>6.7472199999999969</v>
      </c>
      <c r="P62" s="256">
        <f t="shared" si="13"/>
        <v>0.77263999999999955</v>
      </c>
      <c r="Q62" s="256">
        <f t="shared" si="13"/>
        <v>2.4884399999999984</v>
      </c>
      <c r="R62" s="256">
        <f t="shared" si="13"/>
        <v>13.871999999999993</v>
      </c>
      <c r="S62" s="256">
        <f t="shared" si="13"/>
        <v>4.2437199999999979</v>
      </c>
      <c r="T62" s="256">
        <f t="shared" si="13"/>
        <v>8.6776399999999967</v>
      </c>
    </row>
    <row r="63" spans="1:22" ht="13.5" customHeight="1" thickBot="1" x14ac:dyDescent="0.25">
      <c r="A63" s="208"/>
      <c r="B63" s="208"/>
      <c r="C63" s="253"/>
      <c r="D63" s="253" t="s">
        <v>229</v>
      </c>
      <c r="E63" s="253"/>
      <c r="F63" s="257">
        <f>(F58*0.6)+($F$19*0.4)</f>
        <v>7.0279999999999978E-3</v>
      </c>
      <c r="G63" s="257">
        <f>(G58*0.6)+($G$19*0.4)</f>
        <v>1.8267999999999993E-2</v>
      </c>
      <c r="H63" s="254"/>
      <c r="I63" s="254"/>
      <c r="J63" s="254"/>
      <c r="K63" s="254"/>
      <c r="L63" s="255"/>
      <c r="M63" s="255"/>
      <c r="N63" s="255"/>
      <c r="O63" s="256">
        <f t="shared" ref="O63:T63" si="14">(O58*0.6)+(O19*0.4)</f>
        <v>5.6952999999999969</v>
      </c>
      <c r="P63" s="256">
        <f t="shared" si="14"/>
        <v>0.66157999999999961</v>
      </c>
      <c r="Q63" s="256">
        <f t="shared" si="14"/>
        <v>2.2075199999999988</v>
      </c>
      <c r="R63" s="256">
        <f t="shared" si="14"/>
        <v>10.970819999999996</v>
      </c>
      <c r="S63" s="256">
        <f t="shared" si="14"/>
        <v>4.9396599999999982</v>
      </c>
      <c r="T63" s="256">
        <f t="shared" si="14"/>
        <v>9.1099999999999959</v>
      </c>
    </row>
    <row r="64" spans="1:22" ht="13.5" customHeight="1" thickBot="1" x14ac:dyDescent="0.25">
      <c r="A64" s="248"/>
      <c r="B64" s="248"/>
      <c r="C64" s="258"/>
      <c r="D64" s="258" t="s">
        <v>142</v>
      </c>
      <c r="E64" s="258"/>
      <c r="F64" s="259">
        <v>0</v>
      </c>
      <c r="G64" s="259">
        <f>0.6*G59+0.4*G22</f>
        <v>2.0779499999999999E-2</v>
      </c>
      <c r="H64" s="260"/>
      <c r="I64" s="260"/>
      <c r="J64" s="260"/>
      <c r="K64" s="260"/>
      <c r="L64" s="261"/>
      <c r="M64" s="262"/>
      <c r="N64" s="262"/>
      <c r="O64" s="263">
        <f t="shared" ref="O64:T64" si="15">O59*0.6+O22*0.4</f>
        <v>6.9325799999999997</v>
      </c>
      <c r="P64" s="263">
        <f t="shared" si="15"/>
        <v>0.72537999999999991</v>
      </c>
      <c r="Q64" s="263">
        <f t="shared" si="15"/>
        <v>2.8568899999999999</v>
      </c>
      <c r="R64" s="263">
        <f t="shared" si="15"/>
        <v>11.211970000000001</v>
      </c>
      <c r="S64" s="263">
        <f t="shared" si="15"/>
        <v>4.62087</v>
      </c>
      <c r="T64" s="263">
        <f t="shared" si="15"/>
        <v>7.72539</v>
      </c>
    </row>
    <row r="65" spans="2:20" ht="13.5" customHeight="1" thickBot="1" x14ac:dyDescent="0.25">
      <c r="C65" s="253"/>
      <c r="D65" s="253" t="s">
        <v>175</v>
      </c>
      <c r="E65" s="253"/>
      <c r="F65" s="257">
        <f>(F60*0.6)+(F21*0.4)</f>
        <v>1.9564999999999999E-3</v>
      </c>
      <c r="G65" s="257">
        <f>(G60*0.6)+(G21*0.4)</f>
        <v>2.3779700000000001E-2</v>
      </c>
      <c r="H65" s="254"/>
      <c r="I65" s="254"/>
      <c r="J65" s="254"/>
      <c r="K65" s="254"/>
      <c r="L65" s="255"/>
      <c r="M65" s="255"/>
      <c r="N65" s="255"/>
      <c r="O65" s="256">
        <f t="shared" ref="O65:T65" si="16">(O60*0.6)+(O21*0.4)</f>
        <v>7.512767722772276</v>
      </c>
      <c r="P65" s="256">
        <f t="shared" si="16"/>
        <v>0.51962059405940586</v>
      </c>
      <c r="Q65" s="256">
        <f t="shared" si="16"/>
        <v>2.8463867326732668</v>
      </c>
      <c r="R65" s="256">
        <f t="shared" si="16"/>
        <v>12.48246514851485</v>
      </c>
      <c r="S65" s="256">
        <f t="shared" si="16"/>
        <v>5.3311798019801966</v>
      </c>
      <c r="T65" s="256">
        <f t="shared" si="16"/>
        <v>8.9299990099009889</v>
      </c>
    </row>
    <row r="66" spans="2:20" ht="72" customHeight="1" x14ac:dyDescent="0.2">
      <c r="B66" s="296" t="s">
        <v>143</v>
      </c>
      <c r="C66" s="297"/>
      <c r="D66" s="297"/>
      <c r="E66" s="297"/>
      <c r="F66" s="298"/>
      <c r="G66" s="298"/>
      <c r="H66" s="299"/>
      <c r="I66" s="299"/>
      <c r="J66" s="299"/>
      <c r="K66" s="299"/>
      <c r="L66" s="297"/>
      <c r="M66" s="297"/>
      <c r="N66" s="297"/>
      <c r="O66" s="297"/>
      <c r="P66" s="297"/>
      <c r="Q66" s="297"/>
      <c r="R66" s="297"/>
      <c r="S66" s="297"/>
      <c r="T66" s="297"/>
    </row>
    <row r="67" spans="2:20" x14ac:dyDescent="0.2">
      <c r="C67" s="225" t="s">
        <v>219</v>
      </c>
    </row>
    <row r="69" spans="2:20" x14ac:dyDescent="0.2">
      <c r="C69" s="225" t="s">
        <v>157</v>
      </c>
      <c r="H69" s="266" t="s">
        <v>220</v>
      </c>
      <c r="O69" s="225" t="s">
        <v>221</v>
      </c>
    </row>
    <row r="70" spans="2:20" x14ac:dyDescent="0.2">
      <c r="C70" s="225" t="s">
        <v>176</v>
      </c>
    </row>
    <row r="73" spans="2:20" x14ac:dyDescent="0.2">
      <c r="C73" s="225" t="s">
        <v>150</v>
      </c>
    </row>
  </sheetData>
  <mergeCells count="1">
    <mergeCell ref="B66:T66"/>
  </mergeCells>
  <conditionalFormatting sqref="H50:K51 H2:K18">
    <cfRule type="cellIs" dxfId="50" priority="14" operator="between">
      <formula>74</formula>
      <formula>99</formula>
    </cfRule>
    <cfRule type="cellIs" dxfId="49" priority="15" operator="between">
      <formula>50</formula>
      <formula>74</formula>
    </cfRule>
    <cfRule type="cellIs" dxfId="48" priority="16" operator="between">
      <formula>25</formula>
      <formula>49</formula>
    </cfRule>
    <cfRule type="cellIs" dxfId="47" priority="17" operator="between">
      <formula>0</formula>
      <formula>24</formula>
    </cfRule>
  </conditionalFormatting>
  <conditionalFormatting sqref="H23:K23 H25:K30">
    <cfRule type="cellIs" dxfId="46" priority="13" operator="between">
      <formula>0</formula>
      <formula>24</formula>
    </cfRule>
  </conditionalFormatting>
  <conditionalFormatting sqref="H23:K23 H25:K30 H33:K36 H40:K42 H45:K47 H54:J54 H37:I37">
    <cfRule type="cellIs" dxfId="45" priority="9" operator="between">
      <formula>74</formula>
      <formula>99</formula>
    </cfRule>
    <cfRule type="cellIs" dxfId="44" priority="10" operator="between">
      <formula>50</formula>
      <formula>74</formula>
    </cfRule>
    <cfRule type="cellIs" dxfId="43" priority="11" operator="between">
      <formula>25</formula>
      <formula>49</formula>
    </cfRule>
    <cfRule type="cellIs" dxfId="42" priority="12" operator="between">
      <formula>0</formula>
      <formula>24</formula>
    </cfRule>
  </conditionalFormatting>
  <conditionalFormatting sqref="J37:K37">
    <cfRule type="cellIs" dxfId="41" priority="5" operator="between">
      <formula>74</formula>
      <formula>99</formula>
    </cfRule>
    <cfRule type="cellIs" dxfId="40" priority="6" operator="between">
      <formula>50</formula>
      <formula>74</formula>
    </cfRule>
    <cfRule type="cellIs" dxfId="39" priority="7" operator="between">
      <formula>25</formula>
      <formula>49</formula>
    </cfRule>
    <cfRule type="cellIs" dxfId="38" priority="8" operator="between">
      <formula>0</formula>
      <formula>24</formula>
    </cfRule>
  </conditionalFormatting>
  <conditionalFormatting sqref="K54">
    <cfRule type="cellIs" dxfId="37" priority="1" operator="between">
      <formula>74</formula>
      <formula>99</formula>
    </cfRule>
    <cfRule type="cellIs" dxfId="36" priority="2" operator="between">
      <formula>50</formula>
      <formula>74</formula>
    </cfRule>
    <cfRule type="cellIs" dxfId="35" priority="3" operator="between">
      <formula>25</formula>
      <formula>49</formula>
    </cfRule>
    <cfRule type="cellIs" dxfId="34" priority="4" operator="between">
      <formula>0</formula>
      <formula>24</formula>
    </cfRule>
  </conditionalFormatting>
  <printOptions horizontalCentered="1" verticalCentered="1" gridLines="1"/>
  <pageMargins left="0.5" right="0.5" top="0.5" bottom="0.5" header="0.5" footer="0.25"/>
  <pageSetup scale="54" orientation="landscape"/>
  <headerFooter alignWithMargins="0">
    <oddFooter>&amp;LData as of 12/31/2011&amp;R&amp;D</oddFooter>
  </headerFooter>
  <rowBreaks count="1" manualBreakCount="1">
    <brk id="38" max="16383" man="1"/>
  </rowBreaks>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43"/>
  <sheetViews>
    <sheetView topLeftCell="A4" workbookViewId="0">
      <selection activeCell="L41" sqref="L41"/>
    </sheetView>
  </sheetViews>
  <sheetFormatPr defaultRowHeight="12.75" x14ac:dyDescent="0.2"/>
  <cols>
    <col min="2" max="2" width="18.85546875" style="64" customWidth="1"/>
    <col min="3" max="3" width="8.7109375" style="64" customWidth="1"/>
    <col min="4" max="4" width="24.5703125" style="64" customWidth="1"/>
    <col min="6" max="8" width="9.140625" style="22" customWidth="1"/>
  </cols>
  <sheetData>
    <row r="1" spans="1:15" ht="13.5" customHeight="1" thickBot="1" x14ac:dyDescent="0.25">
      <c r="A1" s="8" t="s">
        <v>0</v>
      </c>
      <c r="B1" s="8" t="s">
        <v>1</v>
      </c>
      <c r="C1" s="8" t="s">
        <v>2</v>
      </c>
      <c r="D1" s="8" t="s">
        <v>3</v>
      </c>
      <c r="E1" s="8" t="s">
        <v>4</v>
      </c>
      <c r="F1" s="8" t="s">
        <v>95</v>
      </c>
      <c r="G1" s="8" t="s">
        <v>97</v>
      </c>
      <c r="H1" s="8" t="s">
        <v>98</v>
      </c>
      <c r="I1" s="9" t="s">
        <v>5</v>
      </c>
      <c r="J1" s="8" t="s">
        <v>7</v>
      </c>
      <c r="K1" s="8" t="s">
        <v>6</v>
      </c>
      <c r="L1" s="8" t="s">
        <v>100</v>
      </c>
      <c r="M1" s="8" t="s">
        <v>8</v>
      </c>
      <c r="N1" s="8" t="s">
        <v>9</v>
      </c>
      <c r="O1" s="8" t="s">
        <v>10</v>
      </c>
    </row>
    <row r="2" spans="1:15" x14ac:dyDescent="0.2">
      <c r="A2" t="s">
        <v>11</v>
      </c>
      <c r="B2" t="s">
        <v>12</v>
      </c>
      <c r="C2" t="s">
        <v>13</v>
      </c>
      <c r="D2" t="s">
        <v>14</v>
      </c>
      <c r="E2" t="s">
        <v>15</v>
      </c>
      <c r="F2" s="22">
        <v>40</v>
      </c>
      <c r="G2" s="22">
        <v>36</v>
      </c>
      <c r="H2" s="22">
        <v>22</v>
      </c>
      <c r="I2" s="67">
        <v>0.14799999999999999</v>
      </c>
      <c r="J2" s="65"/>
      <c r="K2" s="65"/>
      <c r="L2" s="65"/>
      <c r="M2" s="65"/>
      <c r="N2" s="65"/>
      <c r="O2" s="65"/>
    </row>
    <row r="3" spans="1:15" x14ac:dyDescent="0.2">
      <c r="A3" t="s">
        <v>11</v>
      </c>
      <c r="B3" t="s">
        <v>16</v>
      </c>
      <c r="C3" t="s">
        <v>17</v>
      </c>
      <c r="D3" t="s">
        <v>18</v>
      </c>
      <c r="F3" s="22">
        <v>0</v>
      </c>
      <c r="G3" s="22">
        <v>3</v>
      </c>
      <c r="H3" s="22">
        <v>18</v>
      </c>
      <c r="I3" s="67">
        <v>0.04</v>
      </c>
      <c r="J3" s="65"/>
      <c r="K3" s="65"/>
      <c r="L3" s="65"/>
      <c r="M3" s="65"/>
      <c r="N3" s="65"/>
      <c r="O3" s="65"/>
    </row>
    <row r="4" spans="1:15" x14ac:dyDescent="0.2">
      <c r="A4" t="s">
        <v>11</v>
      </c>
      <c r="B4" t="s">
        <v>19</v>
      </c>
      <c r="C4" t="s">
        <v>20</v>
      </c>
      <c r="D4" t="s">
        <v>21</v>
      </c>
      <c r="E4" t="s">
        <v>15</v>
      </c>
      <c r="F4" s="22">
        <v>14</v>
      </c>
      <c r="G4" s="22">
        <v>5</v>
      </c>
      <c r="H4" s="22">
        <v>12</v>
      </c>
      <c r="I4" s="67">
        <v>7.1999999999999995E-2</v>
      </c>
      <c r="J4" s="65"/>
      <c r="K4" s="65"/>
      <c r="L4" s="65"/>
      <c r="M4" s="65"/>
      <c r="N4" s="65"/>
      <c r="O4" s="65"/>
    </row>
    <row r="5" spans="1:15" x14ac:dyDescent="0.2">
      <c r="A5" t="s">
        <v>11</v>
      </c>
      <c r="B5" t="s">
        <v>22</v>
      </c>
      <c r="C5" t="s">
        <v>101</v>
      </c>
      <c r="D5" t="s">
        <v>102</v>
      </c>
      <c r="E5" t="s">
        <v>15</v>
      </c>
      <c r="F5" s="22">
        <v>56</v>
      </c>
      <c r="G5" s="22">
        <v>47</v>
      </c>
      <c r="H5" s="22">
        <v>37</v>
      </c>
      <c r="I5" s="67">
        <v>2.8000000000000001E-2</v>
      </c>
      <c r="J5" s="65"/>
      <c r="K5" s="65"/>
      <c r="L5" s="65"/>
      <c r="M5" s="65"/>
      <c r="N5" s="65"/>
      <c r="O5" s="65"/>
    </row>
    <row r="6" spans="1:15" x14ac:dyDescent="0.2">
      <c r="A6" t="s">
        <v>11</v>
      </c>
      <c r="B6" t="s">
        <v>25</v>
      </c>
      <c r="C6" t="s">
        <v>26</v>
      </c>
      <c r="D6" t="s">
        <v>27</v>
      </c>
      <c r="E6" t="s">
        <v>28</v>
      </c>
      <c r="F6" s="22">
        <v>29</v>
      </c>
      <c r="G6" s="22">
        <v>12</v>
      </c>
      <c r="H6" s="22">
        <v>29</v>
      </c>
      <c r="I6" s="67">
        <v>7.1999999999999995E-2</v>
      </c>
      <c r="J6" s="65"/>
      <c r="K6" s="65"/>
      <c r="L6" s="65"/>
      <c r="M6" s="65"/>
      <c r="N6" s="65"/>
      <c r="O6" s="65"/>
    </row>
    <row r="7" spans="1:15" ht="13.5" customHeight="1" thickBot="1" x14ac:dyDescent="0.25">
      <c r="A7" s="2" t="s">
        <v>11</v>
      </c>
      <c r="B7" s="2" t="s">
        <v>29</v>
      </c>
      <c r="C7" s="2" t="s">
        <v>30</v>
      </c>
      <c r="D7" s="2" t="s">
        <v>31</v>
      </c>
      <c r="E7" s="2" t="s">
        <v>32</v>
      </c>
      <c r="F7" s="17">
        <v>31</v>
      </c>
      <c r="G7" s="17">
        <v>42</v>
      </c>
      <c r="H7" s="17">
        <v>61</v>
      </c>
      <c r="I7" s="99">
        <v>0.04</v>
      </c>
      <c r="J7" s="3"/>
      <c r="K7" s="3"/>
      <c r="L7" s="3"/>
      <c r="M7" s="3"/>
      <c r="N7" s="3"/>
      <c r="O7" s="3"/>
    </row>
    <row r="8" spans="1:15" ht="13.5" customHeight="1" thickBot="1" x14ac:dyDescent="0.25">
      <c r="A8" s="2"/>
      <c r="B8" s="2"/>
      <c r="C8" s="2"/>
      <c r="D8" s="2" t="s">
        <v>103</v>
      </c>
      <c r="E8" s="2"/>
      <c r="F8" s="17"/>
      <c r="G8" s="17"/>
      <c r="H8" s="17"/>
      <c r="I8" s="99"/>
      <c r="J8" s="3">
        <f>((J2*(I2/0.4))+(J3*(I3/0.4))+(J4*(I4/0.4))+(J5*(I5/0.4))+(J6*(I6/0.4))+(J7*(I7/0.4)))</f>
        <v>0</v>
      </c>
      <c r="K8" s="3">
        <f>((K2*(I2/0.4))+(K3*(I3/0.4))+(K4*(I4/0.4))+(K5*(I5/0.4))+(K6*(I6/0.4))+(K7*(I7/0.4)))</f>
        <v>0</v>
      </c>
      <c r="L8" s="3">
        <f>((L2*(I2/0.4))+(L3*(I3/0.4))+(L4*(I4/0.4))+(L5*(I5/0.4))+(L6*(I6/0.4))+(L7*(I7/0.4)))</f>
        <v>0</v>
      </c>
      <c r="M8" s="3">
        <f>((M2*(I2/0.4))+(M3*(I3/0.4))+(M4*(I4/0.4))+(M5*(I5/0.4))+(M6*(I6/0.4))+(M7*(I7/0.4)))</f>
        <v>0</v>
      </c>
      <c r="N8" s="3">
        <f>((N2*(I2/0.4))+(N3*(I3/0.4))+(N4*(I4/0.4))+(N5*(I5/0.4))+(N6*(I6/0.4))+(N7*(I7/0.4)))</f>
        <v>0</v>
      </c>
      <c r="O8" s="3">
        <f>((O2*(I2/0.4))+(O3*(I3/0.4))+(O4*(I4/0.4))+(O5*(I5/0.4))+(O6*(I6/0.4))+(O7*(I7/0.4)))</f>
        <v>0</v>
      </c>
    </row>
    <row r="9" spans="1:15" ht="13.5" customHeight="1" thickBot="1" x14ac:dyDescent="0.25">
      <c r="A9" s="10" t="s">
        <v>11</v>
      </c>
      <c r="B9" s="10" t="s">
        <v>104</v>
      </c>
      <c r="C9" s="10" t="s">
        <v>105</v>
      </c>
      <c r="D9" s="10" t="s">
        <v>106</v>
      </c>
      <c r="E9" s="10"/>
      <c r="F9" s="18"/>
      <c r="G9" s="18"/>
      <c r="H9" s="18"/>
      <c r="I9" s="11"/>
      <c r="J9" s="12"/>
      <c r="K9" s="12"/>
      <c r="L9" s="12"/>
      <c r="M9" s="12"/>
      <c r="N9" s="12"/>
      <c r="O9" s="12"/>
    </row>
    <row r="10" spans="1:15" ht="13.5" customHeight="1" thickBot="1" x14ac:dyDescent="0.25">
      <c r="A10" s="4" t="s">
        <v>33</v>
      </c>
      <c r="B10" s="4" t="s">
        <v>34</v>
      </c>
      <c r="C10" s="4" t="s">
        <v>35</v>
      </c>
      <c r="D10" s="4" t="s">
        <v>36</v>
      </c>
      <c r="E10" s="4" t="s">
        <v>15</v>
      </c>
      <c r="F10" s="19">
        <v>0</v>
      </c>
      <c r="G10" s="19">
        <v>3</v>
      </c>
      <c r="H10" s="19">
        <v>5</v>
      </c>
      <c r="I10" s="5">
        <v>3.7499999999999999E-2</v>
      </c>
      <c r="J10" s="6"/>
      <c r="K10" s="6"/>
      <c r="L10" s="6"/>
      <c r="M10" s="6"/>
      <c r="N10" s="6"/>
      <c r="O10" s="6"/>
    </row>
    <row r="11" spans="1:15" ht="13.5" customHeight="1" thickBot="1" x14ac:dyDescent="0.25">
      <c r="A11" s="13"/>
      <c r="B11" s="13" t="s">
        <v>107</v>
      </c>
      <c r="C11" s="13" t="s">
        <v>108</v>
      </c>
      <c r="D11" s="13" t="s">
        <v>109</v>
      </c>
      <c r="E11" s="13"/>
      <c r="F11" s="20"/>
      <c r="G11" s="20"/>
      <c r="H11" s="20"/>
      <c r="I11" s="14"/>
      <c r="J11" s="15"/>
      <c r="K11" s="15"/>
      <c r="L11" s="15"/>
      <c r="M11" s="15"/>
      <c r="N11" s="15"/>
      <c r="O11" s="15"/>
    </row>
    <row r="12" spans="1:15" x14ac:dyDescent="0.2">
      <c r="A12" t="s">
        <v>33</v>
      </c>
      <c r="B12" t="s">
        <v>37</v>
      </c>
      <c r="C12" t="s">
        <v>38</v>
      </c>
      <c r="D12" t="s">
        <v>39</v>
      </c>
      <c r="F12" s="22">
        <v>29</v>
      </c>
      <c r="G12" s="22">
        <v>24</v>
      </c>
      <c r="H12" s="22">
        <v>16</v>
      </c>
      <c r="I12" s="67">
        <v>1.7999999999999999E-2</v>
      </c>
      <c r="J12" s="65"/>
      <c r="K12" s="65"/>
      <c r="L12" s="65"/>
      <c r="M12" s="65"/>
      <c r="N12" s="65"/>
      <c r="O12" s="65"/>
    </row>
    <row r="13" spans="1:15" x14ac:dyDescent="0.2">
      <c r="A13" t="s">
        <v>33</v>
      </c>
      <c r="B13" t="s">
        <v>40</v>
      </c>
      <c r="C13" t="s">
        <v>41</v>
      </c>
      <c r="D13" t="s">
        <v>42</v>
      </c>
      <c r="E13" t="s">
        <v>43</v>
      </c>
      <c r="F13" s="22">
        <v>73</v>
      </c>
      <c r="G13" s="22" t="s">
        <v>85</v>
      </c>
      <c r="H13" s="22" t="s">
        <v>85</v>
      </c>
      <c r="I13" s="67">
        <v>3.9E-2</v>
      </c>
      <c r="J13" s="65"/>
      <c r="K13" s="65"/>
      <c r="L13" s="65"/>
      <c r="M13" s="65"/>
      <c r="N13" s="65"/>
      <c r="O13" s="65"/>
    </row>
    <row r="14" spans="1:15" x14ac:dyDescent="0.2">
      <c r="A14" t="s">
        <v>33</v>
      </c>
      <c r="B14" t="s">
        <v>44</v>
      </c>
      <c r="C14" t="s">
        <v>45</v>
      </c>
      <c r="D14" t="s">
        <v>46</v>
      </c>
      <c r="E14" t="s">
        <v>15</v>
      </c>
      <c r="F14" s="22">
        <v>0</v>
      </c>
      <c r="G14" s="22">
        <v>9</v>
      </c>
      <c r="H14" s="22">
        <v>6</v>
      </c>
      <c r="I14" s="67">
        <v>4.0500000000000001E-2</v>
      </c>
      <c r="J14" s="65"/>
      <c r="K14" s="65"/>
      <c r="L14" s="65"/>
      <c r="M14" s="65"/>
      <c r="N14" s="65"/>
      <c r="O14" s="65"/>
    </row>
    <row r="15" spans="1:15" ht="13.5" customHeight="1" thickBot="1" x14ac:dyDescent="0.25">
      <c r="A15" s="2" t="s">
        <v>33</v>
      </c>
      <c r="B15" s="2" t="s">
        <v>47</v>
      </c>
      <c r="C15" s="2" t="s">
        <v>48</v>
      </c>
      <c r="D15" s="2" t="s">
        <v>49</v>
      </c>
      <c r="E15" s="2" t="s">
        <v>15</v>
      </c>
      <c r="F15" s="17">
        <v>26</v>
      </c>
      <c r="G15" s="17">
        <v>20</v>
      </c>
      <c r="H15" s="17">
        <v>15</v>
      </c>
      <c r="I15" s="99">
        <v>3.7499999999999999E-2</v>
      </c>
      <c r="J15" s="3"/>
      <c r="K15" s="3"/>
      <c r="L15" s="3"/>
      <c r="M15" s="3"/>
      <c r="N15" s="3"/>
      <c r="O15" s="3"/>
    </row>
    <row r="16" spans="1:15" ht="13.5" customHeight="1" thickBot="1" x14ac:dyDescent="0.25">
      <c r="A16" s="2"/>
      <c r="B16" s="2"/>
      <c r="C16" s="2"/>
      <c r="D16" s="2" t="s">
        <v>110</v>
      </c>
      <c r="E16" s="2"/>
      <c r="F16" s="17"/>
      <c r="G16" s="17"/>
      <c r="H16" s="17"/>
      <c r="I16" s="99"/>
      <c r="J16" s="3">
        <f>((J12*(I12/SUM(I12:I15)))+(J13*(I13/SUM(I12:I15)))+(J14*(I14/SUM(I12:I15)))+(J15*(I15/SUM(I12:I15))))</f>
        <v>0</v>
      </c>
      <c r="K16" s="3">
        <f>((K12*(I12/SUM(I12:I15)))+(K13*(I13/SUM(I12:I15)))+(K14*(I14/SUM(I12:I15)))+(K15*(I15/SUM(I12:I15))))</f>
        <v>0</v>
      </c>
      <c r="L16" s="3">
        <f>((L12*(I12/SUM(I12:I15)))+(L13*(I13/SUM(I12:I15)))+(L14*(I14/SUM(I12:I15)))+(L15*(I15/SUM(I12:I15))))</f>
        <v>0</v>
      </c>
      <c r="M16" s="3">
        <f>((M12*(I12/SUM(I12:I15)))+(M13*(I13/SUM(I12:I15)))+(M14*(I14/SUM(I12:I15)))+(M15*(I15/SUM(I12:I15))))</f>
        <v>0</v>
      </c>
      <c r="N16" s="3">
        <f>((N12*(I12/SUM(I12:I15)))+(N13*(I13/SUM(I12:I15)))+(N14*(I14/SUM(I12:I15)))+(N15*(I15/SUM(I12:I15))))</f>
        <v>0</v>
      </c>
      <c r="O16" s="3">
        <f>((O12*(I12/SUM(I12:I15)))+(O13*(I13/SUM(I12:I15)))+(O14*(I14/SUM(I12:I15)))+(O15*(I15/SUM(I12:I15))))</f>
        <v>0</v>
      </c>
    </row>
    <row r="17" spans="1:15" ht="13.5" customHeight="1" thickBot="1" x14ac:dyDescent="0.25">
      <c r="A17" s="10"/>
      <c r="B17" s="10" t="s">
        <v>111</v>
      </c>
      <c r="C17" s="10" t="s">
        <v>112</v>
      </c>
      <c r="D17" s="10" t="s">
        <v>113</v>
      </c>
      <c r="E17" s="10"/>
      <c r="F17" s="18"/>
      <c r="G17" s="18"/>
      <c r="H17" s="18"/>
      <c r="I17" s="11"/>
      <c r="J17" s="12"/>
      <c r="K17" s="12"/>
      <c r="L17" s="12"/>
      <c r="M17" s="12"/>
      <c r="N17" s="12"/>
      <c r="O17" s="12"/>
    </row>
    <row r="18" spans="1:15" x14ac:dyDescent="0.2">
      <c r="A18" t="s">
        <v>33</v>
      </c>
      <c r="B18" t="s">
        <v>50</v>
      </c>
      <c r="C18" t="s">
        <v>51</v>
      </c>
      <c r="D18" t="s">
        <v>52</v>
      </c>
      <c r="E18" t="s">
        <v>15</v>
      </c>
      <c r="F18" s="22">
        <v>74</v>
      </c>
      <c r="G18" s="21">
        <v>82</v>
      </c>
      <c r="H18" s="21">
        <v>82</v>
      </c>
      <c r="I18" s="67">
        <v>3.5999999999999997E-2</v>
      </c>
      <c r="J18" s="65"/>
      <c r="K18" s="65"/>
      <c r="L18" s="65"/>
      <c r="M18" s="65"/>
      <c r="N18" s="65"/>
      <c r="O18" s="65"/>
    </row>
    <row r="19" spans="1:15" x14ac:dyDescent="0.2">
      <c r="A19" t="s">
        <v>33</v>
      </c>
      <c r="B19" t="s">
        <v>53</v>
      </c>
      <c r="C19" t="s">
        <v>54</v>
      </c>
      <c r="D19" t="s">
        <v>55</v>
      </c>
      <c r="E19" t="s">
        <v>56</v>
      </c>
      <c r="F19" s="22">
        <v>81</v>
      </c>
      <c r="G19" s="22">
        <v>27</v>
      </c>
      <c r="H19" s="22" t="s">
        <v>85</v>
      </c>
      <c r="I19" s="67">
        <v>3.5999999999999997E-2</v>
      </c>
      <c r="J19" s="65"/>
      <c r="K19" s="65"/>
      <c r="L19" s="65"/>
      <c r="M19" s="65"/>
      <c r="N19" s="65"/>
      <c r="O19" s="65"/>
    </row>
    <row r="20" spans="1:15" ht="13.5" customHeight="1" thickBot="1" x14ac:dyDescent="0.25">
      <c r="A20" s="2" t="s">
        <v>33</v>
      </c>
      <c r="B20" s="2" t="s">
        <v>57</v>
      </c>
      <c r="C20" s="2" t="s">
        <v>58</v>
      </c>
      <c r="D20" s="2" t="s">
        <v>59</v>
      </c>
      <c r="E20" s="2" t="s">
        <v>15</v>
      </c>
      <c r="F20" s="17">
        <v>0</v>
      </c>
      <c r="G20" s="17">
        <v>6</v>
      </c>
      <c r="H20" s="17">
        <v>10</v>
      </c>
      <c r="I20" s="99">
        <v>3.7499999999999999E-2</v>
      </c>
      <c r="J20" s="3"/>
      <c r="K20" s="3"/>
      <c r="L20" s="3"/>
      <c r="M20" s="3"/>
      <c r="N20" s="3"/>
      <c r="O20" s="3"/>
    </row>
    <row r="21" spans="1:15" ht="13.5" customHeight="1" thickBot="1" x14ac:dyDescent="0.25">
      <c r="A21" s="2"/>
      <c r="B21" s="2"/>
      <c r="C21" s="2"/>
      <c r="D21" s="2" t="s">
        <v>117</v>
      </c>
      <c r="E21" s="2"/>
      <c r="F21" s="17"/>
      <c r="G21" s="17"/>
      <c r="H21" s="17"/>
      <c r="I21" s="99"/>
      <c r="J21" s="3">
        <f>((J18*(I18/SUM(I18:I20)))+(J19*(I19/SUM(I18:I20)))+(J20*(I20/SUM(I18:I20))))</f>
        <v>0</v>
      </c>
      <c r="K21" s="3">
        <f>((K18*(I18/SUM(I18:I20)))+(K19*(I19/SUM(I18:I20)))+(K20*(I20/SUM(I18:I20))))</f>
        <v>0</v>
      </c>
      <c r="L21" s="3">
        <f>((L18*(I18/SUM(I18:I20)))+(L19*(I19/SUM(I18:I20)))+(L20*(I20/SUM(I18:I20))))</f>
        <v>0</v>
      </c>
      <c r="M21" s="3">
        <f>((M18*(I18/SUM(I18:I20)))+(M19*(I19/SUM(I18:I20)))+(M20*(I20/SUM(I18:I20))))</f>
        <v>0</v>
      </c>
      <c r="N21" s="3">
        <f>((N18*(I18/SUM(I18:I20)))+(N19*(I19/SUM(I18:I20)))+(N20*(I20/SUM(I18:I20))))</f>
        <v>0</v>
      </c>
      <c r="O21" s="3">
        <f>((O18*(I18/SUM(I18:I20)))+(O19*(I19/SUM(I18:I20)))+(O20*(I20/SUM(I18:I20))))</f>
        <v>0</v>
      </c>
    </row>
    <row r="22" spans="1:15" ht="13.5" customHeight="1" thickBot="1" x14ac:dyDescent="0.25">
      <c r="A22" s="10"/>
      <c r="B22" s="10" t="s">
        <v>118</v>
      </c>
      <c r="C22" s="10" t="s">
        <v>119</v>
      </c>
      <c r="D22" s="10" t="s">
        <v>120</v>
      </c>
      <c r="E22" s="10"/>
      <c r="F22" s="18"/>
      <c r="G22" s="18"/>
      <c r="H22" s="18"/>
      <c r="I22" s="11"/>
      <c r="J22" s="12"/>
      <c r="K22" s="12"/>
      <c r="L22" s="12"/>
      <c r="M22" s="12"/>
      <c r="N22" s="12"/>
      <c r="O22" s="12"/>
    </row>
    <row r="23" spans="1:15" x14ac:dyDescent="0.2">
      <c r="A23" t="s">
        <v>33</v>
      </c>
      <c r="B23" t="s">
        <v>60</v>
      </c>
      <c r="C23" t="s">
        <v>61</v>
      </c>
      <c r="D23" t="s">
        <v>62</v>
      </c>
      <c r="E23" t="s">
        <v>15</v>
      </c>
      <c r="F23" s="22">
        <v>0</v>
      </c>
      <c r="G23" s="22">
        <v>24</v>
      </c>
      <c r="H23" s="22">
        <v>42</v>
      </c>
      <c r="I23" s="67">
        <v>2.1000000000000001E-2</v>
      </c>
      <c r="J23" s="65"/>
      <c r="K23" s="65"/>
      <c r="L23" s="65"/>
      <c r="M23" s="65"/>
      <c r="N23" s="65"/>
      <c r="O23" s="65"/>
    </row>
    <row r="24" spans="1:15" x14ac:dyDescent="0.2">
      <c r="A24" t="s">
        <v>33</v>
      </c>
      <c r="B24" t="s">
        <v>63</v>
      </c>
      <c r="C24" t="s">
        <v>64</v>
      </c>
      <c r="D24" t="s">
        <v>65</v>
      </c>
      <c r="E24" t="s">
        <v>15</v>
      </c>
      <c r="F24" s="22">
        <v>61</v>
      </c>
      <c r="G24" s="22" t="s">
        <v>85</v>
      </c>
      <c r="H24" s="22" t="s">
        <v>85</v>
      </c>
      <c r="I24" s="67">
        <v>2.1000000000000001E-2</v>
      </c>
      <c r="J24" s="65"/>
      <c r="K24" s="65"/>
      <c r="L24" s="65"/>
      <c r="M24" s="65"/>
      <c r="N24" s="65"/>
      <c r="O24" s="65"/>
    </row>
    <row r="25" spans="1:15" ht="13.5" customHeight="1" thickBot="1" x14ac:dyDescent="0.25">
      <c r="A25" s="2" t="s">
        <v>33</v>
      </c>
      <c r="B25" s="2" t="s">
        <v>66</v>
      </c>
      <c r="C25" s="2" t="s">
        <v>67</v>
      </c>
      <c r="D25" s="2" t="s">
        <v>68</v>
      </c>
      <c r="E25" s="2" t="s">
        <v>43</v>
      </c>
      <c r="F25" s="17">
        <v>73</v>
      </c>
      <c r="G25" s="17" t="s">
        <v>85</v>
      </c>
      <c r="H25" s="17" t="s">
        <v>85</v>
      </c>
      <c r="I25" s="99">
        <v>4.2000000000000003E-2</v>
      </c>
      <c r="J25" s="3"/>
      <c r="K25" s="3"/>
      <c r="L25" s="3"/>
      <c r="M25" s="3"/>
      <c r="N25" s="3"/>
      <c r="O25" s="3"/>
    </row>
    <row r="26" spans="1:15" ht="13.5" customHeight="1" thickBot="1" x14ac:dyDescent="0.25">
      <c r="A26" s="2"/>
      <c r="B26" s="2"/>
      <c r="C26" s="2"/>
      <c r="D26" s="2" t="s">
        <v>123</v>
      </c>
      <c r="E26" s="2"/>
      <c r="F26" s="17"/>
      <c r="G26" s="17"/>
      <c r="H26" s="17"/>
      <c r="I26" s="99"/>
      <c r="J26" s="3">
        <f>((J23*(I23/SUM(I23:I25)))+(J24*(I24/SUM(I23:I25)))+(J25*(I25/SUM(I23:I25))))</f>
        <v>0</v>
      </c>
      <c r="K26" s="3">
        <f>((K23*(I23/SUM(I23:I25)))+(K24*(I24/SUM(I23:I25)))+(K25*(I25/SUM(I23:I25))))</f>
        <v>0</v>
      </c>
      <c r="L26" s="3">
        <f>((L23*(I23/SUM(I23:I25)))+(L24*(I24/SUM(I23:I25)))+(L25*(I25/SUM(I23:I25))))</f>
        <v>0</v>
      </c>
      <c r="M26" s="3">
        <f>((M23*(I23/SUM(I23:I25)))+(M24*(I24/SUM(I23:I25)))+(M25*(I25/SUM(I23:I25))))</f>
        <v>0</v>
      </c>
      <c r="N26" s="3">
        <f>((N23*(I23/SUM(I23:I25)))+(N24*(I24/SUM(I23:I25)))+(N25*(I25/SUM(I23:I25))))</f>
        <v>0</v>
      </c>
      <c r="O26" s="3">
        <f>((O23*(I23/SUM(I23:I25)))+(O24*(I24/SUM(I23:I25)))+(O25*(I25/SUM(I23:I25))))</f>
        <v>0</v>
      </c>
    </row>
    <row r="27" spans="1:15" ht="13.5" customHeight="1" thickBot="1" x14ac:dyDescent="0.25">
      <c r="A27" s="10"/>
      <c r="B27" s="10" t="s">
        <v>124</v>
      </c>
      <c r="C27" s="10" t="s">
        <v>125</v>
      </c>
      <c r="D27" s="10" t="s">
        <v>126</v>
      </c>
      <c r="E27" s="10"/>
      <c r="F27" s="18"/>
      <c r="G27" s="18"/>
      <c r="H27" s="18"/>
      <c r="I27" s="11"/>
      <c r="J27" s="12"/>
      <c r="K27" s="12"/>
      <c r="L27" s="12"/>
      <c r="M27" s="12"/>
      <c r="N27" s="12"/>
      <c r="O27" s="12"/>
    </row>
    <row r="28" spans="1:15" x14ac:dyDescent="0.2">
      <c r="A28" t="s">
        <v>33</v>
      </c>
      <c r="B28" t="s">
        <v>69</v>
      </c>
      <c r="C28" t="s">
        <v>70</v>
      </c>
      <c r="D28" t="s">
        <v>71</v>
      </c>
      <c r="F28" s="22">
        <v>54</v>
      </c>
      <c r="G28" s="22">
        <v>73</v>
      </c>
      <c r="H28" s="21">
        <v>77</v>
      </c>
      <c r="I28" s="67">
        <v>2.1000000000000001E-2</v>
      </c>
      <c r="J28" s="65"/>
      <c r="K28" s="65"/>
      <c r="L28" s="65"/>
      <c r="M28" s="65"/>
      <c r="N28" s="65"/>
      <c r="O28" s="65"/>
    </row>
    <row r="29" spans="1:15" x14ac:dyDescent="0.2">
      <c r="A29" t="s">
        <v>33</v>
      </c>
      <c r="B29" t="s">
        <v>72</v>
      </c>
      <c r="C29" t="s">
        <v>73</v>
      </c>
      <c r="D29" t="s">
        <v>74</v>
      </c>
      <c r="F29" s="22">
        <v>28</v>
      </c>
      <c r="G29" s="22">
        <v>60</v>
      </c>
      <c r="H29" s="22">
        <v>50</v>
      </c>
      <c r="I29" s="67">
        <v>2.1000000000000001E-2</v>
      </c>
      <c r="J29" s="65"/>
      <c r="K29" s="65"/>
      <c r="L29" s="65"/>
      <c r="M29" s="65"/>
      <c r="N29" s="65"/>
      <c r="O29" s="65"/>
    </row>
    <row r="30" spans="1:15" ht="13.5" customHeight="1" thickBot="1" x14ac:dyDescent="0.25">
      <c r="A30" s="2" t="s">
        <v>33</v>
      </c>
      <c r="B30" s="2" t="s">
        <v>75</v>
      </c>
      <c r="C30" s="2" t="s">
        <v>76</v>
      </c>
      <c r="D30" s="2" t="s">
        <v>77</v>
      </c>
      <c r="E30" s="2" t="s">
        <v>15</v>
      </c>
      <c r="F30" s="17">
        <v>0</v>
      </c>
      <c r="G30" s="17">
        <v>30</v>
      </c>
      <c r="H30" s="17">
        <v>21</v>
      </c>
      <c r="I30" s="99">
        <v>4.2000000000000003E-2</v>
      </c>
      <c r="J30" s="3"/>
      <c r="K30" s="3"/>
      <c r="L30" s="3"/>
      <c r="M30" s="3"/>
      <c r="N30" s="3"/>
      <c r="O30" s="3"/>
    </row>
    <row r="31" spans="1:15" ht="13.5" customHeight="1" thickBot="1" x14ac:dyDescent="0.25">
      <c r="A31" s="2"/>
      <c r="B31" s="2"/>
      <c r="C31" s="2"/>
      <c r="D31" s="2" t="s">
        <v>127</v>
      </c>
      <c r="E31" s="2"/>
      <c r="F31" s="17"/>
      <c r="G31" s="17"/>
      <c r="H31" s="17"/>
      <c r="I31" s="99"/>
      <c r="J31" s="3">
        <f>((J28*(I28/SUM(I28:I30)))+(J29*(I29/SUM(I28:I30)))+(J30*(I30/SUM(I28:I30))))</f>
        <v>0</v>
      </c>
      <c r="K31" s="3">
        <f>((K28*(I28/SUM(I28:I30)))+(K29*(I29/SUM(I28:I30)))+(K30*(I30/SUM(I28:I30))))</f>
        <v>0</v>
      </c>
      <c r="L31" s="3">
        <f>((L28*(I28/SUM(I28:I30)))+(L29*(I29/SUM(I28:I30)))+(L30*(I30/SUM(I28:I30))))</f>
        <v>0</v>
      </c>
      <c r="M31" s="3">
        <f>((M28*(I28/SUM(I28:I30)))+(M29*(I29/SUM(I28:I30)))+(M30*(I30/SUM(I28:I30))))</f>
        <v>0</v>
      </c>
      <c r="N31" s="3">
        <f>((N28*(I28/SUM(I28:I30)))+(N29*(I29/SUM(I28:I30)))+(N30*(I30/SUM(I28:I30))))</f>
        <v>0</v>
      </c>
      <c r="O31" s="3">
        <f>((O28*(I28/SUM(I28:I30)))+(O29*(I29/SUM(I28:I30)))+(O30*(I30/SUM(I28:I30))))</f>
        <v>0</v>
      </c>
    </row>
    <row r="32" spans="1:15" ht="13.5" customHeight="1" thickBot="1" x14ac:dyDescent="0.25">
      <c r="A32" s="10"/>
      <c r="B32" s="10" t="s">
        <v>128</v>
      </c>
      <c r="C32" s="10" t="s">
        <v>129</v>
      </c>
      <c r="D32" s="10" t="s">
        <v>130</v>
      </c>
      <c r="E32" s="10"/>
      <c r="F32" s="18"/>
      <c r="G32" s="18"/>
      <c r="H32" s="18"/>
      <c r="I32" s="11"/>
      <c r="J32" s="12"/>
      <c r="K32" s="12"/>
      <c r="L32" s="12"/>
      <c r="M32" s="12"/>
      <c r="N32" s="12"/>
      <c r="O32" s="12"/>
    </row>
    <row r="33" spans="1:15" x14ac:dyDescent="0.2">
      <c r="A33" t="s">
        <v>33</v>
      </c>
      <c r="B33" t="s">
        <v>78</v>
      </c>
      <c r="C33" t="s">
        <v>79</v>
      </c>
      <c r="D33" t="s">
        <v>80</v>
      </c>
      <c r="F33" s="21">
        <v>92</v>
      </c>
      <c r="G33" s="21">
        <v>80</v>
      </c>
      <c r="H33" s="22">
        <v>56</v>
      </c>
      <c r="I33" s="67">
        <v>2.5499999999999998E-2</v>
      </c>
      <c r="J33" s="65"/>
      <c r="K33" s="65"/>
      <c r="L33" s="65"/>
      <c r="M33" s="65"/>
      <c r="N33" s="65"/>
      <c r="O33" s="65"/>
    </row>
    <row r="34" spans="1:15" x14ac:dyDescent="0.2">
      <c r="A34" t="s">
        <v>33</v>
      </c>
      <c r="B34" t="s">
        <v>81</v>
      </c>
      <c r="C34" t="s">
        <v>82</v>
      </c>
      <c r="D34" t="s">
        <v>83</v>
      </c>
      <c r="E34" t="s">
        <v>84</v>
      </c>
      <c r="F34" s="22">
        <v>0</v>
      </c>
      <c r="G34" s="22" t="s">
        <v>85</v>
      </c>
      <c r="H34" s="22" t="s">
        <v>85</v>
      </c>
      <c r="I34" s="67">
        <v>2.5499999999999998E-2</v>
      </c>
      <c r="J34" s="65"/>
      <c r="K34" s="65"/>
      <c r="L34" s="65"/>
      <c r="M34" s="65"/>
      <c r="N34" s="65"/>
      <c r="O34" s="1"/>
    </row>
    <row r="35" spans="1:15" ht="13.5" customHeight="1" thickBot="1" x14ac:dyDescent="0.25">
      <c r="A35" s="2" t="s">
        <v>33</v>
      </c>
      <c r="B35" s="2" t="s">
        <v>86</v>
      </c>
      <c r="C35" s="2" t="s">
        <v>87</v>
      </c>
      <c r="D35" s="2" t="s">
        <v>131</v>
      </c>
      <c r="E35" s="2" t="s">
        <v>15</v>
      </c>
      <c r="F35" s="17">
        <v>22</v>
      </c>
      <c r="G35" s="17">
        <v>42</v>
      </c>
      <c r="H35" s="17">
        <v>32</v>
      </c>
      <c r="I35" s="99">
        <v>7.4999999999999997E-2</v>
      </c>
      <c r="J35" s="3"/>
      <c r="K35" s="3"/>
      <c r="L35" s="3"/>
      <c r="M35" s="3"/>
      <c r="N35" s="3"/>
      <c r="O35" s="3"/>
    </row>
    <row r="36" spans="1:15" ht="13.5" customHeight="1" thickBot="1" x14ac:dyDescent="0.25">
      <c r="A36" s="2"/>
      <c r="B36" s="2"/>
      <c r="C36" s="2"/>
      <c r="D36" s="2" t="s">
        <v>132</v>
      </c>
      <c r="E36" s="2"/>
      <c r="F36" s="17"/>
      <c r="G36" s="17"/>
      <c r="H36" s="17"/>
      <c r="I36" s="99"/>
      <c r="J36" s="3">
        <f>((J33*(I33/SUM(I33:I35)))+(J34*(I34/SUM(I33:I35)))+(J35*(I35/SUM(I33:I35))))</f>
        <v>0</v>
      </c>
      <c r="K36" s="3">
        <f>((K33*(I33/SUM(I33:I35)))+(K34*(I34/SUM(I33:I35)))+(K35*(I35/SUM(I33:I35))))</f>
        <v>0</v>
      </c>
      <c r="L36" s="3">
        <f>((L33*(I33/SUM(I33:I35)))+(L34*(I34/SUM(I33:I35)))+(L35*(I35/SUM(I33:I35))))</f>
        <v>0</v>
      </c>
      <c r="M36" s="3">
        <f>((M33*(I33/SUM(I33:I35)))+(M34*(I34/SUM(I33:I35)))+(M35*(I35/SUM(I33:I35))))</f>
        <v>0</v>
      </c>
      <c r="N36" s="3">
        <f>((N33*(I33/SUM(I33:I35)))+(N34*(I34/SUM(I33:I35)))+(N35*(I35/SUM(I33:I35))))</f>
        <v>0</v>
      </c>
      <c r="O36" s="3">
        <f>((O33*(I33/SUM(I33:I35)))+(O34*(I34/SUM(I33:I35)))+(O35*(I35/SUM(I33:I35))))</f>
        <v>0</v>
      </c>
    </row>
    <row r="37" spans="1:15" ht="13.5" customHeight="1" thickBot="1" x14ac:dyDescent="0.25">
      <c r="A37" s="13"/>
      <c r="B37" s="13" t="s">
        <v>133</v>
      </c>
      <c r="C37" s="13" t="s">
        <v>134</v>
      </c>
      <c r="D37" s="13" t="s">
        <v>135</v>
      </c>
      <c r="E37" s="13"/>
      <c r="F37" s="20"/>
      <c r="G37" s="20"/>
      <c r="H37" s="20"/>
      <c r="I37" s="14"/>
      <c r="J37" s="15"/>
      <c r="K37" s="15"/>
      <c r="L37" s="15"/>
      <c r="M37" s="15"/>
      <c r="N37" s="15"/>
      <c r="O37" s="15"/>
    </row>
    <row r="38" spans="1:15" ht="13.5" customHeight="1" thickBot="1" x14ac:dyDescent="0.25">
      <c r="A38" s="4" t="s">
        <v>89</v>
      </c>
      <c r="B38" s="4" t="s">
        <v>90</v>
      </c>
      <c r="C38" s="4" t="s">
        <v>91</v>
      </c>
      <c r="D38" s="4" t="s">
        <v>92</v>
      </c>
      <c r="E38" s="4" t="s">
        <v>15</v>
      </c>
      <c r="F38" s="19">
        <v>0</v>
      </c>
      <c r="G38" s="19" t="s">
        <v>85</v>
      </c>
      <c r="H38" s="19" t="s">
        <v>85</v>
      </c>
      <c r="I38" s="5">
        <v>2.4E-2</v>
      </c>
      <c r="J38" s="6"/>
      <c r="K38" s="6"/>
      <c r="L38" s="6"/>
      <c r="M38" s="6"/>
      <c r="N38" s="6"/>
      <c r="O38" s="7"/>
    </row>
    <row r="39" spans="1:15" ht="13.5" customHeight="1" thickBot="1" x14ac:dyDescent="0.25">
      <c r="A39" s="10"/>
      <c r="B39" s="10" t="s">
        <v>136</v>
      </c>
      <c r="C39" s="10" t="s">
        <v>137</v>
      </c>
      <c r="D39" s="10" t="s">
        <v>138</v>
      </c>
      <c r="E39" s="10"/>
      <c r="F39" s="18"/>
      <c r="G39" s="18"/>
      <c r="H39" s="18"/>
      <c r="I39" s="11"/>
      <c r="J39" s="12"/>
      <c r="K39" s="12"/>
      <c r="L39" s="12"/>
      <c r="M39" s="12"/>
      <c r="N39" s="12"/>
      <c r="O39" s="16"/>
    </row>
    <row r="40" spans="1:15" ht="13.5" customHeight="1" thickBot="1" x14ac:dyDescent="0.25">
      <c r="A40" s="4"/>
      <c r="B40" s="4"/>
      <c r="C40" s="4"/>
      <c r="D40" s="4" t="s">
        <v>139</v>
      </c>
      <c r="E40" s="4"/>
      <c r="F40" s="19"/>
      <c r="G40" s="19"/>
      <c r="H40" s="19"/>
      <c r="I40" s="5"/>
      <c r="J40" s="6">
        <f>(J10*(I10/0.6))+((J12*(I12/0.6))+(J13*(I13/0.6))+(J14*(I14/0.6))+(J15*(I15/0.6))+(J18*(I18/0.6))+(J19*(I19/0.6))+(J20*(I20/0.6))+(J23*(I23/0.6))+(J24*(I24/0.6))+(J25*(I25/0.6))+(J28*(I28/0.6))+(J29*(I29/0.6))+(J30*(I30/0.6))+(J33*(I33/0.6))+(J34*(I34/0.6))+(J35*(I35/0.6))+(J38*(I38/0.6)))</f>
        <v>0</v>
      </c>
      <c r="K40" s="6">
        <f>(K10*(I10/0.6))+((K12*(I12/0.6))+(K13*(I13/0.6))+(K14*(I14/0.6))+(K15*(I15/0.6))+(K18*(I18/0.6))+(K19*(I19/0.6))+(K20*(I20/0.6))+(K23*(I23/0.6))+(K24*(I24/0.6))+(K25*(I25/0.6))+(K28*(I28/0.6))+(K29*(I29/0.6))+(K30*(I30/0.6))+(K33*(I33/0.6))+(K34*(I34/0.6))+(K35*(I35/0.6))+(K38*(I38/0.06)))</f>
        <v>0</v>
      </c>
      <c r="L40" s="6">
        <f>(L10*(I10/0.6))+((L12*(I12/0.6))+(L13*(I13/0.6))+(L14*(I14/0.6))+(L15*(I15/0.6))+(L18*(I18/0.6))+(L19*(I19/0.6))+(L20*(I20/0.6))+(L23*(I23/0.6))+(L24*(I24/0.6))+(L25*(I25/0.6))+(L28*(I28/0.6))+(L29*(I29/0.6))+(L30*(I30/0.6))+(L33*(I33/0.6))+(L34*(I34/0.6))+(L35*(I35/0.6))+(L38*(I38/0.6)))</f>
        <v>0</v>
      </c>
      <c r="M40" s="6">
        <f>(M10*(I10/0.6))+((M12*(I12/0.6))+(M13*(I13/0.6))+(M14*(I14/0.6))+(M15*(I15/0.6))+(I18*(I18/0.6))+(M19*(I19/0.6))+(M20*(I20/0.6))+(M23*(I23/0.6))+(M24*(I24/0.6))+(M25*(I25/0.6))+(M28*(I28/0.6))+(M29*(I29/0.6))+(M30*(I30/0.6))+(M33*(I33/0.6))+(M34*(I34/0.6))+(M35*(I35/0.6)))</f>
        <v>2.1599999999999996E-3</v>
      </c>
      <c r="N40" s="6">
        <f>(N10*(I10/0.6))+((N12*(I12/0.6))+(N13*(I13/0.6))+(N14*(I14/0.6))+(N15*(I15/0.6))+(N18*(I18/0.6))+(N19*(I19/0.6))+(N20*(I20/0.6))+(N23*(I23/0.6))+(N24*(I24/0.6))+(N25*(I25/0.6))+(N28*(I28/0.6))+(N29*(I29/0.6))+(N30*(I30/0.6))+(N33*(I33/0.6))+(N34*(I34/0.6))+(N35*(I35/0.6)))</f>
        <v>0</v>
      </c>
      <c r="O40" s="6">
        <f>(O10*(I10/0.6))+((O12*(I12/0.6))+(O13*(I13/0.6))+(O14*(I14/0.6))+(O15*(I15/0.6))+(O18*(I18/0.6))+(O19*(I19/0.6))+(O20*(I20/0.6))+(O23*(I23/0.6))+(O24*(I24/0.6))+(O25*(I25/0.6))+(O28*(I28/0.6))+(O29*(I29/0.6))+(O30*(I30/0.6))+(O33*(I33/0.6))+(O34*(I34/0.6))+(O35*(I35/0.6)))</f>
        <v>0</v>
      </c>
    </row>
    <row r="41" spans="1:15" ht="13.5" customHeight="1" thickBot="1" x14ac:dyDescent="0.25">
      <c r="A41" s="4"/>
      <c r="B41" s="4"/>
      <c r="C41" s="4"/>
      <c r="D41" s="4" t="s">
        <v>140</v>
      </c>
      <c r="E41" s="4"/>
      <c r="F41" s="19"/>
      <c r="G41" s="19"/>
      <c r="H41" s="19"/>
      <c r="I41" s="5"/>
      <c r="J41" s="3">
        <f>(J11*(I10/0.6))+(J17*(SUM(I12:I15)/0.6)+(J22*(SUM(I18:I20)/0.6)+(J27*(SUM(I23:I25)/0.6)+(J32*(SUM(I28:I30)/0.6)+(J37*(SUM(I33:I35)/0.6)+(J39*(I38/0.6)))))))</f>
        <v>0</v>
      </c>
      <c r="K41" s="3">
        <f>(K11*(I10/0.6))+(K17*(SUM(I12:I15)/0.6)+(K22*(SUM(I18:I20)/0.6)+(K27*(SUM(I23:I25)/0.6)+(K32*(SUM(I28:I30)/0.6)+(K37*(SUM(I33:I35)/0.6)+(K39*(I38/0.6)))))))</f>
        <v>0</v>
      </c>
      <c r="L41" s="3"/>
      <c r="M41" s="3">
        <f>(M11*(I10/0.6))+(M17*(SUM(I12:I15)/0.6)+(M22*(SUM(I18:I20)/0.6)+(M27*(SUM(I23:I25)/0.6)+(M32*(SUM(I28:I30)/0.6)+(M37*(SUM(I33:I35)/0.6)+(M39*(I38/0.6)))))))</f>
        <v>0</v>
      </c>
      <c r="N41" s="3">
        <f>(N11*(I10/0.6))+(N17*(SUM(I12:I15)/0.6)+(N22*(SUM(I18:I20)/0.6)+(N27*(SUM(I23:I25)/0.6)+(N32*(SUM(I28:I30)/0.6)+(N37*(SUM(I33:I35)/0.6)+(N39*(I38/0.6)))))))</f>
        <v>0</v>
      </c>
      <c r="O41" s="3">
        <f>(O11*(I10/0.6))+(O17*(SUM(I12:I15)/0.6)+(O22*(SUM(I18:I20)/0.6)+(O27*(SUM(I23:I25)/0.6)+(O32*(SUM(I28:I30)/0.6)+(O37*(SUM(I33:I35)/0.6)+(O39*(I38/0.6)))))))</f>
        <v>0</v>
      </c>
    </row>
    <row r="42" spans="1:15" ht="13.5" customHeight="1" thickBot="1" x14ac:dyDescent="0.25">
      <c r="A42" s="10"/>
      <c r="B42" s="10"/>
      <c r="C42" s="10"/>
      <c r="D42" s="10" t="s">
        <v>141</v>
      </c>
      <c r="E42" s="10"/>
      <c r="F42" s="18"/>
      <c r="G42" s="18"/>
      <c r="H42" s="18"/>
      <c r="I42" s="11">
        <f>SUM(I2:I38)</f>
        <v>1</v>
      </c>
      <c r="J42" s="12">
        <f t="shared" ref="J42:O42" si="0">(J40*0.6)+(J8*0.4)</f>
        <v>0</v>
      </c>
      <c r="K42" s="12">
        <f t="shared" si="0"/>
        <v>0</v>
      </c>
      <c r="L42" s="12">
        <f t="shared" si="0"/>
        <v>0</v>
      </c>
      <c r="M42" s="12">
        <f t="shared" si="0"/>
        <v>1.2959999999999996E-3</v>
      </c>
      <c r="N42" s="12">
        <f t="shared" si="0"/>
        <v>0</v>
      </c>
      <c r="O42" s="12">
        <f t="shared" si="0"/>
        <v>0</v>
      </c>
    </row>
    <row r="43" spans="1:15" ht="13.5" customHeight="1" thickBot="1" x14ac:dyDescent="0.25">
      <c r="A43" s="4"/>
      <c r="B43" s="4"/>
      <c r="C43" s="4"/>
      <c r="D43" s="4" t="s">
        <v>142</v>
      </c>
      <c r="E43" s="4"/>
      <c r="F43" s="19"/>
      <c r="G43" s="19"/>
      <c r="H43" s="19"/>
      <c r="I43" s="5"/>
      <c r="J43" s="6">
        <f t="shared" ref="J43:O43" si="1">J41*0.6+J9*0.4</f>
        <v>0</v>
      </c>
      <c r="K43" s="6">
        <f t="shared" si="1"/>
        <v>0</v>
      </c>
      <c r="L43" s="6">
        <f t="shared" si="1"/>
        <v>0</v>
      </c>
      <c r="M43" s="6">
        <f t="shared" si="1"/>
        <v>0</v>
      </c>
      <c r="N43" s="6">
        <f t="shared" si="1"/>
        <v>0</v>
      </c>
      <c r="O43" s="6">
        <f t="shared" si="1"/>
        <v>0</v>
      </c>
    </row>
  </sheetData>
  <pageMargins left="0.75" right="0.75" top="1" bottom="1" header="0.5" footer="0.5"/>
  <legacyDrawing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pageSetUpPr fitToPage="1"/>
  </sheetPr>
  <dimension ref="A1:V73"/>
  <sheetViews>
    <sheetView workbookViewId="0">
      <pane ySplit="1" topLeftCell="A2" activePane="bottomLeft" state="frozen"/>
      <selection activeCell="C1" sqref="C1"/>
      <selection pane="bottomLeft" activeCell="C2" sqref="C2"/>
    </sheetView>
  </sheetViews>
  <sheetFormatPr defaultRowHeight="12.75" x14ac:dyDescent="0.2"/>
  <cols>
    <col min="1" max="1" width="0" style="225" hidden="1" customWidth="1"/>
    <col min="2" max="2" width="18.85546875" style="225" hidden="1" customWidth="1"/>
    <col min="3" max="3" width="8.7109375" style="225" customWidth="1"/>
    <col min="4" max="4" width="24.5703125" style="225" customWidth="1"/>
    <col min="5" max="5" width="6.42578125" style="225" bestFit="1" customWidth="1"/>
    <col min="6" max="6" width="8" style="264" bestFit="1" customWidth="1"/>
    <col min="7" max="7" width="6.28515625" style="264" customWidth="1"/>
    <col min="8" max="8" width="7" style="265" bestFit="1" customWidth="1"/>
    <col min="9" max="9" width="7" style="265" customWidth="1"/>
    <col min="10" max="11" width="6.7109375" style="265" bestFit="1" customWidth="1"/>
    <col min="12" max="12" width="9.28515625" style="225" bestFit="1" customWidth="1"/>
    <col min="13" max="14" width="9.28515625" style="225" customWidth="1"/>
    <col min="15" max="20" width="9.140625" style="225" customWidth="1"/>
    <col min="21" max="21" width="11.28515625" style="225" bestFit="1" customWidth="1"/>
    <col min="22" max="22" width="9.140625" style="225" customWidth="1"/>
    <col min="23" max="16384" width="9.140625" style="225"/>
  </cols>
  <sheetData>
    <row r="1" spans="1:22" ht="13.5" customHeight="1" thickBot="1" x14ac:dyDescent="0.25">
      <c r="A1" s="188" t="s">
        <v>0</v>
      </c>
      <c r="B1" s="188" t="s">
        <v>1</v>
      </c>
      <c r="C1" s="188" t="s">
        <v>2</v>
      </c>
      <c r="D1" s="188" t="s">
        <v>3</v>
      </c>
      <c r="E1" s="188" t="s">
        <v>4</v>
      </c>
      <c r="F1" s="189" t="s">
        <v>93</v>
      </c>
      <c r="G1" s="189" t="s">
        <v>94</v>
      </c>
      <c r="H1" s="190" t="s">
        <v>95</v>
      </c>
      <c r="I1" s="190" t="s">
        <v>144</v>
      </c>
      <c r="J1" s="190" t="s">
        <v>97</v>
      </c>
      <c r="K1" s="190" t="s">
        <v>98</v>
      </c>
      <c r="L1" s="191" t="s">
        <v>99</v>
      </c>
      <c r="M1" s="191" t="s">
        <v>215</v>
      </c>
      <c r="N1" s="191" t="s">
        <v>224</v>
      </c>
      <c r="O1" s="188" t="s">
        <v>7</v>
      </c>
      <c r="P1" s="188" t="s">
        <v>6</v>
      </c>
      <c r="Q1" s="188" t="s">
        <v>100</v>
      </c>
      <c r="R1" s="188" t="s">
        <v>8</v>
      </c>
      <c r="S1" s="188" t="s">
        <v>9</v>
      </c>
      <c r="T1" s="188" t="s">
        <v>10</v>
      </c>
    </row>
    <row r="2" spans="1:22" x14ac:dyDescent="0.2">
      <c r="A2" s="225" t="s">
        <v>11</v>
      </c>
      <c r="B2" s="225" t="s">
        <v>12</v>
      </c>
      <c r="C2" s="225" t="s">
        <v>13</v>
      </c>
      <c r="D2" s="225" t="s">
        <v>14</v>
      </c>
      <c r="E2" s="225" t="s">
        <v>15</v>
      </c>
      <c r="F2" s="264">
        <v>6.4000000000000003E-3</v>
      </c>
      <c r="G2" s="264">
        <v>2.5399999999999999E-2</v>
      </c>
      <c r="H2" s="265">
        <v>51</v>
      </c>
      <c r="I2" s="265">
        <v>43</v>
      </c>
      <c r="J2" s="265">
        <v>19</v>
      </c>
      <c r="K2" s="265">
        <v>18</v>
      </c>
      <c r="L2" s="195">
        <v>5.6000000000000001E-2</v>
      </c>
      <c r="M2" s="195">
        <v>5.6000000000000001E-2</v>
      </c>
      <c r="N2" s="195">
        <v>5.6000000000000001E-2</v>
      </c>
      <c r="O2" s="196">
        <v>5.92</v>
      </c>
      <c r="P2" s="196">
        <v>1.1000000000000001</v>
      </c>
      <c r="Q2" s="196">
        <v>2.4</v>
      </c>
      <c r="R2" s="196">
        <v>8.1300000000000008</v>
      </c>
      <c r="S2" s="196">
        <v>1.61</v>
      </c>
      <c r="T2" s="196">
        <v>5.12</v>
      </c>
      <c r="U2" s="192"/>
      <c r="V2" s="193"/>
    </row>
    <row r="3" spans="1:22" x14ac:dyDescent="0.2">
      <c r="A3" s="225" t="s">
        <v>11</v>
      </c>
      <c r="B3" s="225" t="s">
        <v>16</v>
      </c>
      <c r="C3" s="225" t="s">
        <v>202</v>
      </c>
      <c r="D3" s="225" t="s">
        <v>18</v>
      </c>
      <c r="E3" s="225" t="s">
        <v>15</v>
      </c>
      <c r="F3" s="264">
        <v>1.01E-2</v>
      </c>
      <c r="G3" s="264">
        <v>8.6999999999999994E-3</v>
      </c>
      <c r="H3" s="265">
        <v>23</v>
      </c>
      <c r="I3" s="265">
        <v>22</v>
      </c>
      <c r="L3" s="195">
        <v>0.04</v>
      </c>
      <c r="M3" s="195">
        <v>0.04</v>
      </c>
      <c r="N3" s="195">
        <v>0.04</v>
      </c>
      <c r="O3" s="196">
        <v>2.31</v>
      </c>
      <c r="P3" s="196">
        <v>0.19</v>
      </c>
      <c r="Q3" s="196">
        <v>1.4</v>
      </c>
      <c r="R3" s="196">
        <v>4.2300000000000004</v>
      </c>
      <c r="S3" s="196">
        <v>1.1299999999999999</v>
      </c>
      <c r="T3" s="196">
        <v>2.4900000000000002</v>
      </c>
      <c r="U3" s="192"/>
      <c r="V3" s="193"/>
    </row>
    <row r="4" spans="1:22" x14ac:dyDescent="0.2">
      <c r="A4" s="225" t="s">
        <v>11</v>
      </c>
      <c r="B4" s="225" t="s">
        <v>19</v>
      </c>
      <c r="C4" s="225" t="s">
        <v>20</v>
      </c>
      <c r="D4" s="225" t="s">
        <v>21</v>
      </c>
      <c r="E4" s="225" t="s">
        <v>15</v>
      </c>
      <c r="F4" s="264">
        <v>4.5999999999999999E-3</v>
      </c>
      <c r="G4" s="264">
        <v>2.92E-2</v>
      </c>
      <c r="H4" s="265">
        <v>77</v>
      </c>
      <c r="I4" s="265">
        <v>71</v>
      </c>
      <c r="J4" s="265">
        <v>59</v>
      </c>
      <c r="K4" s="265">
        <v>53</v>
      </c>
      <c r="L4" s="195">
        <v>0.04</v>
      </c>
      <c r="M4" s="195">
        <v>0</v>
      </c>
      <c r="N4" s="195">
        <v>0</v>
      </c>
      <c r="O4" s="196">
        <v>3.46</v>
      </c>
      <c r="P4" s="196">
        <v>0.13</v>
      </c>
      <c r="Q4" s="196">
        <v>1.8</v>
      </c>
      <c r="R4" s="196">
        <v>2.17</v>
      </c>
      <c r="S4" s="196">
        <v>2.58</v>
      </c>
      <c r="T4" s="196">
        <v>2.76</v>
      </c>
      <c r="U4" s="192"/>
      <c r="V4" s="193"/>
    </row>
    <row r="5" spans="1:22" x14ac:dyDescent="0.2">
      <c r="C5" s="225" t="s">
        <v>203</v>
      </c>
      <c r="D5" s="225" t="s">
        <v>204</v>
      </c>
      <c r="E5" s="225" t="s">
        <v>15</v>
      </c>
      <c r="F5" s="264">
        <v>3.0000000000000001E-3</v>
      </c>
      <c r="G5" s="264">
        <v>2.4400000000000002E-2</v>
      </c>
      <c r="H5" s="265">
        <v>0</v>
      </c>
      <c r="I5" s="265">
        <v>2</v>
      </c>
      <c r="J5" s="265">
        <v>5</v>
      </c>
      <c r="K5" s="265">
        <v>4</v>
      </c>
      <c r="L5" s="195">
        <v>0</v>
      </c>
      <c r="M5" s="195">
        <v>0.04</v>
      </c>
      <c r="N5" s="195">
        <v>0.04</v>
      </c>
      <c r="O5" s="196">
        <v>2.72</v>
      </c>
      <c r="P5" s="196">
        <v>-7.0000000000000007E-2</v>
      </c>
      <c r="Q5" s="196">
        <v>1.66</v>
      </c>
      <c r="R5" s="196">
        <v>0.63</v>
      </c>
      <c r="S5" s="196">
        <v>2.93</v>
      </c>
      <c r="T5" s="196">
        <v>3.21</v>
      </c>
      <c r="U5" s="192"/>
      <c r="V5" s="193"/>
    </row>
    <row r="6" spans="1:22" x14ac:dyDescent="0.2">
      <c r="A6" s="225" t="s">
        <v>11</v>
      </c>
      <c r="B6" s="225" t="s">
        <v>22</v>
      </c>
      <c r="C6" s="225" t="s">
        <v>101</v>
      </c>
      <c r="D6" s="225" t="s">
        <v>102</v>
      </c>
      <c r="E6" s="225" t="s">
        <v>15</v>
      </c>
      <c r="F6" s="264">
        <v>5.4999999999999997E-3</v>
      </c>
      <c r="G6" s="264">
        <v>5.2900000000000003E-2</v>
      </c>
      <c r="H6" s="265">
        <v>31</v>
      </c>
      <c r="I6" s="265">
        <v>26</v>
      </c>
      <c r="J6" s="265">
        <v>43</v>
      </c>
      <c r="K6" s="265">
        <v>47</v>
      </c>
      <c r="L6" s="195">
        <v>0</v>
      </c>
      <c r="M6" s="195">
        <v>0</v>
      </c>
      <c r="N6" s="195">
        <v>0</v>
      </c>
      <c r="O6" s="196">
        <v>4.83</v>
      </c>
      <c r="P6" s="196">
        <v>0.22</v>
      </c>
      <c r="Q6" s="196">
        <v>2.42</v>
      </c>
      <c r="R6" s="196">
        <v>11.33</v>
      </c>
      <c r="S6" s="196">
        <v>4.62</v>
      </c>
      <c r="T6" s="196">
        <v>6.36</v>
      </c>
      <c r="U6" s="192"/>
      <c r="V6" s="193"/>
    </row>
    <row r="7" spans="1:22" x14ac:dyDescent="0.2">
      <c r="A7" s="225" t="s">
        <v>11</v>
      </c>
      <c r="B7" s="225" t="s">
        <v>25</v>
      </c>
      <c r="C7" s="225" t="s">
        <v>191</v>
      </c>
      <c r="D7" s="225" t="s">
        <v>27</v>
      </c>
      <c r="E7" s="225" t="s">
        <v>15</v>
      </c>
      <c r="F7" s="264">
        <v>7.7999999999999996E-3</v>
      </c>
      <c r="G7" s="264">
        <v>3.9100000000000003E-2</v>
      </c>
      <c r="H7" s="265">
        <v>0</v>
      </c>
      <c r="I7" s="265">
        <v>39</v>
      </c>
      <c r="J7" s="265">
        <v>44</v>
      </c>
      <c r="K7" s="265">
        <v>33</v>
      </c>
      <c r="L7" s="195">
        <v>7.1999999999999995E-2</v>
      </c>
      <c r="M7" s="195">
        <v>7.1999999999999995E-2</v>
      </c>
      <c r="N7" s="195">
        <v>7.1999999999999995E-2</v>
      </c>
      <c r="O7" s="196">
        <v>2.44</v>
      </c>
      <c r="P7" s="196">
        <v>0.09</v>
      </c>
      <c r="Q7" s="196">
        <v>0.96</v>
      </c>
      <c r="R7" s="196">
        <v>8.23</v>
      </c>
      <c r="S7" s="196">
        <v>3.58</v>
      </c>
      <c r="T7" s="196">
        <v>4.1900000000000004</v>
      </c>
      <c r="U7" s="192"/>
      <c r="V7" s="193"/>
    </row>
    <row r="8" spans="1:22" ht="13.5" customHeight="1" thickBot="1" x14ac:dyDescent="0.25">
      <c r="A8" s="194" t="s">
        <v>11</v>
      </c>
      <c r="B8" s="194" t="s">
        <v>29</v>
      </c>
      <c r="C8" s="225" t="s">
        <v>192</v>
      </c>
      <c r="D8" s="225" t="s">
        <v>225</v>
      </c>
      <c r="E8" s="225" t="s">
        <v>15</v>
      </c>
      <c r="F8" s="264">
        <v>1.2699999999999999E-2</v>
      </c>
      <c r="G8" s="264">
        <v>4.8000000000000001E-2</v>
      </c>
      <c r="H8" s="265">
        <v>18</v>
      </c>
      <c r="I8" s="265">
        <v>28</v>
      </c>
      <c r="J8" s="265">
        <v>13</v>
      </c>
      <c r="K8" s="265">
        <v>18</v>
      </c>
      <c r="L8" s="195">
        <v>0.04</v>
      </c>
      <c r="M8" s="195">
        <v>0.04</v>
      </c>
      <c r="N8" s="195">
        <v>0.04</v>
      </c>
      <c r="O8" s="196">
        <v>2.08</v>
      </c>
      <c r="P8" s="196">
        <v>2.38</v>
      </c>
      <c r="Q8" s="196">
        <v>1.04</v>
      </c>
      <c r="R8" s="196">
        <v>6.72</v>
      </c>
      <c r="S8" s="196">
        <v>6.33</v>
      </c>
      <c r="T8" s="196">
        <v>8.77</v>
      </c>
      <c r="U8" s="192"/>
      <c r="V8" s="193"/>
    </row>
    <row r="9" spans="1:22" ht="13.5" customHeight="1" thickBot="1" x14ac:dyDescent="0.25">
      <c r="A9" s="194"/>
      <c r="B9" s="194"/>
      <c r="C9" s="225" t="s">
        <v>177</v>
      </c>
      <c r="D9" s="225" t="s">
        <v>178</v>
      </c>
      <c r="E9" s="225" t="s">
        <v>15</v>
      </c>
      <c r="F9" s="264">
        <v>8.5000000000000006E-3</v>
      </c>
      <c r="G9" s="264">
        <v>2.69E-2</v>
      </c>
      <c r="H9" s="223">
        <v>19</v>
      </c>
      <c r="I9" s="224">
        <v>15</v>
      </c>
      <c r="J9" s="223"/>
      <c r="K9" s="223"/>
      <c r="L9" s="195">
        <v>0.112</v>
      </c>
      <c r="M9" s="195">
        <v>0.112</v>
      </c>
      <c r="N9" s="195">
        <v>0.112</v>
      </c>
      <c r="O9" s="196">
        <v>1.3</v>
      </c>
      <c r="P9" s="196">
        <v>-0.18</v>
      </c>
      <c r="Q9" s="196">
        <v>0.23</v>
      </c>
      <c r="R9" s="196">
        <v>5.51</v>
      </c>
      <c r="S9" s="196">
        <v>2.27</v>
      </c>
      <c r="T9" s="196">
        <v>3.19</v>
      </c>
      <c r="U9" s="192"/>
      <c r="V9" s="193"/>
    </row>
    <row r="10" spans="1:22" ht="13.5" customHeight="1" thickBot="1" x14ac:dyDescent="0.25">
      <c r="A10" s="194"/>
      <c r="B10" s="194"/>
      <c r="C10" s="225" t="s">
        <v>181</v>
      </c>
      <c r="D10" s="225" t="s">
        <v>182</v>
      </c>
      <c r="E10" s="225" t="s">
        <v>15</v>
      </c>
      <c r="F10" s="264">
        <v>1.0699999999999999E-2</v>
      </c>
      <c r="G10" s="264">
        <v>0</v>
      </c>
      <c r="H10" s="223">
        <v>38</v>
      </c>
      <c r="I10" s="224">
        <v>7</v>
      </c>
      <c r="J10" s="223"/>
      <c r="K10" s="223"/>
      <c r="L10" s="195">
        <v>0.04</v>
      </c>
      <c r="M10" s="195">
        <v>0.04</v>
      </c>
      <c r="N10" s="195">
        <v>0.04</v>
      </c>
      <c r="O10" s="196">
        <v>1.78</v>
      </c>
      <c r="P10" s="196">
        <v>0</v>
      </c>
      <c r="Q10" s="196">
        <v>0.68</v>
      </c>
      <c r="R10" s="196">
        <v>4.99</v>
      </c>
      <c r="S10" s="196">
        <v>0.93</v>
      </c>
      <c r="T10" s="196">
        <v>2.75</v>
      </c>
      <c r="U10" s="192"/>
      <c r="V10" s="193"/>
    </row>
    <row r="11" spans="1:22" ht="13.5" customHeight="1" thickBot="1" x14ac:dyDescent="0.25">
      <c r="A11" s="194"/>
      <c r="B11" s="194"/>
      <c r="C11" s="225" t="s">
        <v>196</v>
      </c>
      <c r="D11" s="225" t="s">
        <v>197</v>
      </c>
      <c r="E11" s="225" t="s">
        <v>198</v>
      </c>
      <c r="F11" s="264">
        <v>1.1999999999999999E-3</v>
      </c>
      <c r="G11" s="264">
        <v>2.8400000000000002E-2</v>
      </c>
      <c r="H11" s="223">
        <v>0</v>
      </c>
      <c r="I11" s="224">
        <v>0</v>
      </c>
      <c r="J11" s="223">
        <v>14</v>
      </c>
      <c r="K11" s="223">
        <v>12</v>
      </c>
      <c r="L11" s="195">
        <v>0.112</v>
      </c>
      <c r="M11" s="195">
        <v>0.112</v>
      </c>
      <c r="N11" s="195">
        <v>0.112</v>
      </c>
      <c r="O11" s="196">
        <v>3.25</v>
      </c>
      <c r="P11" s="196">
        <v>-0.33</v>
      </c>
      <c r="Q11" s="196">
        <v>1.79</v>
      </c>
      <c r="R11" s="196">
        <v>-0.37</v>
      </c>
      <c r="S11" s="196">
        <v>2.95</v>
      </c>
      <c r="T11" s="196">
        <v>2.96</v>
      </c>
      <c r="U11" s="192"/>
      <c r="V11" s="193"/>
    </row>
    <row r="12" spans="1:22" ht="13.5" customHeight="1" thickBot="1" x14ac:dyDescent="0.25">
      <c r="A12" s="194"/>
      <c r="B12" s="194"/>
      <c r="C12" s="225" t="s">
        <v>200</v>
      </c>
      <c r="D12" s="225" t="s">
        <v>201</v>
      </c>
      <c r="E12" s="225" t="s">
        <v>198</v>
      </c>
      <c r="F12" s="264">
        <v>1.1999999999999999E-3</v>
      </c>
      <c r="G12" s="264">
        <v>3.7999999999999999E-2</v>
      </c>
      <c r="H12" s="223">
        <v>0</v>
      </c>
      <c r="I12" s="224">
        <v>0</v>
      </c>
      <c r="J12" s="223">
        <v>7</v>
      </c>
      <c r="K12" s="223">
        <v>14</v>
      </c>
      <c r="L12" s="195">
        <v>7.1999999999999995E-2</v>
      </c>
      <c r="M12" s="195">
        <v>7.1999999999999995E-2</v>
      </c>
      <c r="N12" s="195">
        <v>7.1999999999999995E-2</v>
      </c>
      <c r="O12" s="196">
        <v>4.3499999999999996</v>
      </c>
      <c r="P12" s="196">
        <v>-0.04</v>
      </c>
      <c r="Q12" s="196">
        <v>2.6</v>
      </c>
      <c r="R12" s="196">
        <v>-0.46</v>
      </c>
      <c r="S12" s="196">
        <v>4.43</v>
      </c>
      <c r="T12" s="196">
        <v>4.32</v>
      </c>
      <c r="U12" s="192"/>
      <c r="V12" s="193"/>
    </row>
    <row r="13" spans="1:22" ht="13.5" customHeight="1" thickBot="1" x14ac:dyDescent="0.25">
      <c r="A13" s="194"/>
      <c r="B13" s="194"/>
      <c r="C13" s="240" t="s">
        <v>158</v>
      </c>
      <c r="D13" s="240" t="s">
        <v>159</v>
      </c>
      <c r="E13" s="240" t="s">
        <v>84</v>
      </c>
      <c r="F13" s="241">
        <v>5.9999999999999995E-4</v>
      </c>
      <c r="G13" s="241">
        <v>2.4299999999999999E-2</v>
      </c>
      <c r="H13" s="223">
        <v>12</v>
      </c>
      <c r="I13" s="224">
        <v>17</v>
      </c>
      <c r="J13" s="223">
        <v>42</v>
      </c>
      <c r="K13" s="223">
        <v>43</v>
      </c>
      <c r="L13" s="242">
        <v>0.14799999999999999</v>
      </c>
      <c r="M13" s="242">
        <v>0.14799999999999999</v>
      </c>
      <c r="N13" s="242">
        <v>0.14799999999999999</v>
      </c>
      <c r="O13" s="243">
        <v>2.34</v>
      </c>
      <c r="P13" s="243">
        <v>0.05</v>
      </c>
      <c r="Q13" s="243">
        <v>1.56</v>
      </c>
      <c r="R13" s="243">
        <v>-0.51</v>
      </c>
      <c r="S13" s="243">
        <v>2.4500000000000002</v>
      </c>
      <c r="T13" s="243">
        <v>2.11</v>
      </c>
      <c r="V13" s="196"/>
    </row>
    <row r="14" spans="1:22" ht="13.5" customHeight="1" thickBot="1" x14ac:dyDescent="0.25">
      <c r="A14" s="194"/>
      <c r="B14" s="194"/>
      <c r="C14" s="240" t="s">
        <v>160</v>
      </c>
      <c r="D14" s="240" t="s">
        <v>161</v>
      </c>
      <c r="E14" s="240" t="s">
        <v>84</v>
      </c>
      <c r="F14" s="241">
        <v>7.6E-3</v>
      </c>
      <c r="G14" s="241">
        <v>2E-3</v>
      </c>
      <c r="H14" s="223">
        <v>0</v>
      </c>
      <c r="I14" s="224">
        <v>7</v>
      </c>
      <c r="J14" s="223">
        <v>16</v>
      </c>
      <c r="K14" s="223"/>
      <c r="L14" s="242">
        <v>0.04</v>
      </c>
      <c r="M14" s="242">
        <v>0.04</v>
      </c>
      <c r="N14" s="242">
        <v>0.04</v>
      </c>
      <c r="O14" s="243">
        <v>4.91</v>
      </c>
      <c r="P14" s="243">
        <v>1.35</v>
      </c>
      <c r="Q14" s="243">
        <v>2.5</v>
      </c>
      <c r="R14" s="243">
        <v>8.35</v>
      </c>
      <c r="S14" s="243">
        <v>3.76</v>
      </c>
      <c r="T14" s="243">
        <v>4.71</v>
      </c>
      <c r="V14" s="196"/>
    </row>
    <row r="15" spans="1:22" ht="13.5" customHeight="1" thickBot="1" x14ac:dyDescent="0.25">
      <c r="A15" s="194"/>
      <c r="B15" s="194"/>
      <c r="C15" s="240" t="s">
        <v>162</v>
      </c>
      <c r="D15" s="240" t="s">
        <v>21</v>
      </c>
      <c r="E15" s="240" t="s">
        <v>84</v>
      </c>
      <c r="F15" s="241">
        <v>5.7000000000000002E-3</v>
      </c>
      <c r="G15" s="241">
        <v>3.1300000000000001E-2</v>
      </c>
      <c r="H15" s="223">
        <v>54</v>
      </c>
      <c r="I15" s="224">
        <v>62</v>
      </c>
      <c r="J15" s="223"/>
      <c r="K15" s="223"/>
      <c r="L15" s="242">
        <v>7.1999999999999995E-2</v>
      </c>
      <c r="M15" s="242">
        <v>7.1999999999999995E-2</v>
      </c>
      <c r="N15" s="242">
        <v>7.1999999999999995E-2</v>
      </c>
      <c r="O15" s="243">
        <v>2.95</v>
      </c>
      <c r="P15" s="243">
        <v>-0.06</v>
      </c>
      <c r="Q15" s="243">
        <v>1.32</v>
      </c>
      <c r="R15" s="243">
        <v>1.91</v>
      </c>
      <c r="S15" s="243">
        <v>3.03</v>
      </c>
      <c r="T15" s="243">
        <v>3.49</v>
      </c>
      <c r="V15" s="196"/>
    </row>
    <row r="16" spans="1:22" ht="13.5" customHeight="1" thickBot="1" x14ac:dyDescent="0.25">
      <c r="A16" s="194"/>
      <c r="B16" s="194"/>
      <c r="C16" s="240" t="s">
        <v>163</v>
      </c>
      <c r="D16" s="240" t="s">
        <v>164</v>
      </c>
      <c r="E16" s="240" t="s">
        <v>84</v>
      </c>
      <c r="F16" s="241">
        <v>5.0000000000000001E-3</v>
      </c>
      <c r="G16" s="241">
        <v>4.41E-2</v>
      </c>
      <c r="H16" s="223">
        <v>39</v>
      </c>
      <c r="I16" s="224">
        <v>58</v>
      </c>
      <c r="J16" s="223">
        <v>78</v>
      </c>
      <c r="K16" s="223">
        <v>81</v>
      </c>
      <c r="L16" s="242">
        <v>2.8000000000000001E-2</v>
      </c>
      <c r="M16" s="242">
        <v>2.8000000000000001E-2</v>
      </c>
      <c r="N16" s="242">
        <v>2.8000000000000001E-2</v>
      </c>
      <c r="O16" s="243">
        <v>3.44</v>
      </c>
      <c r="P16" s="243">
        <v>0.39</v>
      </c>
      <c r="Q16" s="243">
        <v>2.19</v>
      </c>
      <c r="R16" s="243">
        <v>8.09</v>
      </c>
      <c r="S16" s="243">
        <v>3.55</v>
      </c>
      <c r="T16" s="243">
        <v>4.99</v>
      </c>
      <c r="V16" s="196"/>
    </row>
    <row r="17" spans="1:22" ht="13.5" customHeight="1" thickBot="1" x14ac:dyDescent="0.25">
      <c r="A17" s="194"/>
      <c r="B17" s="194"/>
      <c r="C17" s="240" t="s">
        <v>165</v>
      </c>
      <c r="D17" s="240" t="s">
        <v>166</v>
      </c>
      <c r="E17" s="240" t="s">
        <v>84</v>
      </c>
      <c r="F17" s="241">
        <v>6.4999999999999997E-3</v>
      </c>
      <c r="G17" s="241">
        <v>3.8199999999999998E-2</v>
      </c>
      <c r="H17" s="223">
        <v>65</v>
      </c>
      <c r="I17" s="224">
        <v>74</v>
      </c>
      <c r="J17" s="223"/>
      <c r="K17" s="223"/>
      <c r="L17" s="242">
        <v>7.1999999999999995E-2</v>
      </c>
      <c r="M17" s="242">
        <v>7.1999999999999995E-2</v>
      </c>
      <c r="N17" s="242">
        <v>7.1999999999999995E-2</v>
      </c>
      <c r="O17" s="243">
        <v>0.75</v>
      </c>
      <c r="P17" s="243">
        <v>-0.46</v>
      </c>
      <c r="Q17" s="243">
        <v>0.31</v>
      </c>
      <c r="R17" s="243">
        <v>4.8099999999999996</v>
      </c>
      <c r="S17" s="243">
        <v>1.7</v>
      </c>
      <c r="T17" s="243">
        <v>3.21</v>
      </c>
      <c r="V17" s="196"/>
    </row>
    <row r="18" spans="1:22" ht="13.5" customHeight="1" thickBot="1" x14ac:dyDescent="0.25">
      <c r="A18" s="194"/>
      <c r="B18" s="194"/>
      <c r="C18" s="197" t="s">
        <v>167</v>
      </c>
      <c r="D18" s="197" t="s">
        <v>168</v>
      </c>
      <c r="E18" s="197" t="s">
        <v>84</v>
      </c>
      <c r="F18" s="198">
        <v>5.0000000000000001E-3</v>
      </c>
      <c r="G18" s="198">
        <v>5.5800000000000002E-2</v>
      </c>
      <c r="H18" s="199">
        <v>0</v>
      </c>
      <c r="I18" s="200">
        <v>18</v>
      </c>
      <c r="J18" s="199">
        <v>56</v>
      </c>
      <c r="K18" s="199">
        <v>52</v>
      </c>
      <c r="L18" s="201">
        <v>0.04</v>
      </c>
      <c r="M18" s="201">
        <v>0.04</v>
      </c>
      <c r="N18" s="201">
        <v>0.04</v>
      </c>
      <c r="O18" s="202">
        <v>9.24</v>
      </c>
      <c r="P18" s="202">
        <v>0.87</v>
      </c>
      <c r="Q18" s="202">
        <v>3.4</v>
      </c>
      <c r="R18" s="202">
        <v>4.9400000000000004</v>
      </c>
      <c r="S18" s="202">
        <v>7.18</v>
      </c>
      <c r="T18" s="202">
        <v>7.09</v>
      </c>
      <c r="V18" s="196"/>
    </row>
    <row r="19" spans="1:22" ht="13.5" customHeight="1" thickBot="1" x14ac:dyDescent="0.25">
      <c r="A19" s="194"/>
      <c r="B19" s="194"/>
      <c r="C19" s="203"/>
      <c r="D19" s="203" t="s">
        <v>206</v>
      </c>
      <c r="E19" s="203"/>
      <c r="F19" s="204">
        <f>SUMPRODUCT(F2:F10,$M$2:$M$10)/M19</f>
        <v>8.3299999999999989E-3</v>
      </c>
      <c r="G19" s="204">
        <f>SUMPRODUCT(G2:G10,$M$2:$M$10)/SUM($M$2:$M$10)</f>
        <v>2.6235999999999995E-2</v>
      </c>
      <c r="H19" s="205"/>
      <c r="I19" s="205"/>
      <c r="J19" s="205"/>
      <c r="K19" s="205"/>
      <c r="L19" s="206">
        <f>SUM(L2:L10)</f>
        <v>0.4</v>
      </c>
      <c r="M19" s="206">
        <f>SUM(M2:M10)</f>
        <v>0.4</v>
      </c>
      <c r="N19" s="206">
        <f>SUM(N2:N10)</f>
        <v>0.4</v>
      </c>
      <c r="O19" s="207">
        <f t="shared" ref="O19:T19" si="0">SUMPRODUCT(O2:O10,$M$2:$M$10)/SUM($M$2:$M$10)</f>
        <v>2.5209999999999999</v>
      </c>
      <c r="P19" s="207">
        <f t="shared" si="0"/>
        <v>0.36979999999999996</v>
      </c>
      <c r="Q19" s="207">
        <f t="shared" si="0"/>
        <v>1.0511999999999999</v>
      </c>
      <c r="R19" s="207">
        <f t="shared" si="0"/>
        <v>5.8194000000000008</v>
      </c>
      <c r="S19" s="207">
        <f t="shared" si="0"/>
        <v>2.6373999999999995</v>
      </c>
      <c r="T19" s="207">
        <f t="shared" si="0"/>
        <v>4.0861999999999998</v>
      </c>
    </row>
    <row r="20" spans="1:22" ht="13.5" customHeight="1" thickBot="1" x14ac:dyDescent="0.25">
      <c r="A20" s="194"/>
      <c r="B20" s="194"/>
      <c r="C20" s="203"/>
      <c r="D20" s="203" t="s">
        <v>226</v>
      </c>
      <c r="E20" s="203"/>
      <c r="F20" s="204">
        <f>(SUMPRODUCT(F2:F12,$M$2:$M$12)-(F7*M7+F9*M9))/M20</f>
        <v>5.0979999999999992E-3</v>
      </c>
      <c r="G20" s="204">
        <f>(SUMPRODUCT(G2:G12,$M$2:$M$12)-(G7*M7+G9*M9))/M20</f>
        <v>2.6457999999999992E-2</v>
      </c>
      <c r="H20" s="205"/>
      <c r="I20" s="205"/>
      <c r="J20" s="205"/>
      <c r="K20" s="205"/>
      <c r="L20" s="206">
        <f>SUM(L2:L12)-L7-L9</f>
        <v>0.4</v>
      </c>
      <c r="M20" s="206">
        <f>SUM(M2:M12)-M7-M9</f>
        <v>0.4</v>
      </c>
      <c r="N20" s="206">
        <f>SUM(N2:N12)-N7-N9</f>
        <v>0.4</v>
      </c>
      <c r="O20" s="207">
        <f t="shared" ref="O20:T20" si="1">(SUMPRODUCT(O2:O12,$M$2:$M$12)-($M$7*O7+$M$9*O9))/$M$20</f>
        <v>3.4107999999999992</v>
      </c>
      <c r="P20" s="207">
        <f t="shared" si="1"/>
        <v>0.3044</v>
      </c>
      <c r="Q20" s="207">
        <f t="shared" si="1"/>
        <v>1.7832000000000003</v>
      </c>
      <c r="R20" s="207">
        <f t="shared" si="1"/>
        <v>2.6088000000000009</v>
      </c>
      <c r="S20" s="207">
        <f t="shared" si="1"/>
        <v>2.9807999999999995</v>
      </c>
      <c r="T20" s="207">
        <f t="shared" si="1"/>
        <v>4.0452000000000004</v>
      </c>
    </row>
    <row r="21" spans="1:22" ht="13.5" customHeight="1" thickBot="1" x14ac:dyDescent="0.25">
      <c r="A21" s="194"/>
      <c r="B21" s="194"/>
      <c r="C21" s="203"/>
      <c r="D21" s="203" t="s">
        <v>169</v>
      </c>
      <c r="E21" s="203"/>
      <c r="F21" s="204">
        <f>SUMPRODUCT(F13:F18,$M$13:$M$18)/M21</f>
        <v>4.0280000000000003E-3</v>
      </c>
      <c r="G21" s="204">
        <f>SUMPRODUCT(G13:G18,$M$13:$M$18)/M21</f>
        <v>3.0367999999999996E-2</v>
      </c>
      <c r="H21" s="205"/>
      <c r="I21" s="205"/>
      <c r="J21" s="205"/>
      <c r="K21" s="205"/>
      <c r="L21" s="206">
        <f>SUM(L13:L18)</f>
        <v>0.4</v>
      </c>
      <c r="M21" s="206">
        <f>SUM(M13:M18)</f>
        <v>0.4</v>
      </c>
      <c r="N21" s="206">
        <f>SUM(N13:N18)</f>
        <v>0.4</v>
      </c>
      <c r="O21" s="207">
        <f t="shared" ref="O21:T21" si="2">SUMPRODUCT(O13:O18,$M$13:$M$18)/$M$21</f>
        <v>3.1876000000000002</v>
      </c>
      <c r="P21" s="207">
        <f t="shared" si="2"/>
        <v>0.17420000000000005</v>
      </c>
      <c r="Q21" s="207">
        <f t="shared" si="2"/>
        <v>1.6138999999999999</v>
      </c>
      <c r="R21" s="207">
        <f t="shared" si="2"/>
        <v>2.9161999999999999</v>
      </c>
      <c r="S21" s="207">
        <f t="shared" si="2"/>
        <v>3.1003999999999996</v>
      </c>
      <c r="T21" s="207">
        <f t="shared" si="2"/>
        <v>3.516</v>
      </c>
    </row>
    <row r="22" spans="1:22" ht="13.5" customHeight="1" thickBot="1" x14ac:dyDescent="0.25">
      <c r="A22" s="208" t="s">
        <v>11</v>
      </c>
      <c r="B22" s="208" t="s">
        <v>104</v>
      </c>
      <c r="C22" s="208" t="s">
        <v>105</v>
      </c>
      <c r="D22" s="208" t="s">
        <v>106</v>
      </c>
      <c r="E22" s="208"/>
      <c r="F22" s="209">
        <v>5.0000000000000001E-4</v>
      </c>
      <c r="G22" s="209">
        <v>2.4E-2</v>
      </c>
      <c r="H22" s="210"/>
      <c r="I22" s="210"/>
      <c r="J22" s="210"/>
      <c r="K22" s="210"/>
      <c r="L22" s="211"/>
      <c r="M22" s="211"/>
      <c r="N22" s="211"/>
      <c r="O22" s="212">
        <v>2.4</v>
      </c>
      <c r="P22" s="212">
        <v>-0.02</v>
      </c>
      <c r="Q22" s="212">
        <v>1.58</v>
      </c>
      <c r="R22" s="212">
        <v>-0.41</v>
      </c>
      <c r="S22" s="212">
        <v>2.4900000000000002</v>
      </c>
      <c r="T22" s="212">
        <v>2.16</v>
      </c>
    </row>
    <row r="23" spans="1:22" ht="13.5" customHeight="1" thickBot="1" x14ac:dyDescent="0.25">
      <c r="A23" s="208"/>
      <c r="B23" s="208"/>
      <c r="C23" s="213" t="s">
        <v>154</v>
      </c>
      <c r="D23" s="213" t="s">
        <v>155</v>
      </c>
      <c r="E23" s="213" t="s">
        <v>15</v>
      </c>
      <c r="F23" s="214">
        <v>6.1999999999999998E-3</v>
      </c>
      <c r="G23" s="214">
        <v>1.44E-2</v>
      </c>
      <c r="H23" s="215">
        <v>0</v>
      </c>
      <c r="I23" s="215">
        <v>7</v>
      </c>
      <c r="J23" s="215">
        <v>9</v>
      </c>
      <c r="K23" s="215">
        <v>9</v>
      </c>
      <c r="L23" s="214">
        <v>4.4999999999999998E-2</v>
      </c>
      <c r="M23" s="214">
        <v>4.8000000000000001E-2</v>
      </c>
      <c r="N23" s="214">
        <v>3.5999999999999997E-2</v>
      </c>
      <c r="O23" s="216">
        <v>19</v>
      </c>
      <c r="P23" s="216">
        <v>0.9</v>
      </c>
      <c r="Q23" s="216">
        <v>4.68</v>
      </c>
      <c r="R23" s="216">
        <v>21.94</v>
      </c>
      <c r="S23" s="216">
        <v>1.65</v>
      </c>
      <c r="T23" s="216">
        <v>4.6900000000000004</v>
      </c>
      <c r="U23" s="217"/>
      <c r="V23" s="217"/>
    </row>
    <row r="24" spans="1:22" ht="13.5" customHeight="1" thickBot="1" x14ac:dyDescent="0.25">
      <c r="A24" s="218"/>
      <c r="B24" s="218" t="s">
        <v>107</v>
      </c>
      <c r="C24" s="218" t="s">
        <v>108</v>
      </c>
      <c r="D24" s="218" t="s">
        <v>109</v>
      </c>
      <c r="E24" s="218"/>
      <c r="F24" s="219">
        <v>7.1999999999999998E-3</v>
      </c>
      <c r="G24" s="219">
        <v>1.4200000000000001E-2</v>
      </c>
      <c r="H24" s="220"/>
      <c r="I24" s="220"/>
      <c r="J24" s="220"/>
      <c r="K24" s="220"/>
      <c r="L24" s="221"/>
      <c r="M24" s="221"/>
      <c r="N24" s="221"/>
      <c r="O24" s="222">
        <v>18.78</v>
      </c>
      <c r="P24" s="222">
        <v>0.93</v>
      </c>
      <c r="Q24" s="222">
        <v>5.57</v>
      </c>
      <c r="R24" s="222">
        <v>22.41</v>
      </c>
      <c r="S24" s="222">
        <v>0.56999999999999995</v>
      </c>
      <c r="T24" s="222">
        <v>3.1</v>
      </c>
      <c r="U24" s="217"/>
      <c r="V24" s="217"/>
    </row>
    <row r="25" spans="1:22" x14ac:dyDescent="0.2">
      <c r="A25" s="225" t="s">
        <v>33</v>
      </c>
      <c r="B25" s="225" t="s">
        <v>37</v>
      </c>
      <c r="C25" s="226" t="s">
        <v>38</v>
      </c>
      <c r="D25" s="226" t="s">
        <v>39</v>
      </c>
      <c r="E25" s="226"/>
      <c r="F25" s="227">
        <v>6.4000000000000003E-3</v>
      </c>
      <c r="G25" s="227">
        <v>1.9300000000000001E-2</v>
      </c>
      <c r="H25" s="223">
        <v>84</v>
      </c>
      <c r="I25" s="223">
        <v>57</v>
      </c>
      <c r="J25" s="223">
        <v>19</v>
      </c>
      <c r="K25" s="224">
        <v>20</v>
      </c>
      <c r="L25" s="228">
        <v>0.03</v>
      </c>
      <c r="M25" s="228">
        <v>4.2000000000000003E-2</v>
      </c>
      <c r="N25" s="228">
        <v>0.03</v>
      </c>
      <c r="O25" s="229">
        <v>14.51</v>
      </c>
      <c r="P25" s="229">
        <v>-0.27</v>
      </c>
      <c r="Q25" s="229">
        <v>4.75</v>
      </c>
      <c r="R25" s="229">
        <v>30.37</v>
      </c>
      <c r="S25" s="229">
        <v>0.64</v>
      </c>
      <c r="T25" s="229">
        <v>10.23</v>
      </c>
      <c r="U25" s="217"/>
      <c r="V25" s="217"/>
    </row>
    <row r="26" spans="1:22" x14ac:dyDescent="0.2">
      <c r="C26" s="226" t="s">
        <v>208</v>
      </c>
      <c r="D26" s="226" t="s">
        <v>209</v>
      </c>
      <c r="E26" s="226" t="s">
        <v>15</v>
      </c>
      <c r="F26" s="227">
        <v>7.4000000000000003E-3</v>
      </c>
      <c r="G26" s="227">
        <v>1.72E-2</v>
      </c>
      <c r="H26" s="223">
        <v>44</v>
      </c>
      <c r="I26" s="223">
        <v>51</v>
      </c>
      <c r="J26" s="223">
        <v>30</v>
      </c>
      <c r="K26" s="224">
        <v>24</v>
      </c>
      <c r="L26" s="228"/>
      <c r="M26" s="228">
        <v>0</v>
      </c>
      <c r="N26" s="228">
        <v>0</v>
      </c>
      <c r="O26" s="229">
        <v>16.079999999999998</v>
      </c>
      <c r="P26" s="229">
        <v>0.76</v>
      </c>
      <c r="Q26" s="229">
        <v>6.77</v>
      </c>
      <c r="R26" s="229">
        <v>17.71</v>
      </c>
      <c r="S26" s="229">
        <v>-0.04</v>
      </c>
      <c r="T26" s="229">
        <v>6.76</v>
      </c>
      <c r="U26" s="217"/>
      <c r="V26" s="217"/>
    </row>
    <row r="27" spans="1:22" x14ac:dyDescent="0.2">
      <c r="A27" s="225" t="s">
        <v>33</v>
      </c>
      <c r="B27" s="225" t="s">
        <v>40</v>
      </c>
      <c r="C27" s="226" t="s">
        <v>41</v>
      </c>
      <c r="D27" s="226" t="s">
        <v>42</v>
      </c>
      <c r="E27" s="226" t="s">
        <v>43</v>
      </c>
      <c r="F27" s="227">
        <v>6.0000000000000001E-3</v>
      </c>
      <c r="G27" s="227">
        <v>1.6E-2</v>
      </c>
      <c r="H27" s="224">
        <v>15</v>
      </c>
      <c r="I27" s="224">
        <v>17</v>
      </c>
      <c r="J27" s="224">
        <v>19</v>
      </c>
      <c r="K27" s="224">
        <v>20</v>
      </c>
      <c r="L27" s="228">
        <v>3.5999999999999997E-2</v>
      </c>
      <c r="M27" s="228">
        <v>0</v>
      </c>
      <c r="N27" s="228">
        <v>0</v>
      </c>
      <c r="O27" s="229">
        <v>17.71</v>
      </c>
      <c r="P27" s="229">
        <v>0.94</v>
      </c>
      <c r="Q27" s="229">
        <v>7.66</v>
      </c>
      <c r="R27" s="229">
        <v>22.05</v>
      </c>
      <c r="S27" s="229">
        <v>3.61</v>
      </c>
      <c r="T27" s="229">
        <v>9.5</v>
      </c>
      <c r="U27" s="217"/>
      <c r="V27" s="217"/>
    </row>
    <row r="28" spans="1:22" x14ac:dyDescent="0.2">
      <c r="A28" s="225" t="s">
        <v>33</v>
      </c>
      <c r="B28" s="225" t="s">
        <v>44</v>
      </c>
      <c r="C28" s="226" t="s">
        <v>45</v>
      </c>
      <c r="D28" s="226" t="s">
        <v>46</v>
      </c>
      <c r="E28" s="226" t="s">
        <v>15</v>
      </c>
      <c r="F28" s="227">
        <v>4.3E-3</v>
      </c>
      <c r="G28" s="227">
        <v>2.98E-2</v>
      </c>
      <c r="H28" s="224">
        <v>66</v>
      </c>
      <c r="I28" s="224">
        <v>58</v>
      </c>
      <c r="J28" s="224">
        <v>42</v>
      </c>
      <c r="K28" s="224">
        <v>40</v>
      </c>
      <c r="L28" s="228">
        <v>3.5999999999999997E-2</v>
      </c>
      <c r="M28" s="228">
        <v>4.8000000000000001E-2</v>
      </c>
      <c r="N28" s="228">
        <v>0.03</v>
      </c>
      <c r="O28" s="229">
        <v>10.43</v>
      </c>
      <c r="P28" s="229">
        <v>1.06</v>
      </c>
      <c r="Q28" s="229">
        <v>4.26</v>
      </c>
      <c r="R28" s="229">
        <v>25.92</v>
      </c>
      <c r="S28" s="229">
        <v>-0.26</v>
      </c>
      <c r="T28" s="229">
        <v>8.26</v>
      </c>
      <c r="U28" s="217"/>
      <c r="V28" s="217"/>
    </row>
    <row r="29" spans="1:22" x14ac:dyDescent="0.2">
      <c r="A29" s="225" t="s">
        <v>33</v>
      </c>
      <c r="B29" s="225" t="s">
        <v>47</v>
      </c>
      <c r="C29" s="226" t="s">
        <v>48</v>
      </c>
      <c r="D29" s="226" t="s">
        <v>49</v>
      </c>
      <c r="E29" s="226" t="s">
        <v>15</v>
      </c>
      <c r="F29" s="227">
        <v>6.8999999999999999E-3</v>
      </c>
      <c r="G29" s="227">
        <v>1.11E-2</v>
      </c>
      <c r="H29" s="231">
        <v>7</v>
      </c>
      <c r="I29" s="231">
        <v>2</v>
      </c>
      <c r="J29" s="223">
        <v>5</v>
      </c>
      <c r="K29" s="224">
        <v>21</v>
      </c>
      <c r="L29" s="228">
        <v>3.9E-2</v>
      </c>
      <c r="M29" s="228">
        <v>4.2000000000000003E-2</v>
      </c>
      <c r="N29" s="228">
        <v>0.03</v>
      </c>
      <c r="O29" s="229">
        <v>14.55</v>
      </c>
      <c r="P29" s="229">
        <v>1.81</v>
      </c>
      <c r="Q29" s="229">
        <v>6.33</v>
      </c>
      <c r="R29" s="229">
        <v>28.8</v>
      </c>
      <c r="S29" s="229">
        <v>4.16</v>
      </c>
      <c r="T29" s="229">
        <v>13.74</v>
      </c>
      <c r="U29" s="217"/>
      <c r="V29" s="217"/>
    </row>
    <row r="30" spans="1:22" ht="13.5" customHeight="1" thickBot="1" x14ac:dyDescent="0.25">
      <c r="C30" s="197" t="s">
        <v>170</v>
      </c>
      <c r="D30" s="197" t="s">
        <v>171</v>
      </c>
      <c r="E30" s="197" t="s">
        <v>84</v>
      </c>
      <c r="F30" s="198">
        <v>1.2999999999999999E-3</v>
      </c>
      <c r="G30" s="198">
        <v>2.6499999999999999E-2</v>
      </c>
      <c r="H30" s="230">
        <v>60</v>
      </c>
      <c r="I30" s="230">
        <v>71</v>
      </c>
      <c r="J30" s="199">
        <v>59</v>
      </c>
      <c r="K30" s="200">
        <v>40</v>
      </c>
      <c r="L30" s="201">
        <v>0.17249999999999999</v>
      </c>
      <c r="M30" s="201">
        <v>0.17249999999999999</v>
      </c>
      <c r="N30" s="201">
        <v>0.17249999999999999</v>
      </c>
      <c r="O30" s="202">
        <v>14.84</v>
      </c>
      <c r="P30" s="202">
        <v>0.51</v>
      </c>
      <c r="Q30" s="202">
        <v>5.74</v>
      </c>
      <c r="R30" s="202">
        <v>20.100000000000001</v>
      </c>
      <c r="S30" s="202">
        <v>1.37</v>
      </c>
      <c r="T30" s="202">
        <v>7.54</v>
      </c>
      <c r="U30" s="217"/>
      <c r="V30" s="217"/>
    </row>
    <row r="31" spans="1:22" ht="13.5" customHeight="1" thickBot="1" x14ac:dyDescent="0.25">
      <c r="A31" s="194"/>
      <c r="B31" s="194"/>
      <c r="C31" s="203"/>
      <c r="D31" s="203" t="s">
        <v>110</v>
      </c>
      <c r="E31" s="203"/>
      <c r="F31" s="204">
        <f>SUMPRODUCT(F25:F29,N25:N29)/SUM(N25:N29)</f>
        <v>5.8666666666666676E-3</v>
      </c>
      <c r="G31" s="204">
        <f>SUMPRODUCT(G25:G29,N25:N29)/SUM(N25:N29)</f>
        <v>2.0066666666666667E-2</v>
      </c>
      <c r="H31" s="205"/>
      <c r="I31" s="205"/>
      <c r="J31" s="205"/>
      <c r="K31" s="205"/>
      <c r="L31" s="206"/>
      <c r="M31" s="206"/>
      <c r="N31" s="206"/>
      <c r="O31" s="207">
        <f t="shared" ref="O31:T31" si="3">SUMPRODUCT(O25:O29,$N$25:$N$29)/SUM($N$25:$N$29)</f>
        <v>13.163333333333332</v>
      </c>
      <c r="P31" s="207">
        <f t="shared" si="3"/>
        <v>0.8666666666666667</v>
      </c>
      <c r="Q31" s="207">
        <f t="shared" si="3"/>
        <v>5.1133333333333333</v>
      </c>
      <c r="R31" s="207">
        <f t="shared" si="3"/>
        <v>28.363333333333337</v>
      </c>
      <c r="S31" s="207">
        <f t="shared" si="3"/>
        <v>1.5133333333333332</v>
      </c>
      <c r="T31" s="207">
        <f t="shared" si="3"/>
        <v>10.743333333333334</v>
      </c>
      <c r="U31" s="217"/>
      <c r="V31" s="217"/>
    </row>
    <row r="32" spans="1:22" ht="13.5" customHeight="1" thickBot="1" x14ac:dyDescent="0.25">
      <c r="A32" s="208"/>
      <c r="B32" s="208" t="s">
        <v>111</v>
      </c>
      <c r="C32" s="208" t="s">
        <v>218</v>
      </c>
      <c r="D32" s="208" t="s">
        <v>210</v>
      </c>
      <c r="E32" s="208"/>
      <c r="F32" s="209">
        <v>3.0000000000000001E-3</v>
      </c>
      <c r="G32" s="209">
        <v>2.23E-2</v>
      </c>
      <c r="H32" s="210"/>
      <c r="I32" s="210"/>
      <c r="J32" s="210"/>
      <c r="K32" s="210"/>
      <c r="L32" s="211"/>
      <c r="M32" s="211"/>
      <c r="N32" s="211"/>
      <c r="O32" s="212">
        <v>14.68</v>
      </c>
      <c r="P32" s="212">
        <v>0.56999999999999995</v>
      </c>
      <c r="Q32" s="212">
        <v>5.88</v>
      </c>
      <c r="R32" s="212">
        <v>19.88</v>
      </c>
      <c r="S32" s="212">
        <v>1.1599999999999999</v>
      </c>
      <c r="T32" s="212">
        <v>7.39</v>
      </c>
      <c r="U32" s="217"/>
      <c r="V32" s="217"/>
    </row>
    <row r="33" spans="1:22" x14ac:dyDescent="0.2">
      <c r="A33" s="225" t="s">
        <v>33</v>
      </c>
      <c r="B33" s="225" t="s">
        <v>50</v>
      </c>
      <c r="C33" s="226" t="s">
        <v>114</v>
      </c>
      <c r="D33" s="226" t="s">
        <v>115</v>
      </c>
      <c r="E33" s="226" t="s">
        <v>116</v>
      </c>
      <c r="F33" s="227">
        <v>0.01</v>
      </c>
      <c r="G33" s="227">
        <v>5.5999999999999999E-3</v>
      </c>
      <c r="H33" s="224">
        <v>68</v>
      </c>
      <c r="I33" s="223">
        <v>65</v>
      </c>
      <c r="J33" s="224">
        <v>59</v>
      </c>
      <c r="K33" s="223">
        <v>50</v>
      </c>
      <c r="L33" s="228">
        <v>3.5999999999999997E-2</v>
      </c>
      <c r="M33" s="228">
        <v>3.5999999999999997E-2</v>
      </c>
      <c r="N33" s="228">
        <v>0.03</v>
      </c>
      <c r="O33" s="229">
        <v>10.62</v>
      </c>
      <c r="P33" s="229">
        <v>1.03</v>
      </c>
      <c r="Q33" s="229">
        <v>5.49</v>
      </c>
      <c r="R33" s="229">
        <v>15.97</v>
      </c>
      <c r="S33" s="229">
        <v>6.11</v>
      </c>
      <c r="T33" s="229">
        <v>11.4</v>
      </c>
      <c r="U33" s="217"/>
      <c r="V33" s="217"/>
    </row>
    <row r="34" spans="1:22" x14ac:dyDescent="0.2">
      <c r="A34" s="225" t="s">
        <v>33</v>
      </c>
      <c r="B34" s="225" t="s">
        <v>53</v>
      </c>
      <c r="C34" s="226" t="s">
        <v>54</v>
      </c>
      <c r="D34" s="226" t="s">
        <v>55</v>
      </c>
      <c r="E34" s="226" t="s">
        <v>56</v>
      </c>
      <c r="F34" s="227">
        <v>6.1000000000000004E-3</v>
      </c>
      <c r="G34" s="227">
        <v>1.2800000000000001E-2</v>
      </c>
      <c r="H34" s="231">
        <v>71</v>
      </c>
      <c r="I34" s="232">
        <v>72</v>
      </c>
      <c r="J34" s="223">
        <v>76</v>
      </c>
      <c r="K34" s="223">
        <v>78</v>
      </c>
      <c r="L34" s="228">
        <v>3.5999999999999997E-2</v>
      </c>
      <c r="M34" s="228">
        <v>0</v>
      </c>
      <c r="N34" s="228">
        <v>0</v>
      </c>
      <c r="O34" s="229">
        <v>8.94</v>
      </c>
      <c r="P34" s="229">
        <v>1.51</v>
      </c>
      <c r="Q34" s="229">
        <v>4.47</v>
      </c>
      <c r="R34" s="229">
        <v>23.35</v>
      </c>
      <c r="S34" s="229">
        <v>8.73</v>
      </c>
      <c r="T34" s="229">
        <v>13.89</v>
      </c>
      <c r="U34" s="217"/>
      <c r="V34" s="217"/>
    </row>
    <row r="35" spans="1:22" ht="13.5" customHeight="1" thickBot="1" x14ac:dyDescent="0.25">
      <c r="A35" s="194" t="s">
        <v>33</v>
      </c>
      <c r="B35" s="194" t="s">
        <v>57</v>
      </c>
      <c r="C35" s="226" t="s">
        <v>58</v>
      </c>
      <c r="D35" s="226" t="s">
        <v>59</v>
      </c>
      <c r="E35" s="226" t="s">
        <v>15</v>
      </c>
      <c r="F35" s="227">
        <v>8.0000000000000004E-4</v>
      </c>
      <c r="G35" s="227">
        <v>1.84E-2</v>
      </c>
      <c r="H35" s="224">
        <v>0</v>
      </c>
      <c r="I35" s="224">
        <v>0</v>
      </c>
      <c r="J35" s="224">
        <v>1</v>
      </c>
      <c r="K35" s="224">
        <v>1</v>
      </c>
      <c r="L35" s="228">
        <v>0.03</v>
      </c>
      <c r="M35" s="228">
        <v>0.12</v>
      </c>
      <c r="N35" s="228">
        <v>0.06</v>
      </c>
      <c r="O35" s="229">
        <v>9.31</v>
      </c>
      <c r="P35" s="229">
        <v>0.6</v>
      </c>
      <c r="Q35" s="229">
        <v>3.06</v>
      </c>
      <c r="R35" s="229">
        <v>17.87</v>
      </c>
      <c r="S35" s="229">
        <v>9.56</v>
      </c>
      <c r="T35" s="229">
        <v>14.55</v>
      </c>
      <c r="U35" s="217"/>
      <c r="V35" s="217"/>
    </row>
    <row r="36" spans="1:22" ht="13.5" customHeight="1" thickBot="1" x14ac:dyDescent="0.25">
      <c r="A36" s="194"/>
      <c r="B36" s="194"/>
      <c r="C36" s="226" t="s">
        <v>230</v>
      </c>
      <c r="D36" s="226" t="s">
        <v>231</v>
      </c>
      <c r="E36" s="226"/>
      <c r="F36" s="227"/>
      <c r="G36" s="227"/>
      <c r="H36" s="224"/>
      <c r="I36" s="224"/>
      <c r="J36" s="224"/>
      <c r="K36" s="224"/>
      <c r="L36" s="228"/>
      <c r="M36" s="228"/>
      <c r="N36" s="228"/>
      <c r="O36" s="229"/>
      <c r="P36" s="229"/>
      <c r="Q36" s="229"/>
      <c r="R36" s="229"/>
      <c r="S36" s="229"/>
      <c r="T36" s="229"/>
      <c r="U36" s="217"/>
      <c r="V36" s="217"/>
    </row>
    <row r="37" spans="1:22" ht="13.5" customHeight="1" thickBot="1" x14ac:dyDescent="0.25">
      <c r="A37" s="194"/>
      <c r="B37" s="194"/>
      <c r="C37" s="197" t="s">
        <v>172</v>
      </c>
      <c r="D37" s="197" t="s">
        <v>173</v>
      </c>
      <c r="E37" s="197" t="s">
        <v>84</v>
      </c>
      <c r="F37" s="198">
        <v>2.9999999999999997E-4</v>
      </c>
      <c r="G37" s="198">
        <v>1.7500000000000002E-2</v>
      </c>
      <c r="H37" s="200">
        <v>0</v>
      </c>
      <c r="I37" s="200">
        <v>0</v>
      </c>
      <c r="J37" s="199">
        <v>0</v>
      </c>
      <c r="K37" s="199"/>
      <c r="L37" s="201">
        <v>0.40350000000000003</v>
      </c>
      <c r="M37" s="201">
        <v>0.40350000000000003</v>
      </c>
      <c r="N37" s="201">
        <v>0.40350000000000003</v>
      </c>
      <c r="O37" s="202">
        <v>8.83</v>
      </c>
      <c r="P37" s="202">
        <v>0.79</v>
      </c>
      <c r="Q37" s="202">
        <v>2.91</v>
      </c>
      <c r="R37" s="202">
        <v>18.37</v>
      </c>
      <c r="S37" s="202">
        <v>9.0299999999999994</v>
      </c>
      <c r="T37" s="202">
        <v>14.51</v>
      </c>
      <c r="U37" s="217"/>
      <c r="V37" s="217"/>
    </row>
    <row r="38" spans="1:22" ht="13.5" customHeight="1" thickBot="1" x14ac:dyDescent="0.25">
      <c r="A38" s="194"/>
      <c r="B38" s="194"/>
      <c r="C38" s="203"/>
      <c r="D38" s="203" t="s">
        <v>117</v>
      </c>
      <c r="E38" s="203"/>
      <c r="F38" s="204">
        <f>SUMPRODUCT(F33:F35,N33:N35)/SUM(N33:N35)</f>
        <v>3.8666666666666667E-3</v>
      </c>
      <c r="G38" s="204">
        <f>SUMPRODUCT(G33:G35,N33:N35)/SUM(N33:N35)</f>
        <v>1.4133333333333333E-2</v>
      </c>
      <c r="H38" s="205"/>
      <c r="I38" s="205"/>
      <c r="J38" s="205"/>
      <c r="K38" s="205"/>
      <c r="L38" s="206"/>
      <c r="M38" s="206"/>
      <c r="N38" s="206"/>
      <c r="O38" s="207">
        <f t="shared" ref="O38:T38" si="4">SUMPRODUCT(O33:O35,$N$33:$N$35)/SUM($N$33:$N$35)</f>
        <v>9.7466666666666661</v>
      </c>
      <c r="P38" s="207">
        <f t="shared" si="4"/>
        <v>0.7433333333333334</v>
      </c>
      <c r="Q38" s="207">
        <f t="shared" si="4"/>
        <v>3.87</v>
      </c>
      <c r="R38" s="207">
        <f t="shared" si="4"/>
        <v>17.236666666666668</v>
      </c>
      <c r="S38" s="207">
        <f t="shared" si="4"/>
        <v>8.41</v>
      </c>
      <c r="T38" s="207">
        <f t="shared" si="4"/>
        <v>13.499999999999998</v>
      </c>
      <c r="U38" s="217"/>
      <c r="V38" s="217"/>
    </row>
    <row r="39" spans="1:22" ht="13.5" customHeight="1" thickBot="1" x14ac:dyDescent="0.25">
      <c r="A39" s="208"/>
      <c r="B39" s="208" t="s">
        <v>118</v>
      </c>
      <c r="C39" s="208" t="s">
        <v>119</v>
      </c>
      <c r="D39" s="208" t="s">
        <v>120</v>
      </c>
      <c r="E39" s="208"/>
      <c r="F39" s="209">
        <v>1E-3</v>
      </c>
      <c r="G39" s="209">
        <v>1.9099999999999999E-2</v>
      </c>
      <c r="H39" s="210"/>
      <c r="I39" s="210"/>
      <c r="J39" s="210"/>
      <c r="K39" s="210"/>
      <c r="L39" s="211"/>
      <c r="M39" s="211"/>
      <c r="N39" s="211"/>
      <c r="O39" s="212">
        <v>9.17</v>
      </c>
      <c r="P39" s="212">
        <v>0.64</v>
      </c>
      <c r="Q39" s="212">
        <v>3.07</v>
      </c>
      <c r="R39" s="212">
        <v>17.78</v>
      </c>
      <c r="S39" s="212">
        <v>9.51</v>
      </c>
      <c r="T39" s="212">
        <v>14.51</v>
      </c>
      <c r="U39" s="217"/>
      <c r="V39" s="217"/>
    </row>
    <row r="40" spans="1:22" x14ac:dyDescent="0.2">
      <c r="A40" s="225" t="s">
        <v>33</v>
      </c>
      <c r="B40" s="225" t="s">
        <v>60</v>
      </c>
      <c r="C40" s="226" t="s">
        <v>61</v>
      </c>
      <c r="D40" s="226" t="s">
        <v>62</v>
      </c>
      <c r="E40" s="226" t="s">
        <v>15</v>
      </c>
      <c r="F40" s="227">
        <v>8.8000000000000005E-3</v>
      </c>
      <c r="G40" s="227">
        <v>0</v>
      </c>
      <c r="H40" s="224">
        <v>43</v>
      </c>
      <c r="I40" s="224">
        <v>36</v>
      </c>
      <c r="J40" s="224">
        <v>41</v>
      </c>
      <c r="K40" s="223">
        <v>27</v>
      </c>
      <c r="L40" s="228">
        <v>2.1000000000000001E-2</v>
      </c>
      <c r="M40" s="228">
        <v>3.5999999999999997E-2</v>
      </c>
      <c r="N40" s="228">
        <v>0.03</v>
      </c>
      <c r="O40" s="229">
        <v>18.899999999999999</v>
      </c>
      <c r="P40" s="229">
        <v>0.25</v>
      </c>
      <c r="Q40" s="229">
        <v>5.58</v>
      </c>
      <c r="R40" s="229">
        <v>17.38</v>
      </c>
      <c r="S40" s="229">
        <v>8.92</v>
      </c>
      <c r="T40" s="229">
        <v>12.88</v>
      </c>
      <c r="U40" s="217"/>
      <c r="V40" s="217"/>
    </row>
    <row r="41" spans="1:22" x14ac:dyDescent="0.2">
      <c r="A41" s="225" t="s">
        <v>33</v>
      </c>
      <c r="B41" s="225" t="s">
        <v>63</v>
      </c>
      <c r="C41" s="226" t="s">
        <v>121</v>
      </c>
      <c r="D41" s="226" t="s">
        <v>122</v>
      </c>
      <c r="E41" s="226" t="s">
        <v>15</v>
      </c>
      <c r="F41" s="227">
        <v>6.4000000000000003E-3</v>
      </c>
      <c r="G41" s="227">
        <v>8.9999999999999998E-4</v>
      </c>
      <c r="H41" s="224">
        <v>27</v>
      </c>
      <c r="I41" s="224">
        <v>5</v>
      </c>
      <c r="J41" s="224">
        <v>8</v>
      </c>
      <c r="K41" s="224">
        <v>10</v>
      </c>
      <c r="L41" s="228">
        <v>2.1000000000000001E-2</v>
      </c>
      <c r="M41" s="228">
        <v>0</v>
      </c>
      <c r="N41" s="228">
        <v>0</v>
      </c>
      <c r="O41" s="229">
        <v>17.28</v>
      </c>
      <c r="P41" s="229">
        <v>-0.64</v>
      </c>
      <c r="Q41" s="229">
        <v>6</v>
      </c>
      <c r="R41" s="229">
        <v>24.4</v>
      </c>
      <c r="S41" s="229">
        <v>10.66</v>
      </c>
      <c r="T41" s="229">
        <v>15.25</v>
      </c>
      <c r="U41" s="217"/>
      <c r="V41" s="217"/>
    </row>
    <row r="42" spans="1:22" ht="13.5" customHeight="1" thickBot="1" x14ac:dyDescent="0.25">
      <c r="A42" s="194" t="s">
        <v>33</v>
      </c>
      <c r="B42" s="194" t="s">
        <v>66</v>
      </c>
      <c r="C42" s="235" t="s">
        <v>67</v>
      </c>
      <c r="D42" s="235" t="s">
        <v>68</v>
      </c>
      <c r="E42" s="235" t="s">
        <v>43</v>
      </c>
      <c r="F42" s="236">
        <v>4.3E-3</v>
      </c>
      <c r="G42" s="236">
        <v>7.1000000000000004E-3</v>
      </c>
      <c r="H42" s="237">
        <v>35</v>
      </c>
      <c r="I42" s="230">
        <v>39</v>
      </c>
      <c r="J42" s="230">
        <v>44</v>
      </c>
      <c r="K42" s="199">
        <v>53</v>
      </c>
      <c r="L42" s="238">
        <v>3.5999999999999997E-2</v>
      </c>
      <c r="M42" s="238">
        <v>0</v>
      </c>
      <c r="N42" s="238">
        <v>0</v>
      </c>
      <c r="O42" s="239">
        <v>12.44</v>
      </c>
      <c r="P42" s="239">
        <v>-0.17</v>
      </c>
      <c r="Q42" s="239">
        <v>3.97</v>
      </c>
      <c r="R42" s="239">
        <v>21.78</v>
      </c>
      <c r="S42" s="239">
        <v>10.06</v>
      </c>
      <c r="T42" s="239">
        <v>15.82</v>
      </c>
      <c r="U42" s="217"/>
      <c r="V42" s="217"/>
    </row>
    <row r="43" spans="1:22" ht="13.5" customHeight="1" thickBot="1" x14ac:dyDescent="0.25">
      <c r="A43" s="194"/>
      <c r="B43" s="194"/>
      <c r="C43" s="203"/>
      <c r="D43" s="203" t="s">
        <v>123</v>
      </c>
      <c r="E43" s="203"/>
      <c r="F43" s="204">
        <f>SUMPRODUCT(F40:F42,N40:N42)/SUM(N40:N42)</f>
        <v>8.8000000000000005E-3</v>
      </c>
      <c r="G43" s="204">
        <f>SUMPRODUCT(G40:G42,N40:N42)/SUM(N40:N42)</f>
        <v>0</v>
      </c>
      <c r="H43" s="205"/>
      <c r="I43" s="205"/>
      <c r="J43" s="205"/>
      <c r="K43" s="205"/>
      <c r="L43" s="206"/>
      <c r="M43" s="206"/>
      <c r="N43" s="206"/>
      <c r="O43" s="207">
        <f t="shared" ref="O43:T43" si="5">SUMPRODUCT(O40:O42,$N$40:$N$42)/SUM($N$40:$N$42)</f>
        <v>18.899999999999999</v>
      </c>
      <c r="P43" s="207">
        <f t="shared" si="5"/>
        <v>0.25</v>
      </c>
      <c r="Q43" s="207">
        <f t="shared" si="5"/>
        <v>5.58</v>
      </c>
      <c r="R43" s="207">
        <f t="shared" si="5"/>
        <v>17.38</v>
      </c>
      <c r="S43" s="207">
        <f t="shared" si="5"/>
        <v>8.92</v>
      </c>
      <c r="T43" s="207">
        <f t="shared" si="5"/>
        <v>12.88</v>
      </c>
      <c r="U43" s="217"/>
      <c r="V43" s="217"/>
    </row>
    <row r="44" spans="1:22" ht="13.5" customHeight="1" thickBot="1" x14ac:dyDescent="0.25">
      <c r="A44" s="208"/>
      <c r="B44" s="208" t="s">
        <v>124</v>
      </c>
      <c r="C44" s="208" t="s">
        <v>125</v>
      </c>
      <c r="D44" s="208" t="s">
        <v>126</v>
      </c>
      <c r="E44" s="208"/>
      <c r="F44" s="209">
        <v>2E-3</v>
      </c>
      <c r="G44" s="209">
        <v>1.23E-2</v>
      </c>
      <c r="H44" s="210"/>
      <c r="I44" s="210"/>
      <c r="J44" s="210"/>
      <c r="K44" s="210"/>
      <c r="L44" s="211"/>
      <c r="M44" s="211"/>
      <c r="N44" s="211"/>
      <c r="O44" s="212">
        <v>13.79</v>
      </c>
      <c r="P44" s="212">
        <v>-0.27</v>
      </c>
      <c r="Q44" s="212">
        <v>4.59</v>
      </c>
      <c r="R44" s="212">
        <v>20.260000000000002</v>
      </c>
      <c r="S44" s="212">
        <v>10.93</v>
      </c>
      <c r="T44" s="212">
        <v>15.08</v>
      </c>
      <c r="U44" s="217"/>
      <c r="V44" s="217"/>
    </row>
    <row r="45" spans="1:22" x14ac:dyDescent="0.2">
      <c r="A45" s="225" t="s">
        <v>33</v>
      </c>
      <c r="B45" s="225" t="s">
        <v>69</v>
      </c>
      <c r="C45" s="226" t="s">
        <v>70</v>
      </c>
      <c r="D45" s="226" t="s">
        <v>71</v>
      </c>
      <c r="E45" s="226"/>
      <c r="F45" s="227">
        <v>1.18E-2</v>
      </c>
      <c r="G45" s="227">
        <v>0</v>
      </c>
      <c r="H45" s="231">
        <v>95</v>
      </c>
      <c r="I45" s="231">
        <v>80</v>
      </c>
      <c r="J45" s="231">
        <v>66</v>
      </c>
      <c r="K45" s="231">
        <v>61</v>
      </c>
      <c r="L45" s="228">
        <v>2.1000000000000001E-2</v>
      </c>
      <c r="M45" s="228">
        <v>0</v>
      </c>
      <c r="N45" s="228">
        <v>0</v>
      </c>
      <c r="O45" s="229">
        <v>8.6199999999999992</v>
      </c>
      <c r="P45" s="229">
        <v>1.1200000000000001</v>
      </c>
      <c r="Q45" s="229">
        <v>2.06</v>
      </c>
      <c r="R45" s="229">
        <v>12.59</v>
      </c>
      <c r="S45" s="229">
        <v>3.52</v>
      </c>
      <c r="T45" s="229">
        <v>10.01</v>
      </c>
      <c r="U45" s="217"/>
      <c r="V45" s="217"/>
    </row>
    <row r="46" spans="1:22" x14ac:dyDescent="0.2">
      <c r="A46" s="225" t="s">
        <v>33</v>
      </c>
      <c r="B46" s="225" t="s">
        <v>72</v>
      </c>
      <c r="C46" s="226" t="s">
        <v>73</v>
      </c>
      <c r="D46" s="226" t="s">
        <v>74</v>
      </c>
      <c r="E46" s="226"/>
      <c r="F46" s="227">
        <v>9.2999999999999992E-3</v>
      </c>
      <c r="G46" s="227">
        <v>1E-4</v>
      </c>
      <c r="H46" s="231">
        <v>92</v>
      </c>
      <c r="I46" s="223">
        <v>93</v>
      </c>
      <c r="J46" s="231">
        <v>85</v>
      </c>
      <c r="K46" s="231">
        <v>73</v>
      </c>
      <c r="L46" s="228">
        <v>2.1000000000000001E-2</v>
      </c>
      <c r="M46" s="228">
        <v>4.2000000000000003E-2</v>
      </c>
      <c r="N46" s="228">
        <v>0.03</v>
      </c>
      <c r="O46" s="229">
        <v>7.97</v>
      </c>
      <c r="P46" s="229">
        <v>1.1100000000000001</v>
      </c>
      <c r="Q46" s="229">
        <v>3.91</v>
      </c>
      <c r="R46" s="229">
        <v>22.35</v>
      </c>
      <c r="S46" s="229">
        <v>1.22</v>
      </c>
      <c r="T46" s="229">
        <v>9.82</v>
      </c>
      <c r="U46" s="217"/>
      <c r="V46" s="217"/>
    </row>
    <row r="47" spans="1:22" ht="13.5" customHeight="1" thickBot="1" x14ac:dyDescent="0.25">
      <c r="A47" s="194" t="s">
        <v>33</v>
      </c>
      <c r="B47" s="194" t="s">
        <v>75</v>
      </c>
      <c r="C47" s="235" t="s">
        <v>76</v>
      </c>
      <c r="D47" s="235" t="s">
        <v>77</v>
      </c>
      <c r="E47" s="235" t="s">
        <v>15</v>
      </c>
      <c r="F47" s="236">
        <v>2.7000000000000001E-3</v>
      </c>
      <c r="G47" s="236">
        <v>1.7299999999999999E-2</v>
      </c>
      <c r="H47" s="199">
        <v>19</v>
      </c>
      <c r="I47" s="200">
        <v>14</v>
      </c>
      <c r="J47" s="200">
        <v>12</v>
      </c>
      <c r="K47" s="199">
        <v>16</v>
      </c>
      <c r="L47" s="238">
        <v>4.2000000000000003E-2</v>
      </c>
      <c r="M47" s="238">
        <v>4.2000000000000003E-2</v>
      </c>
      <c r="N47" s="238">
        <v>0.03</v>
      </c>
      <c r="O47" s="239">
        <v>5.82</v>
      </c>
      <c r="P47" s="239">
        <v>1.65</v>
      </c>
      <c r="Q47" s="239">
        <v>2.21</v>
      </c>
      <c r="R47" s="239">
        <v>20.86</v>
      </c>
      <c r="S47" s="239">
        <v>7.58</v>
      </c>
      <c r="T47" s="239">
        <v>16.13</v>
      </c>
      <c r="U47" s="217"/>
      <c r="V47" s="217"/>
    </row>
    <row r="48" spans="1:22" ht="13.5" customHeight="1" thickBot="1" x14ac:dyDescent="0.25">
      <c r="A48" s="194"/>
      <c r="B48" s="194"/>
      <c r="C48" s="203"/>
      <c r="D48" s="203" t="s">
        <v>127</v>
      </c>
      <c r="E48" s="203"/>
      <c r="F48" s="204">
        <f>SUMPRODUCT(F45:F47,N45:N47)/SUM(N45:N47)</f>
        <v>6.0000000000000001E-3</v>
      </c>
      <c r="G48" s="204">
        <f>SUMPRODUCT(G45:G47,N45:N47)/SUM(N45:N47)</f>
        <v>8.6999999999999994E-3</v>
      </c>
      <c r="H48" s="205"/>
      <c r="I48" s="205"/>
      <c r="J48" s="205"/>
      <c r="K48" s="205"/>
      <c r="L48" s="206"/>
      <c r="M48" s="206"/>
      <c r="N48" s="206"/>
      <c r="O48" s="207">
        <f t="shared" ref="O48:T48" si="6">SUMPRODUCT(O45:O47,$N$45:$N$47)/SUM($N$45:$N$47)</f>
        <v>6.8949999999999996</v>
      </c>
      <c r="P48" s="207">
        <f t="shared" si="6"/>
        <v>1.3800000000000001</v>
      </c>
      <c r="Q48" s="207">
        <f t="shared" si="6"/>
        <v>3.06</v>
      </c>
      <c r="R48" s="207">
        <f t="shared" si="6"/>
        <v>21.605</v>
      </c>
      <c r="S48" s="207">
        <f t="shared" si="6"/>
        <v>4.4000000000000004</v>
      </c>
      <c r="T48" s="207">
        <f t="shared" si="6"/>
        <v>12.975</v>
      </c>
      <c r="U48" s="217"/>
      <c r="V48" s="217"/>
    </row>
    <row r="49" spans="1:22" ht="13.5" customHeight="1" thickBot="1" x14ac:dyDescent="0.25">
      <c r="A49" s="208"/>
      <c r="B49" s="208" t="s">
        <v>128</v>
      </c>
      <c r="C49" s="208" t="s">
        <v>129</v>
      </c>
      <c r="D49" s="208" t="s">
        <v>130</v>
      </c>
      <c r="E49" s="208"/>
      <c r="F49" s="209">
        <v>2E-3</v>
      </c>
      <c r="G49" s="209">
        <v>2.1399999999999999E-2</v>
      </c>
      <c r="H49" s="210"/>
      <c r="I49" s="210"/>
      <c r="J49" s="210"/>
      <c r="K49" s="210"/>
      <c r="L49" s="211"/>
      <c r="M49" s="211"/>
      <c r="N49" s="211"/>
      <c r="O49" s="212">
        <v>4.46</v>
      </c>
      <c r="P49" s="212">
        <v>1.66</v>
      </c>
      <c r="Q49" s="212">
        <v>1.3</v>
      </c>
      <c r="R49" s="212">
        <v>15.4</v>
      </c>
      <c r="S49" s="212">
        <v>7.2</v>
      </c>
      <c r="T49" s="212">
        <v>13.71</v>
      </c>
      <c r="U49" s="217"/>
      <c r="V49" s="217"/>
    </row>
    <row r="50" spans="1:22" x14ac:dyDescent="0.2">
      <c r="A50" s="225" t="s">
        <v>33</v>
      </c>
      <c r="B50" s="225" t="s">
        <v>78</v>
      </c>
      <c r="C50" s="240" t="s">
        <v>188</v>
      </c>
      <c r="D50" s="240" t="s">
        <v>189</v>
      </c>
      <c r="E50" s="240"/>
      <c r="F50" s="241">
        <v>1.1999999999999999E-3</v>
      </c>
      <c r="G50" s="241">
        <v>1.52E-2</v>
      </c>
      <c r="H50" s="232">
        <v>0</v>
      </c>
      <c r="I50" s="232">
        <v>0</v>
      </c>
      <c r="J50" s="232">
        <v>4</v>
      </c>
      <c r="K50" s="231">
        <v>3</v>
      </c>
      <c r="L50" s="242">
        <v>5.0999999999999997E-2</v>
      </c>
      <c r="M50" s="242">
        <v>3.5999999999999997E-2</v>
      </c>
      <c r="N50" s="242">
        <v>0.03</v>
      </c>
      <c r="O50" s="243">
        <v>5.91</v>
      </c>
      <c r="P50" s="243">
        <v>1.59</v>
      </c>
      <c r="Q50" s="243">
        <v>1.95</v>
      </c>
      <c r="R50" s="243">
        <v>18.32</v>
      </c>
      <c r="S50" s="243">
        <v>8.4</v>
      </c>
      <c r="T50" s="243">
        <v>14.78</v>
      </c>
      <c r="U50" s="217"/>
      <c r="V50" s="217"/>
    </row>
    <row r="51" spans="1:22" ht="13.5" customHeight="1" thickBot="1" x14ac:dyDescent="0.25">
      <c r="A51" s="194" t="s">
        <v>33</v>
      </c>
      <c r="B51" s="194" t="s">
        <v>86</v>
      </c>
      <c r="C51" s="194" t="s">
        <v>87</v>
      </c>
      <c r="D51" s="194" t="s">
        <v>131</v>
      </c>
      <c r="E51" s="194" t="s">
        <v>15</v>
      </c>
      <c r="F51" s="244">
        <v>5.1999999999999998E-3</v>
      </c>
      <c r="G51" s="244">
        <v>6.1999999999999998E-3</v>
      </c>
      <c r="H51" s="230">
        <v>41</v>
      </c>
      <c r="I51" s="199">
        <v>22</v>
      </c>
      <c r="J51" s="199">
        <v>13</v>
      </c>
      <c r="K51" s="199">
        <v>20</v>
      </c>
      <c r="L51" s="245">
        <v>6.9000000000000006E-2</v>
      </c>
      <c r="M51" s="245">
        <v>4.8000000000000001E-2</v>
      </c>
      <c r="N51" s="245">
        <v>3.5999999999999997E-2</v>
      </c>
      <c r="O51" s="246">
        <v>-1.9</v>
      </c>
      <c r="P51" s="246">
        <v>2.59</v>
      </c>
      <c r="Q51" s="246">
        <v>-0.56000000000000005</v>
      </c>
      <c r="R51" s="246">
        <v>21.86</v>
      </c>
      <c r="S51" s="246">
        <v>4.72</v>
      </c>
      <c r="T51" s="246">
        <v>13.97</v>
      </c>
      <c r="U51" s="217"/>
      <c r="V51" s="217"/>
    </row>
    <row r="52" spans="1:22" ht="13.5" customHeight="1" thickBot="1" x14ac:dyDescent="0.25">
      <c r="A52" s="194"/>
      <c r="B52" s="194"/>
      <c r="C52" s="203"/>
      <c r="D52" s="203" t="s">
        <v>132</v>
      </c>
      <c r="E52" s="203"/>
      <c r="F52" s="204">
        <f>SUMPRODUCT(F50:F51,N50:N51)/SUM(N50:N51)</f>
        <v>3.3818181818181807E-3</v>
      </c>
      <c r="G52" s="204">
        <f>SUMPRODUCT(G50:G51,N50:N51)/SUM(N50:N51)</f>
        <v>1.0290909090909088E-2</v>
      </c>
      <c r="H52" s="205"/>
      <c r="I52" s="205"/>
      <c r="J52" s="205"/>
      <c r="K52" s="205"/>
      <c r="L52" s="206"/>
      <c r="M52" s="206"/>
      <c r="N52" s="206"/>
      <c r="O52" s="207">
        <f t="shared" ref="O52:T52" si="7">SUMPRODUCT(O50:O51,$N$50:$N$51)/SUM($N$50:$N$51)</f>
        <v>1.65</v>
      </c>
      <c r="P52" s="207">
        <f t="shared" si="7"/>
        <v>2.1354545454545453</v>
      </c>
      <c r="Q52" s="207">
        <f t="shared" si="7"/>
        <v>0.58090909090909082</v>
      </c>
      <c r="R52" s="207">
        <f t="shared" si="7"/>
        <v>20.25090909090909</v>
      </c>
      <c r="S52" s="207">
        <f t="shared" si="7"/>
        <v>6.3927272727272717</v>
      </c>
      <c r="T52" s="207">
        <f t="shared" si="7"/>
        <v>14.338181818181818</v>
      </c>
      <c r="U52" s="217"/>
      <c r="V52" s="217"/>
    </row>
    <row r="53" spans="1:22" ht="13.5" customHeight="1" thickBot="1" x14ac:dyDescent="0.25">
      <c r="A53" s="218"/>
      <c r="B53" s="218" t="s">
        <v>133</v>
      </c>
      <c r="C53" s="218" t="s">
        <v>134</v>
      </c>
      <c r="D53" s="218" t="s">
        <v>135</v>
      </c>
      <c r="E53" s="218"/>
      <c r="F53" s="219">
        <v>2E-3</v>
      </c>
      <c r="G53" s="219">
        <v>1.3599999999999999E-2</v>
      </c>
      <c r="H53" s="247"/>
      <c r="I53" s="247"/>
      <c r="J53" s="247"/>
      <c r="K53" s="247"/>
      <c r="L53" s="221"/>
      <c r="M53" s="221"/>
      <c r="N53" s="221"/>
      <c r="O53" s="222">
        <v>4.8</v>
      </c>
      <c r="P53" s="222">
        <v>3.37</v>
      </c>
      <c r="Q53" s="222">
        <v>2.5</v>
      </c>
      <c r="R53" s="222">
        <v>24.44</v>
      </c>
      <c r="S53" s="222">
        <v>7.39</v>
      </c>
      <c r="T53" s="222">
        <v>13.74</v>
      </c>
      <c r="U53" s="217"/>
      <c r="V53" s="217"/>
    </row>
    <row r="54" spans="1:22" ht="13.5" customHeight="1" thickBot="1" x14ac:dyDescent="0.25">
      <c r="A54" s="248" t="s">
        <v>89</v>
      </c>
      <c r="B54" s="248" t="s">
        <v>90</v>
      </c>
      <c r="C54" s="213" t="s">
        <v>91</v>
      </c>
      <c r="D54" s="213" t="s">
        <v>211</v>
      </c>
      <c r="E54" s="213" t="s">
        <v>15</v>
      </c>
      <c r="F54" s="214">
        <v>2.7000000000000001E-3</v>
      </c>
      <c r="G54" s="214">
        <v>4.5499999999999999E-2</v>
      </c>
      <c r="H54" s="215">
        <v>0</v>
      </c>
      <c r="I54" s="215">
        <v>2</v>
      </c>
      <c r="J54" s="249">
        <v>6</v>
      </c>
      <c r="K54" s="199">
        <v>6</v>
      </c>
      <c r="L54" s="250">
        <v>0.03</v>
      </c>
      <c r="M54" s="250">
        <v>0.06</v>
      </c>
      <c r="N54" s="250">
        <v>4.8000000000000001E-2</v>
      </c>
      <c r="O54" s="216">
        <v>3.75</v>
      </c>
      <c r="P54" s="216">
        <v>0.84</v>
      </c>
      <c r="Q54" s="216">
        <v>1.79</v>
      </c>
      <c r="R54" s="216">
        <v>-1.78</v>
      </c>
      <c r="S54" s="216">
        <v>5.56</v>
      </c>
      <c r="T54" s="251">
        <v>8.3699999999999992</v>
      </c>
      <c r="U54" s="217"/>
      <c r="V54" s="217"/>
    </row>
    <row r="55" spans="1:22" ht="13.5" customHeight="1" thickBot="1" x14ac:dyDescent="0.25">
      <c r="A55" s="208"/>
      <c r="B55" s="208" t="s">
        <v>136</v>
      </c>
      <c r="C55" s="208" t="s">
        <v>137</v>
      </c>
      <c r="D55" s="208" t="s">
        <v>212</v>
      </c>
      <c r="E55" s="208"/>
      <c r="F55" s="209">
        <v>5.0000000000000001E-3</v>
      </c>
      <c r="G55" s="209">
        <v>3.5299999999999998E-2</v>
      </c>
      <c r="H55" s="210"/>
      <c r="I55" s="210"/>
      <c r="J55" s="210"/>
      <c r="K55" s="210"/>
      <c r="L55" s="211"/>
      <c r="M55" s="211"/>
      <c r="N55" s="211"/>
      <c r="O55" s="212">
        <v>3.2</v>
      </c>
      <c r="P55" s="212">
        <v>0.77</v>
      </c>
      <c r="Q55" s="212">
        <v>2.16</v>
      </c>
      <c r="R55" s="212">
        <v>-1.86</v>
      </c>
      <c r="S55" s="212">
        <v>4.05</v>
      </c>
      <c r="T55" s="252">
        <v>7.44</v>
      </c>
      <c r="U55" s="217"/>
      <c r="V55" s="217"/>
    </row>
    <row r="56" spans="1:22" ht="13.5" customHeight="1" thickBot="1" x14ac:dyDescent="0.25">
      <c r="A56" s="248"/>
      <c r="B56" s="248"/>
      <c r="C56" s="253"/>
      <c r="D56" s="253" t="s">
        <v>139</v>
      </c>
      <c r="E56" s="253"/>
      <c r="F56" s="204">
        <f>(F23*$L$23+SUMPRODUCT(F25:F29,$L$25:$L$29)+SUMPRODUCT(F33:F35,$L$33:$L$35)+SUMPRODUCT(F40:F42,$L$40:$L$42)+SUMPRODUCT(F45:F47,$L$45:$L$47)+SUMPRODUCT(F50:F51,$L$50:$L$51)+F54*$L$54)/$L$56</f>
        <v>5.4100000000000016E-3</v>
      </c>
      <c r="G56" s="204">
        <f>(G23*$L$23+SUMPRODUCT(G25:G29,$L$25:$L$29)+SUMPRODUCT(G33:G35,$L$33:$L$35)+SUMPRODUCT(G40:G42,$L$40:$L$42)+SUMPRODUCT(G45:G47,$L$45:$L$47)+SUMPRODUCT(G50:G51,$L$50:$L$51)+G54*$L$54)/$L$56</f>
        <v>1.3490500000000001E-2</v>
      </c>
      <c r="H56" s="254"/>
      <c r="I56" s="254"/>
      <c r="J56" s="254"/>
      <c r="K56" s="254"/>
      <c r="L56" s="255">
        <f>SUM(L23:L54)-L30-L37</f>
        <v>0.59999999999999987</v>
      </c>
      <c r="M56" s="255">
        <f>SUM(M23:M54)-M30-M37</f>
        <v>0.60000000000000031</v>
      </c>
      <c r="N56" s="255">
        <f>SUM(N23:N54)-N30-N37</f>
        <v>0.42000000000000021</v>
      </c>
      <c r="O56" s="256">
        <f t="shared" ref="O56:T56" si="8">($L$23*O23+SUMPRODUCT($L$25:$L$29,O25:O29)+SUMPRODUCT($L$33:$L$35,O33:O35)+SUMPRODUCT($L$40:$L$42,O40:O42)+SUMPRODUCT($L$45:$L$47,O45:O47)+SUMPRODUCT($L$50:$L$51,O50:O51)+$L$54*O54)/$L$56</f>
        <v>9.8958500000000011</v>
      </c>
      <c r="P56" s="256">
        <f t="shared" si="8"/>
        <v>1.1187500000000004</v>
      </c>
      <c r="Q56" s="256">
        <f t="shared" si="8"/>
        <v>3.6637500000000003</v>
      </c>
      <c r="R56" s="256">
        <f t="shared" si="8"/>
        <v>20.601200000000002</v>
      </c>
      <c r="S56" s="256">
        <f t="shared" si="8"/>
        <v>5.5157500000000015</v>
      </c>
      <c r="T56" s="256">
        <f t="shared" si="8"/>
        <v>12.105100000000004</v>
      </c>
      <c r="U56" s="217"/>
      <c r="V56" s="217"/>
    </row>
    <row r="57" spans="1:22" ht="13.5" customHeight="1" thickBot="1" x14ac:dyDescent="0.25">
      <c r="A57" s="248"/>
      <c r="B57" s="248"/>
      <c r="C57" s="253"/>
      <c r="D57" s="253" t="s">
        <v>216</v>
      </c>
      <c r="E57" s="253"/>
      <c r="F57" s="257">
        <f>(F23*$M$23+SUMPRODUCT(F25:F29,$M$25:$M$29)+SUMPRODUCT(F33:F35,$M$33:$M$35)+SUMPRODUCT(F40:F42,$M$40:$M$42)+SUMPRODUCT(F45:F47,$M$45:$M$47)+SUMPRODUCT(F50:F51,$M$50:$M$51)+F54*$M$54)/$M$56</f>
        <v>4.6569999999999979E-3</v>
      </c>
      <c r="G57" s="257">
        <f>(G23*$M$23+SUMPRODUCT(G25:G29,$M$25:$M$29)+SUMPRODUCT(G33:G35,$M$33:$M$35)+SUMPRODUCT(G40:G42,$M$40:$M$42)+SUMPRODUCT(G45:G47,$M$45:$M$47)+SUMPRODUCT(G50:G51,$M$50:$M$51)+G54*$M$54)/$M$56</f>
        <v>1.6855999999999993E-2</v>
      </c>
      <c r="H57" s="254"/>
      <c r="I57" s="254"/>
      <c r="J57" s="254"/>
      <c r="K57" s="254"/>
      <c r="L57" s="255"/>
      <c r="M57" s="206"/>
      <c r="N57" s="206"/>
      <c r="O57" s="256">
        <f t="shared" ref="O57:T57" si="9">($M$23*O23+SUMPRODUCT($M$25:$M$29,O25:O29)+SUMPRODUCT($M$33:$M$35,O33:O35)+SUMPRODUCT($M$40:$M$42,O40:O42)+SUMPRODUCT($M$45:$M$47,O45:O47)+SUMPRODUCT($M$50:$M$51,O50:O51)+$M$54*O54)/$M$56</f>
        <v>9.5646999999999949</v>
      </c>
      <c r="P57" s="256">
        <f t="shared" si="9"/>
        <v>1.0411999999999995</v>
      </c>
      <c r="Q57" s="256">
        <f t="shared" si="9"/>
        <v>3.4465999999999979</v>
      </c>
      <c r="R57" s="256">
        <f t="shared" si="9"/>
        <v>19.240399999999987</v>
      </c>
      <c r="S57" s="256">
        <f t="shared" si="9"/>
        <v>5.3145999999999978</v>
      </c>
      <c r="T57" s="256">
        <f t="shared" si="9"/>
        <v>11.738599999999995</v>
      </c>
      <c r="U57" s="217"/>
      <c r="V57" s="217"/>
    </row>
    <row r="58" spans="1:22" ht="13.5" customHeight="1" thickBot="1" x14ac:dyDescent="0.25">
      <c r="A58" s="248"/>
      <c r="B58" s="248"/>
      <c r="C58" s="253"/>
      <c r="D58" s="253" t="s">
        <v>228</v>
      </c>
      <c r="E58" s="253"/>
      <c r="F58" s="204">
        <f>(F23*$N$23+SUMPRODUCT(F25:F29,$N$25:$N$29)+SUMPRODUCT(F33:F35,$N$33:$N$35)+SUMPRODUCT(F40:F42,$N$40:$N$42)+SUMPRODUCT(F45:F47,$N$45:$N$47)+SUMPRODUCT(F50:F51,$N$50:$N$51)+F54*$N$54)/$N$56</f>
        <v>4.9428571428571412E-3</v>
      </c>
      <c r="G58" s="204">
        <f>(G23*$N$23+SUMPRODUCT(G25:G29,$N$25:$N$29)+SUMPRODUCT(G33:G35,$N$33:$N$35)+SUMPRODUCT(G40:G42,$N$40:$N$42)+SUMPRODUCT(G45:G47,$N$45:$N$47)+SUMPRODUCT(G50:G51,$N$50:$N$51)+G54*$N$54)/$N$56</f>
        <v>1.6622857142857134E-2</v>
      </c>
      <c r="H58" s="254"/>
      <c r="I58" s="254"/>
      <c r="J58" s="254"/>
      <c r="K58" s="254"/>
      <c r="L58" s="255"/>
      <c r="M58" s="206"/>
      <c r="N58" s="206"/>
      <c r="O58" s="207">
        <f t="shared" ref="O58:T58" si="10">($N$23*O23+SUMPRODUCT($N$25:$N$29,O25:O29)+SUMPRODUCT($N$33:$N$35,O33:O35)+SUMPRODUCT($N$40:$N$42,O40:O42)+SUMPRODUCT($N$45:$N$47,O45:O47)+SUMPRODUCT($N$50:$N$51,O50:O51)+$N$54*O54)/$N$56</f>
        <v>9.5607142857142797</v>
      </c>
      <c r="P58" s="207">
        <f t="shared" si="10"/>
        <v>1.0687142857142853</v>
      </c>
      <c r="Q58" s="207">
        <f t="shared" si="10"/>
        <v>3.457714285714284</v>
      </c>
      <c r="R58" s="207">
        <f t="shared" si="10"/>
        <v>18.958714285714276</v>
      </c>
      <c r="S58" s="207">
        <f t="shared" si="10"/>
        <v>5.1735714285714254</v>
      </c>
      <c r="T58" s="207">
        <f t="shared" si="10"/>
        <v>11.58028571428571</v>
      </c>
      <c r="U58" s="217"/>
      <c r="V58" s="217"/>
    </row>
    <row r="59" spans="1:22" ht="13.5" customHeight="1" thickBot="1" x14ac:dyDescent="0.25">
      <c r="A59" s="248"/>
      <c r="B59" s="248"/>
      <c r="C59" s="258"/>
      <c r="D59" s="258" t="s">
        <v>140</v>
      </c>
      <c r="E59" s="258"/>
      <c r="F59" s="259">
        <f>(F24*(L23/0.6))+(F32*(SUM(L25:L29)/0.6)+(F39*(SUM(L33:L35)/0.6)+(F44*(SUM(L40:L42)/0.6)+(F49*(SUM(L45:L47)/0.6)+(F53*(SUM(L50:L51)/0.6)+(F55*(L54/0.6)))))))</f>
        <v>2.6050000000000001E-3</v>
      </c>
      <c r="G59" s="259">
        <f>(G24*(L23/0.6))+(G32*(SUM(L25:L29)/0.6)+(G39*(SUM(L33:L35)/0.6)+(G44*(SUM(L40:L42)/0.6)+(G49*(SUM(L45:L47)/0.6)+(G53*(SUM(L50:L51)/0.6)+(G55*(L54/0.6)))))))</f>
        <v>1.86325E-2</v>
      </c>
      <c r="H59" s="260"/>
      <c r="I59" s="260"/>
      <c r="J59" s="260"/>
      <c r="K59" s="260"/>
      <c r="L59" s="261"/>
      <c r="M59" s="262"/>
      <c r="N59" s="262"/>
      <c r="O59" s="263">
        <f>(O24*(L23/0.6))+(O32*(SUM(L25:L29)/0.6)+(O39*(SUM(L33:L35)/0.6)+(O44*(SUM(L40:L42)/0.6)+(O49*(SUM(L45:L47)/0.6)+(O53*(SUM(L50:L51)/0.6)+(O55*(L54/0.6)))))))</f>
        <v>9.9542999999999999</v>
      </c>
      <c r="P59" s="263">
        <f>(P24*(L23/0.6))+(P32*(SUM(L25:L29)/0.6)+(P39*(SUM(L33:L35)/0.6)+(P44*(SUM(L40:L42)/0.6)+(P49*(SUM(L45:L47)/0.6)+(P53*(SUM(L50:L51)/0.6)+(P55*(L54/0.6)))))))</f>
        <v>1.2222999999999999</v>
      </c>
      <c r="Q59" s="263">
        <f>(Q24*(L23/0.6))+(Q32*(SUM(L25:L29)/0.6)+(Q39*(SUM(L33:L35)/0.6)+(Q44*(SUM(L40:L42)/0.6)+(Q49*(SUM(L45:L47)/0.6)+(Q53*(SUM(L50:L51)/0.6)+(Q55*(L54/0.6)))))))</f>
        <v>3.7081499999999998</v>
      </c>
      <c r="R59" s="263">
        <f>(R24*(L23/0.6))+(R32*(SUM(L25:L29)/0.6)+(R39*(SUM(L33:L35)/0.6)+(R44*(SUM(L40:L42)/0.6)+(R49*(SUM(L45:L47)/0.6)+(R53*(SUM(L50:L51)/0.6)+(R55*(L54/0.6)))))))</f>
        <v>18.959950000000003</v>
      </c>
      <c r="S59" s="263">
        <f>(S24*(L23/0.6))+(S32*(SUM(L25:L29)/0.6)+(S39*(SUM(L33:L35)/0.6)+(S44*(SUM(L40:L42)/0.6)+(S49*(SUM(L45:L47)/0.6)+(S53*(SUM(L50:L51)/0.6)+(S55*(L54/0.6)))))))</f>
        <v>6.0414500000000002</v>
      </c>
      <c r="T59" s="263">
        <f>(T24*(L23/0.6))+(T32*(SUM(L25:L29)/0.6)+(T39*(SUM(L33:L35)/0.6)+(T44*(SUM(L40:L42)/0.6)+(T49*(SUM(L45:L47)/0.6)+(T53*(SUM(L50:L51)/0.6)+(T55*(L54/0.6)))))))</f>
        <v>11.435650000000001</v>
      </c>
    </row>
    <row r="60" spans="1:22" ht="13.5" customHeight="1" thickBot="1" x14ac:dyDescent="0.25">
      <c r="A60" s="248"/>
      <c r="B60" s="248"/>
      <c r="C60" s="253"/>
      <c r="D60" s="253" t="s">
        <v>174</v>
      </c>
      <c r="E60" s="253"/>
      <c r="F60" s="204">
        <f>(F30*(L30/0.6))+(F37*(L37/0.6))+(F55*(L55/0.6))</f>
        <v>5.7549999999999995E-4</v>
      </c>
      <c r="G60" s="204">
        <f>(G30*(L30/0.6))+(G37*(L37/0.6))+(G55*(L55/0.6))</f>
        <v>1.9387500000000002E-2</v>
      </c>
      <c r="H60" s="254"/>
      <c r="I60" s="254"/>
      <c r="J60" s="254"/>
      <c r="K60" s="254"/>
      <c r="L60" s="255"/>
      <c r="M60" s="206"/>
      <c r="N60" s="206"/>
      <c r="O60" s="207">
        <f t="shared" ref="O60:T60" si="11">($N$30*O30+$N$37*O37+$N$50*O50)/($N$30+$N$37+$N$50)</f>
        <v>10.396212871287126</v>
      </c>
      <c r="P60" s="207">
        <f t="shared" si="11"/>
        <v>0.74990099009900979</v>
      </c>
      <c r="Q60" s="207">
        <f t="shared" si="11"/>
        <v>3.6680445544554448</v>
      </c>
      <c r="R60" s="207">
        <f t="shared" si="11"/>
        <v>18.859975247524751</v>
      </c>
      <c r="S60" s="207">
        <f t="shared" si="11"/>
        <v>6.8183663366336615</v>
      </c>
      <c r="T60" s="207">
        <f t="shared" si="11"/>
        <v>12.539331683168315</v>
      </c>
    </row>
    <row r="61" spans="1:22" ht="13.5" customHeight="1" thickBot="1" x14ac:dyDescent="0.25">
      <c r="A61" s="208"/>
      <c r="B61" s="208"/>
      <c r="C61" s="253"/>
      <c r="D61" s="253" t="s">
        <v>141</v>
      </c>
      <c r="E61" s="253"/>
      <c r="F61" s="257">
        <f>(F56*0.6)+($F$19*0.4)</f>
        <v>6.5780000000000005E-3</v>
      </c>
      <c r="G61" s="257">
        <f>(G56*0.6)+($G$19*0.4)</f>
        <v>1.85887E-2</v>
      </c>
      <c r="H61" s="254"/>
      <c r="I61" s="254"/>
      <c r="J61" s="254"/>
      <c r="K61" s="254"/>
      <c r="L61" s="255">
        <f>L19+(SUM(L23:L54)-L30-L37)</f>
        <v>0.99999999999999989</v>
      </c>
      <c r="M61" s="255">
        <f>M19+(SUM(M23:M54)-M30-M37)</f>
        <v>1.0000000000000004</v>
      </c>
      <c r="N61" s="255">
        <f>N19+(SUM(N23:N54)-N30-N37)</f>
        <v>0.82000000000000028</v>
      </c>
      <c r="O61" s="256">
        <f t="shared" ref="O61:T61" si="12">(O56*0.6)+(O19*0.4)</f>
        <v>6.9459100000000005</v>
      </c>
      <c r="P61" s="256">
        <f t="shared" si="12"/>
        <v>0.81917000000000018</v>
      </c>
      <c r="Q61" s="256">
        <f t="shared" si="12"/>
        <v>2.6187300000000002</v>
      </c>
      <c r="R61" s="256">
        <f t="shared" si="12"/>
        <v>14.688480000000002</v>
      </c>
      <c r="S61" s="256">
        <f t="shared" si="12"/>
        <v>4.3644100000000012</v>
      </c>
      <c r="T61" s="256">
        <f t="shared" si="12"/>
        <v>8.8975400000000029</v>
      </c>
    </row>
    <row r="62" spans="1:22" ht="13.5" customHeight="1" thickBot="1" x14ac:dyDescent="0.25">
      <c r="A62" s="208"/>
      <c r="B62" s="208"/>
      <c r="C62" s="253"/>
      <c r="D62" s="253" t="s">
        <v>217</v>
      </c>
      <c r="E62" s="253"/>
      <c r="F62" s="257">
        <f>(F57*0.6)+($F$19*0.4)</f>
        <v>6.1261999999999983E-3</v>
      </c>
      <c r="G62" s="257">
        <f>(G57*0.6)+($G$19*0.4)</f>
        <v>2.0607999999999994E-2</v>
      </c>
      <c r="H62" s="254"/>
      <c r="I62" s="254"/>
      <c r="J62" s="254"/>
      <c r="K62" s="254"/>
      <c r="L62" s="255"/>
      <c r="M62" s="255"/>
      <c r="N62" s="255"/>
      <c r="O62" s="256">
        <f t="shared" ref="O62:T62" si="13">(O57*0.6)+(O19*0.4)</f>
        <v>6.7472199999999969</v>
      </c>
      <c r="P62" s="256">
        <f t="shared" si="13"/>
        <v>0.77263999999999955</v>
      </c>
      <c r="Q62" s="256">
        <f t="shared" si="13"/>
        <v>2.4884399999999984</v>
      </c>
      <c r="R62" s="256">
        <f t="shared" si="13"/>
        <v>13.871999999999993</v>
      </c>
      <c r="S62" s="256">
        <f t="shared" si="13"/>
        <v>4.2437199999999979</v>
      </c>
      <c r="T62" s="256">
        <f t="shared" si="13"/>
        <v>8.6776399999999967</v>
      </c>
    </row>
    <row r="63" spans="1:22" ht="13.5" customHeight="1" thickBot="1" x14ac:dyDescent="0.25">
      <c r="A63" s="208"/>
      <c r="B63" s="208"/>
      <c r="C63" s="253"/>
      <c r="D63" s="253" t="s">
        <v>229</v>
      </c>
      <c r="E63" s="253"/>
      <c r="F63" s="257">
        <f>(F58*0.6)+($F$19*0.4)</f>
        <v>6.297714285714285E-3</v>
      </c>
      <c r="G63" s="257">
        <f>(G58*0.6)+($G$19*0.4)</f>
        <v>2.0468114285714281E-2</v>
      </c>
      <c r="H63" s="254"/>
      <c r="I63" s="254"/>
      <c r="J63" s="254"/>
      <c r="K63" s="254"/>
      <c r="L63" s="255"/>
      <c r="M63" s="255"/>
      <c r="N63" s="255"/>
      <c r="O63" s="256">
        <f t="shared" ref="O63:T63" si="14">(O58*0.6)+(O19*0.4)</f>
        <v>6.7448285714285676</v>
      </c>
      <c r="P63" s="256">
        <f t="shared" si="14"/>
        <v>0.78914857142857109</v>
      </c>
      <c r="Q63" s="256">
        <f t="shared" si="14"/>
        <v>2.4951085714285703</v>
      </c>
      <c r="R63" s="256">
        <f t="shared" si="14"/>
        <v>13.702988571428566</v>
      </c>
      <c r="S63" s="256">
        <f t="shared" si="14"/>
        <v>4.1591028571428552</v>
      </c>
      <c r="T63" s="256">
        <f t="shared" si="14"/>
        <v>8.5826514285714257</v>
      </c>
    </row>
    <row r="64" spans="1:22" ht="13.5" customHeight="1" thickBot="1" x14ac:dyDescent="0.25">
      <c r="A64" s="248"/>
      <c r="B64" s="248"/>
      <c r="C64" s="258"/>
      <c r="D64" s="258" t="s">
        <v>142</v>
      </c>
      <c r="E64" s="258"/>
      <c r="F64" s="259">
        <v>0</v>
      </c>
      <c r="G64" s="259">
        <f>0.6*G59+0.4*G22</f>
        <v>2.0779499999999999E-2</v>
      </c>
      <c r="H64" s="260"/>
      <c r="I64" s="260"/>
      <c r="J64" s="260"/>
      <c r="K64" s="260"/>
      <c r="L64" s="261"/>
      <c r="M64" s="262"/>
      <c r="N64" s="262"/>
      <c r="O64" s="263">
        <f t="shared" ref="O64:T64" si="15">O59*0.6+O22*0.4</f>
        <v>6.9325799999999997</v>
      </c>
      <c r="P64" s="263">
        <f t="shared" si="15"/>
        <v>0.72537999999999991</v>
      </c>
      <c r="Q64" s="263">
        <f t="shared" si="15"/>
        <v>2.8568899999999999</v>
      </c>
      <c r="R64" s="263">
        <f t="shared" si="15"/>
        <v>11.211970000000001</v>
      </c>
      <c r="S64" s="263">
        <f t="shared" si="15"/>
        <v>4.62087</v>
      </c>
      <c r="T64" s="263">
        <f t="shared" si="15"/>
        <v>7.72539</v>
      </c>
    </row>
    <row r="65" spans="2:20" ht="13.5" customHeight="1" thickBot="1" x14ac:dyDescent="0.25">
      <c r="C65" s="253"/>
      <c r="D65" s="253" t="s">
        <v>175</v>
      </c>
      <c r="E65" s="253"/>
      <c r="F65" s="257">
        <f>(F60*0.6)+(F21*0.4)</f>
        <v>1.9564999999999999E-3</v>
      </c>
      <c r="G65" s="257">
        <f>(G60*0.6)+(G21*0.4)</f>
        <v>2.3779700000000001E-2</v>
      </c>
      <c r="H65" s="254"/>
      <c r="I65" s="254"/>
      <c r="J65" s="254"/>
      <c r="K65" s="254"/>
      <c r="L65" s="255"/>
      <c r="M65" s="255"/>
      <c r="N65" s="255"/>
      <c r="O65" s="256">
        <f t="shared" ref="O65:T65" si="16">(O60*0.6)+(O21*0.4)</f>
        <v>7.512767722772276</v>
      </c>
      <c r="P65" s="256">
        <f t="shared" si="16"/>
        <v>0.51962059405940586</v>
      </c>
      <c r="Q65" s="256">
        <f t="shared" si="16"/>
        <v>2.8463867326732668</v>
      </c>
      <c r="R65" s="256">
        <f t="shared" si="16"/>
        <v>12.48246514851485</v>
      </c>
      <c r="S65" s="256">
        <f t="shared" si="16"/>
        <v>5.3311798019801966</v>
      </c>
      <c r="T65" s="256">
        <f t="shared" si="16"/>
        <v>8.9299990099009889</v>
      </c>
    </row>
    <row r="66" spans="2:20" ht="72" customHeight="1" x14ac:dyDescent="0.2">
      <c r="B66" s="296" t="s">
        <v>143</v>
      </c>
      <c r="C66" s="297"/>
      <c r="D66" s="297"/>
      <c r="E66" s="297"/>
      <c r="F66" s="298"/>
      <c r="G66" s="298"/>
      <c r="H66" s="299"/>
      <c r="I66" s="299"/>
      <c r="J66" s="299"/>
      <c r="K66" s="299"/>
      <c r="L66" s="297"/>
      <c r="M66" s="297"/>
      <c r="N66" s="297"/>
      <c r="O66" s="297"/>
      <c r="P66" s="297"/>
      <c r="Q66" s="297"/>
      <c r="R66" s="297"/>
      <c r="S66" s="297"/>
      <c r="T66" s="297"/>
    </row>
    <row r="67" spans="2:20" x14ac:dyDescent="0.2">
      <c r="C67" s="225" t="s">
        <v>219</v>
      </c>
    </row>
    <row r="69" spans="2:20" x14ac:dyDescent="0.2">
      <c r="C69" s="225" t="s">
        <v>157</v>
      </c>
      <c r="H69" s="266" t="s">
        <v>220</v>
      </c>
      <c r="O69" s="225" t="s">
        <v>221</v>
      </c>
    </row>
    <row r="70" spans="2:20" x14ac:dyDescent="0.2">
      <c r="C70" s="225" t="s">
        <v>176</v>
      </c>
    </row>
    <row r="73" spans="2:20" x14ac:dyDescent="0.2">
      <c r="C73" s="225" t="s">
        <v>150</v>
      </c>
    </row>
  </sheetData>
  <mergeCells count="1">
    <mergeCell ref="B66:T66"/>
  </mergeCells>
  <conditionalFormatting sqref="H50:K51 H2:K18 H33:K36">
    <cfRule type="cellIs" dxfId="33" priority="14" operator="between">
      <formula>74</formula>
      <formula>99</formula>
    </cfRule>
    <cfRule type="cellIs" dxfId="32" priority="15" operator="between">
      <formula>50</formula>
      <formula>74</formula>
    </cfRule>
    <cfRule type="cellIs" dxfId="31" priority="16" operator="between">
      <formula>25</formula>
      <formula>49</formula>
    </cfRule>
    <cfRule type="cellIs" dxfId="30" priority="17" operator="between">
      <formula>0</formula>
      <formula>24</formula>
    </cfRule>
  </conditionalFormatting>
  <conditionalFormatting sqref="H23:K23 H25:K30">
    <cfRule type="cellIs" dxfId="29" priority="13" operator="between">
      <formula>0</formula>
      <formula>24</formula>
    </cfRule>
  </conditionalFormatting>
  <conditionalFormatting sqref="H23:K23 H25:K30 H40:K42 H45:K47 H54:J54 H37:I37">
    <cfRule type="cellIs" dxfId="28" priority="9" operator="between">
      <formula>74</formula>
      <formula>99</formula>
    </cfRule>
    <cfRule type="cellIs" dxfId="27" priority="10" operator="between">
      <formula>50</formula>
      <formula>74</formula>
    </cfRule>
    <cfRule type="cellIs" dxfId="26" priority="11" operator="between">
      <formula>25</formula>
      <formula>49</formula>
    </cfRule>
    <cfRule type="cellIs" dxfId="25" priority="12" operator="between">
      <formula>0</formula>
      <formula>24</formula>
    </cfRule>
  </conditionalFormatting>
  <conditionalFormatting sqref="J37:K37">
    <cfRule type="cellIs" dxfId="24" priority="5" operator="between">
      <formula>74</formula>
      <formula>99</formula>
    </cfRule>
    <cfRule type="cellIs" dxfId="23" priority="6" operator="between">
      <formula>50</formula>
      <formula>74</formula>
    </cfRule>
    <cfRule type="cellIs" dxfId="22" priority="7" operator="between">
      <formula>25</formula>
      <formula>49</formula>
    </cfRule>
    <cfRule type="cellIs" dxfId="21" priority="8" operator="between">
      <formula>0</formula>
      <formula>24</formula>
    </cfRule>
  </conditionalFormatting>
  <conditionalFormatting sqref="K54">
    <cfRule type="cellIs" dxfId="20" priority="1" operator="between">
      <formula>74</formula>
      <formula>99</formula>
    </cfRule>
    <cfRule type="cellIs" dxfId="19" priority="2" operator="between">
      <formula>50</formula>
      <formula>74</formula>
    </cfRule>
    <cfRule type="cellIs" dxfId="18" priority="3" operator="between">
      <formula>25</formula>
      <formula>49</formula>
    </cfRule>
    <cfRule type="cellIs" dxfId="17" priority="4" operator="between">
      <formula>0</formula>
      <formula>24</formula>
    </cfRule>
  </conditionalFormatting>
  <printOptions horizontalCentered="1" verticalCentered="1" gridLines="1"/>
  <pageMargins left="0.5" right="0.5" top="0.5" bottom="0.5" header="0.5" footer="0.25"/>
  <pageSetup scale="54" orientation="landscape"/>
  <headerFooter alignWithMargins="0">
    <oddFooter>&amp;LData as of 12/31/2011&amp;R&amp;D</oddFooter>
  </headerFooter>
  <rowBreaks count="1" manualBreakCount="1">
    <brk id="38" max="16383" man="1"/>
  </rowBreaks>
  <legacyDrawing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pageSetUpPr fitToPage="1"/>
  </sheetPr>
  <dimension ref="A1:V73"/>
  <sheetViews>
    <sheetView tabSelected="1" workbookViewId="0">
      <pane ySplit="1" topLeftCell="A2" activePane="bottomLeft" state="frozen"/>
      <selection activeCell="C1" sqref="C1"/>
      <selection pane="bottomLeft" activeCell="AB79" sqref="AB79"/>
    </sheetView>
  </sheetViews>
  <sheetFormatPr defaultRowHeight="12.75" x14ac:dyDescent="0.2"/>
  <cols>
    <col min="1" max="1" width="0" style="225" hidden="1" customWidth="1"/>
    <col min="2" max="2" width="18.85546875" style="225" hidden="1" customWidth="1"/>
    <col min="3" max="3" width="8.7109375" style="225" customWidth="1"/>
    <col min="4" max="4" width="24.5703125" style="225" customWidth="1"/>
    <col min="5" max="5" width="6.42578125" style="225" bestFit="1" customWidth="1"/>
    <col min="6" max="6" width="8" style="264" bestFit="1" customWidth="1"/>
    <col min="7" max="7" width="6.28515625" style="264" customWidth="1"/>
    <col min="8" max="8" width="7" style="265" bestFit="1" customWidth="1"/>
    <col min="9" max="9" width="7" style="265" customWidth="1"/>
    <col min="10" max="11" width="6.7109375" style="265" bestFit="1" customWidth="1"/>
    <col min="12" max="12" width="9.28515625" style="225" bestFit="1" customWidth="1"/>
    <col min="13" max="14" width="9.28515625" style="225" customWidth="1"/>
    <col min="15" max="20" width="9.140625" style="225" customWidth="1"/>
    <col min="21" max="21" width="11.28515625" style="225" bestFit="1" customWidth="1"/>
    <col min="22" max="22" width="9.140625" style="225" customWidth="1"/>
    <col min="23" max="16384" width="9.140625" style="225"/>
  </cols>
  <sheetData>
    <row r="1" spans="1:22" ht="13.5" customHeight="1" thickBot="1" x14ac:dyDescent="0.25">
      <c r="A1" s="188" t="s">
        <v>0</v>
      </c>
      <c r="B1" s="188" t="s">
        <v>1</v>
      </c>
      <c r="C1" s="188" t="s">
        <v>2</v>
      </c>
      <c r="D1" s="188" t="s">
        <v>3</v>
      </c>
      <c r="E1" s="188" t="s">
        <v>4</v>
      </c>
      <c r="F1" s="189" t="s">
        <v>93</v>
      </c>
      <c r="G1" s="189" t="s">
        <v>94</v>
      </c>
      <c r="H1" s="190" t="s">
        <v>95</v>
      </c>
      <c r="I1" s="190" t="s">
        <v>144</v>
      </c>
      <c r="J1" s="190" t="s">
        <v>97</v>
      </c>
      <c r="K1" s="190" t="s">
        <v>98</v>
      </c>
      <c r="L1" s="191" t="s">
        <v>99</v>
      </c>
      <c r="M1" s="191" t="s">
        <v>215</v>
      </c>
      <c r="N1" s="191" t="s">
        <v>224</v>
      </c>
      <c r="O1" s="188" t="s">
        <v>7</v>
      </c>
      <c r="P1" s="188" t="s">
        <v>6</v>
      </c>
      <c r="Q1" s="188" t="s">
        <v>100</v>
      </c>
      <c r="R1" s="188" t="s">
        <v>8</v>
      </c>
      <c r="S1" s="188" t="s">
        <v>9</v>
      </c>
      <c r="T1" s="188" t="s">
        <v>10</v>
      </c>
    </row>
    <row r="2" spans="1:22" x14ac:dyDescent="0.2">
      <c r="A2" s="225" t="s">
        <v>11</v>
      </c>
      <c r="B2" s="225" t="s">
        <v>12</v>
      </c>
      <c r="C2" s="225" t="s">
        <v>13</v>
      </c>
      <c r="D2" s="225" t="s">
        <v>14</v>
      </c>
      <c r="E2" s="225" t="s">
        <v>15</v>
      </c>
      <c r="F2" s="267">
        <v>6.6E-3</v>
      </c>
      <c r="G2" s="267">
        <v>3.6400000000000002E-2</v>
      </c>
      <c r="H2" s="265">
        <v>51</v>
      </c>
      <c r="I2" s="265">
        <v>43</v>
      </c>
      <c r="J2" s="265">
        <v>19</v>
      </c>
      <c r="K2" s="265">
        <v>18</v>
      </c>
      <c r="L2" s="195">
        <v>5.6000000000000001E-2</v>
      </c>
      <c r="M2" s="195">
        <v>5.6000000000000001E-2</v>
      </c>
      <c r="N2" s="195">
        <v>5.6000000000000001E-2</v>
      </c>
      <c r="O2" s="268">
        <v>7.48</v>
      </c>
      <c r="P2" s="268">
        <v>0.42</v>
      </c>
      <c r="Q2" s="268">
        <v>0.06</v>
      </c>
      <c r="R2" s="268">
        <v>7.48</v>
      </c>
      <c r="S2" s="268">
        <v>2.83</v>
      </c>
      <c r="T2" s="268">
        <v>3.82</v>
      </c>
      <c r="U2" s="192"/>
      <c r="V2" s="193"/>
    </row>
    <row r="3" spans="1:22" x14ac:dyDescent="0.2">
      <c r="A3" s="225" t="s">
        <v>11</v>
      </c>
      <c r="B3" s="225" t="s">
        <v>16</v>
      </c>
      <c r="C3" s="225" t="s">
        <v>202</v>
      </c>
      <c r="D3" s="225" t="s">
        <v>18</v>
      </c>
      <c r="E3" s="225" t="s">
        <v>15</v>
      </c>
      <c r="F3" s="267">
        <v>1.1599999999999999E-2</v>
      </c>
      <c r="G3" s="267">
        <v>9.7999999999999997E-3</v>
      </c>
      <c r="H3" s="265">
        <v>23</v>
      </c>
      <c r="I3" s="265">
        <v>22</v>
      </c>
      <c r="L3" s="195">
        <v>0.04</v>
      </c>
      <c r="M3" s="195">
        <v>0.04</v>
      </c>
      <c r="N3" s="195">
        <v>0.04</v>
      </c>
      <c r="O3" s="268">
        <v>2.74</v>
      </c>
      <c r="P3" s="268">
        <v>0.73</v>
      </c>
      <c r="Q3" s="268">
        <v>0.04</v>
      </c>
      <c r="R3" s="268">
        <v>2.74</v>
      </c>
      <c r="S3" s="268">
        <v>1.71</v>
      </c>
      <c r="T3" s="287">
        <v>2.08</v>
      </c>
      <c r="U3" s="192"/>
      <c r="V3" s="193"/>
    </row>
    <row r="4" spans="1:22" x14ac:dyDescent="0.2">
      <c r="A4" s="225" t="s">
        <v>11</v>
      </c>
      <c r="B4" s="225" t="s">
        <v>19</v>
      </c>
      <c r="C4" s="225" t="s">
        <v>20</v>
      </c>
      <c r="D4" s="225" t="s">
        <v>21</v>
      </c>
      <c r="E4" s="225" t="s">
        <v>15</v>
      </c>
      <c r="F4" s="267">
        <v>4.5999999999999999E-3</v>
      </c>
      <c r="G4" s="267">
        <v>2.63E-2</v>
      </c>
      <c r="H4" s="265">
        <v>77</v>
      </c>
      <c r="I4" s="265">
        <v>71</v>
      </c>
      <c r="J4" s="265">
        <v>59</v>
      </c>
      <c r="K4" s="265">
        <v>53</v>
      </c>
      <c r="L4" s="195">
        <v>0.04</v>
      </c>
      <c r="M4" s="195">
        <v>0</v>
      </c>
      <c r="N4" s="195">
        <v>0</v>
      </c>
      <c r="O4" s="268">
        <v>5.13</v>
      </c>
      <c r="P4" s="268">
        <v>0.59</v>
      </c>
      <c r="Q4" s="268">
        <v>0.11</v>
      </c>
      <c r="R4" s="268">
        <v>5.13</v>
      </c>
      <c r="S4" s="268">
        <v>2.8</v>
      </c>
      <c r="T4" s="268">
        <v>2.21</v>
      </c>
      <c r="U4" s="192"/>
      <c r="V4" s="193"/>
    </row>
    <row r="5" spans="1:22" x14ac:dyDescent="0.2">
      <c r="C5" s="225" t="s">
        <v>203</v>
      </c>
      <c r="D5" s="225" t="s">
        <v>204</v>
      </c>
      <c r="E5" s="225" t="s">
        <v>15</v>
      </c>
      <c r="F5" s="267">
        <v>3.0000000000000001E-3</v>
      </c>
      <c r="G5" s="267">
        <v>2.5399999999999999E-2</v>
      </c>
      <c r="H5" s="265">
        <v>0</v>
      </c>
      <c r="I5" s="265">
        <v>2</v>
      </c>
      <c r="J5" s="265">
        <v>5</v>
      </c>
      <c r="K5" s="265">
        <v>4</v>
      </c>
      <c r="L5" s="195">
        <v>0</v>
      </c>
      <c r="M5" s="195">
        <v>0.04</v>
      </c>
      <c r="N5" s="195">
        <v>0.04</v>
      </c>
      <c r="O5" s="268">
        <v>4.2</v>
      </c>
      <c r="P5" s="268">
        <v>0.47</v>
      </c>
      <c r="Q5" s="268">
        <v>0.45</v>
      </c>
      <c r="R5" s="268">
        <v>4.2</v>
      </c>
      <c r="S5" s="268">
        <v>2.75</v>
      </c>
      <c r="T5" s="268">
        <v>2.74</v>
      </c>
      <c r="U5" s="192"/>
      <c r="V5" s="193"/>
    </row>
    <row r="6" spans="1:22" x14ac:dyDescent="0.2">
      <c r="A6" s="225" t="s">
        <v>11</v>
      </c>
      <c r="B6" s="225" t="s">
        <v>22</v>
      </c>
      <c r="C6" s="225" t="s">
        <v>101</v>
      </c>
      <c r="D6" s="225" t="s">
        <v>102</v>
      </c>
      <c r="E6" s="225" t="s">
        <v>15</v>
      </c>
      <c r="F6" s="267">
        <v>5.5000000000000014E-3</v>
      </c>
      <c r="G6" s="267">
        <v>5.1100000000000013E-2</v>
      </c>
      <c r="H6" s="265">
        <v>31</v>
      </c>
      <c r="I6" s="265">
        <v>26</v>
      </c>
      <c r="J6" s="265">
        <v>43</v>
      </c>
      <c r="K6" s="265">
        <v>47</v>
      </c>
      <c r="L6" s="195">
        <v>0</v>
      </c>
      <c r="M6" s="195">
        <v>0</v>
      </c>
      <c r="N6" s="195">
        <v>0</v>
      </c>
      <c r="O6" s="268">
        <v>7.01</v>
      </c>
      <c r="P6" s="268">
        <v>0.21</v>
      </c>
      <c r="Q6" s="268">
        <v>0.16</v>
      </c>
      <c r="R6" s="268">
        <v>7.01</v>
      </c>
      <c r="S6" s="268">
        <v>5.78</v>
      </c>
      <c r="T6" s="268">
        <v>5.28</v>
      </c>
      <c r="U6" s="192"/>
      <c r="V6" s="193"/>
    </row>
    <row r="7" spans="1:22" x14ac:dyDescent="0.2">
      <c r="A7" s="225" t="s">
        <v>11</v>
      </c>
      <c r="B7" s="225" t="s">
        <v>25</v>
      </c>
      <c r="C7" s="225" t="s">
        <v>191</v>
      </c>
      <c r="D7" s="225" t="s">
        <v>27</v>
      </c>
      <c r="E7" s="225" t="s">
        <v>15</v>
      </c>
      <c r="F7" s="267">
        <v>7.9000000000000008E-3</v>
      </c>
      <c r="G7" s="267">
        <v>3.8199999999999998E-2</v>
      </c>
      <c r="H7" s="265">
        <v>0</v>
      </c>
      <c r="I7" s="265">
        <v>39</v>
      </c>
      <c r="J7" s="265">
        <v>44</v>
      </c>
      <c r="K7" s="265">
        <v>33</v>
      </c>
      <c r="L7" s="195">
        <v>7.1999999999999995E-2</v>
      </c>
      <c r="M7" s="195">
        <v>7.1999999999999995E-2</v>
      </c>
      <c r="N7" s="195">
        <v>7.1999999999999995E-2</v>
      </c>
      <c r="O7" s="268">
        <v>4.47</v>
      </c>
      <c r="P7" s="268">
        <v>0.33</v>
      </c>
      <c r="Q7" s="268">
        <v>1.1000000000000001</v>
      </c>
      <c r="R7" s="268">
        <v>4.47</v>
      </c>
      <c r="S7" s="268">
        <v>4.5</v>
      </c>
      <c r="T7" s="268">
        <v>3.78</v>
      </c>
      <c r="U7" s="192"/>
      <c r="V7" s="193"/>
    </row>
    <row r="8" spans="1:22" ht="13.5" customHeight="1" thickBot="1" x14ac:dyDescent="0.25">
      <c r="A8" s="194" t="s">
        <v>11</v>
      </c>
      <c r="B8" s="194" t="s">
        <v>29</v>
      </c>
      <c r="C8" s="225" t="s">
        <v>192</v>
      </c>
      <c r="D8" s="225" t="s">
        <v>225</v>
      </c>
      <c r="E8" s="225" t="s">
        <v>15</v>
      </c>
      <c r="F8" s="267">
        <v>1.35E-2</v>
      </c>
      <c r="G8" s="267">
        <v>5.3699999999999998E-2</v>
      </c>
      <c r="H8" s="265">
        <v>18</v>
      </c>
      <c r="I8" s="265">
        <v>28</v>
      </c>
      <c r="J8" s="265">
        <v>13</v>
      </c>
      <c r="K8" s="265">
        <v>18</v>
      </c>
      <c r="L8" s="195">
        <v>0.04</v>
      </c>
      <c r="M8" s="195">
        <v>0.04</v>
      </c>
      <c r="N8" s="195">
        <v>0.04</v>
      </c>
      <c r="O8" s="268">
        <v>1.84</v>
      </c>
      <c r="P8" s="268">
        <v>-0.06</v>
      </c>
      <c r="Q8" s="268">
        <v>-0.95</v>
      </c>
      <c r="R8" s="268">
        <v>1.84</v>
      </c>
      <c r="S8" s="268">
        <v>4.87</v>
      </c>
      <c r="T8" s="268">
        <v>7.19</v>
      </c>
      <c r="U8" s="192"/>
      <c r="V8" s="193"/>
    </row>
    <row r="9" spans="1:22" ht="13.5" customHeight="1" thickBot="1" x14ac:dyDescent="0.25">
      <c r="A9" s="194"/>
      <c r="B9" s="194"/>
      <c r="C9" s="225" t="s">
        <v>177</v>
      </c>
      <c r="D9" s="225" t="s">
        <v>178</v>
      </c>
      <c r="E9" s="225" t="s">
        <v>15</v>
      </c>
      <c r="F9" s="267">
        <v>7.4999999999999997E-3</v>
      </c>
      <c r="G9" s="267">
        <v>2.92E-2</v>
      </c>
      <c r="H9" s="223">
        <v>19</v>
      </c>
      <c r="I9" s="224">
        <v>15</v>
      </c>
      <c r="J9" s="223"/>
      <c r="K9" s="223"/>
      <c r="L9" s="195">
        <v>0.112</v>
      </c>
      <c r="M9" s="195">
        <v>0.112</v>
      </c>
      <c r="N9" s="195">
        <v>0.112</v>
      </c>
      <c r="O9" s="268">
        <v>3.38</v>
      </c>
      <c r="P9" s="268">
        <v>0.08</v>
      </c>
      <c r="Q9" s="268">
        <v>0.57999999999999996</v>
      </c>
      <c r="R9" s="268">
        <v>3.38</v>
      </c>
      <c r="S9" s="268">
        <v>2.88</v>
      </c>
      <c r="T9" s="268">
        <v>2.4700000000000002</v>
      </c>
      <c r="U9" s="192"/>
      <c r="V9" s="193"/>
    </row>
    <row r="10" spans="1:22" ht="13.5" customHeight="1" thickBot="1" x14ac:dyDescent="0.25">
      <c r="A10" s="194"/>
      <c r="B10" s="194"/>
      <c r="C10" s="225" t="s">
        <v>181</v>
      </c>
      <c r="D10" s="225" t="s">
        <v>182</v>
      </c>
      <c r="E10" s="225" t="s">
        <v>15</v>
      </c>
      <c r="F10" s="267">
        <v>1.0999999999999999E-2</v>
      </c>
      <c r="G10" s="267">
        <v>1.1599999999999999E-2</v>
      </c>
      <c r="H10" s="223">
        <v>38</v>
      </c>
      <c r="I10" s="224">
        <v>7</v>
      </c>
      <c r="J10" s="223"/>
      <c r="K10" s="223"/>
      <c r="L10" s="195">
        <v>0.04</v>
      </c>
      <c r="M10" s="195">
        <v>0.04</v>
      </c>
      <c r="N10" s="195">
        <v>0.04</v>
      </c>
      <c r="O10" s="268">
        <v>3.46</v>
      </c>
      <c r="P10" s="268">
        <v>0.2</v>
      </c>
      <c r="Q10" s="268">
        <v>0.57999999999999996</v>
      </c>
      <c r="R10" s="268">
        <v>3.46</v>
      </c>
      <c r="S10" s="268">
        <v>1.99</v>
      </c>
      <c r="T10" s="268">
        <v>2.12</v>
      </c>
      <c r="U10" s="192"/>
      <c r="V10" s="193"/>
    </row>
    <row r="11" spans="1:22" ht="13.5" customHeight="1" thickBot="1" x14ac:dyDescent="0.25">
      <c r="A11" s="194"/>
      <c r="B11" s="194"/>
      <c r="C11" s="225" t="s">
        <v>196</v>
      </c>
      <c r="D11" s="225" t="s">
        <v>197</v>
      </c>
      <c r="E11" s="225" t="s">
        <v>198</v>
      </c>
      <c r="F11" s="267">
        <v>8.9999999999999998E-4</v>
      </c>
      <c r="G11" s="267">
        <v>2.8299999999999999E-2</v>
      </c>
      <c r="H11" s="223">
        <v>0</v>
      </c>
      <c r="I11" s="224">
        <v>0</v>
      </c>
      <c r="J11" s="223">
        <v>14</v>
      </c>
      <c r="K11" s="223">
        <v>12</v>
      </c>
      <c r="L11" s="195">
        <v>0.112</v>
      </c>
      <c r="M11" s="195">
        <v>0.112</v>
      </c>
      <c r="N11" s="195">
        <v>0.112</v>
      </c>
      <c r="O11" s="268">
        <v>4.6500000000000004</v>
      </c>
      <c r="P11" s="268">
        <v>0.89</v>
      </c>
      <c r="Q11" s="268">
        <v>0.28999999999999998</v>
      </c>
      <c r="R11" s="268">
        <v>4.6500000000000004</v>
      </c>
      <c r="S11" s="268">
        <v>2.57</v>
      </c>
      <c r="T11" s="268">
        <v>2.68</v>
      </c>
      <c r="U11" s="192"/>
      <c r="V11" s="193"/>
    </row>
    <row r="12" spans="1:22" ht="13.5" customHeight="1" thickBot="1" x14ac:dyDescent="0.25">
      <c r="A12" s="194"/>
      <c r="B12" s="194"/>
      <c r="C12" s="225" t="s">
        <v>200</v>
      </c>
      <c r="D12" s="225" t="s">
        <v>201</v>
      </c>
      <c r="E12" s="225" t="s">
        <v>198</v>
      </c>
      <c r="F12" s="267">
        <v>8.9999999999999998E-4</v>
      </c>
      <c r="G12" s="267">
        <v>3.7599999999999988E-2</v>
      </c>
      <c r="H12" s="223">
        <v>0</v>
      </c>
      <c r="I12" s="224">
        <v>0</v>
      </c>
      <c r="J12" s="223">
        <v>7</v>
      </c>
      <c r="K12" s="223">
        <v>14</v>
      </c>
      <c r="L12" s="195">
        <v>7.1999999999999995E-2</v>
      </c>
      <c r="M12" s="195">
        <v>7.1999999999999995E-2</v>
      </c>
      <c r="N12" s="195">
        <v>7.1999999999999995E-2</v>
      </c>
      <c r="O12" s="268">
        <v>7.95</v>
      </c>
      <c r="P12" s="268">
        <v>1.21</v>
      </c>
      <c r="Q12" s="268">
        <v>1.57</v>
      </c>
      <c r="R12" s="268">
        <v>7.95</v>
      </c>
      <c r="S12" s="268">
        <v>4.33</v>
      </c>
      <c r="T12" s="268">
        <v>4.2</v>
      </c>
      <c r="U12" s="192"/>
      <c r="V12" s="193"/>
    </row>
    <row r="13" spans="1:22" ht="13.5" customHeight="1" thickBot="1" x14ac:dyDescent="0.25">
      <c r="A13" s="194"/>
      <c r="B13" s="194"/>
      <c r="C13" s="240" t="s">
        <v>158</v>
      </c>
      <c r="D13" s="240" t="s">
        <v>159</v>
      </c>
      <c r="E13" s="240" t="s">
        <v>84</v>
      </c>
      <c r="F13" s="269">
        <v>5.0000000000000001E-4</v>
      </c>
      <c r="G13" s="269">
        <v>2.5000000000000001E-2</v>
      </c>
      <c r="H13" s="223">
        <v>12</v>
      </c>
      <c r="I13" s="224">
        <v>17</v>
      </c>
      <c r="J13" s="223">
        <v>42</v>
      </c>
      <c r="K13" s="223">
        <v>43</v>
      </c>
      <c r="L13" s="242">
        <v>0.14799999999999999</v>
      </c>
      <c r="M13" s="242">
        <v>0.14799999999999999</v>
      </c>
      <c r="N13" s="242">
        <v>0.14799999999999999</v>
      </c>
      <c r="O13" s="270">
        <v>3.57</v>
      </c>
      <c r="P13" s="270">
        <v>0.54</v>
      </c>
      <c r="Q13" s="270">
        <v>0.41</v>
      </c>
      <c r="R13" s="270">
        <v>3.57</v>
      </c>
      <c r="S13" s="270">
        <v>2.21</v>
      </c>
      <c r="T13" s="270">
        <v>2.04</v>
      </c>
      <c r="V13" s="196"/>
    </row>
    <row r="14" spans="1:22" ht="13.5" customHeight="1" thickBot="1" x14ac:dyDescent="0.25">
      <c r="A14" s="194"/>
      <c r="B14" s="194"/>
      <c r="C14" s="240" t="s">
        <v>160</v>
      </c>
      <c r="D14" s="240" t="s">
        <v>161</v>
      </c>
      <c r="E14" s="240" t="s">
        <v>84</v>
      </c>
      <c r="F14" s="269">
        <v>7.7000000000000002E-3</v>
      </c>
      <c r="G14" s="269">
        <v>0</v>
      </c>
      <c r="H14" s="223">
        <v>0</v>
      </c>
      <c r="I14" s="224">
        <v>7</v>
      </c>
      <c r="J14" s="223">
        <v>16</v>
      </c>
      <c r="K14" s="223"/>
      <c r="L14" s="242">
        <v>0.04</v>
      </c>
      <c r="M14" s="242">
        <v>0.04</v>
      </c>
      <c r="N14" s="242">
        <v>0.04</v>
      </c>
      <c r="O14" s="270">
        <v>5.97</v>
      </c>
      <c r="P14" s="270">
        <v>0.55000000000000004</v>
      </c>
      <c r="Q14" s="270">
        <v>0.78</v>
      </c>
      <c r="R14" s="270">
        <v>5.97</v>
      </c>
      <c r="S14" s="270">
        <v>3.99</v>
      </c>
      <c r="T14" s="270">
        <v>4.7300000000000004</v>
      </c>
      <c r="V14" s="196"/>
    </row>
    <row r="15" spans="1:22" ht="13.5" customHeight="1" thickBot="1" x14ac:dyDescent="0.25">
      <c r="A15" s="194"/>
      <c r="B15" s="194"/>
      <c r="C15" s="240" t="s">
        <v>162</v>
      </c>
      <c r="D15" s="240" t="s">
        <v>21</v>
      </c>
      <c r="E15" s="240" t="s">
        <v>84</v>
      </c>
      <c r="F15" s="269">
        <v>5.5000000000000014E-3</v>
      </c>
      <c r="G15" s="269">
        <v>2.86E-2</v>
      </c>
      <c r="H15" s="223">
        <v>54</v>
      </c>
      <c r="I15" s="224">
        <v>62</v>
      </c>
      <c r="J15" s="223"/>
      <c r="K15" s="223"/>
      <c r="L15" s="242">
        <v>7.1999999999999995E-2</v>
      </c>
      <c r="M15" s="242">
        <v>7.1999999999999995E-2</v>
      </c>
      <c r="N15" s="242">
        <v>7.1999999999999995E-2</v>
      </c>
      <c r="O15" s="270">
        <v>4.76</v>
      </c>
      <c r="P15" s="270">
        <v>0.28000000000000003</v>
      </c>
      <c r="Q15" s="270">
        <v>0.33</v>
      </c>
      <c r="R15" s="270">
        <v>4.76</v>
      </c>
      <c r="S15" s="270">
        <v>2.9</v>
      </c>
      <c r="T15" s="270">
        <v>2.78</v>
      </c>
      <c r="V15" s="196"/>
    </row>
    <row r="16" spans="1:22" ht="13.5" customHeight="1" thickBot="1" x14ac:dyDescent="0.25">
      <c r="A16" s="194"/>
      <c r="B16" s="194"/>
      <c r="C16" s="240" t="s">
        <v>163</v>
      </c>
      <c r="D16" s="240" t="s">
        <v>164</v>
      </c>
      <c r="E16" s="240" t="s">
        <v>84</v>
      </c>
      <c r="F16" s="269">
        <v>5.0000000000000001E-3</v>
      </c>
      <c r="G16" s="269">
        <v>4.1399999999999999E-2</v>
      </c>
      <c r="H16" s="223">
        <v>39</v>
      </c>
      <c r="I16" s="224">
        <v>58</v>
      </c>
      <c r="J16" s="223">
        <v>78</v>
      </c>
      <c r="K16" s="223">
        <v>81</v>
      </c>
      <c r="L16" s="242">
        <v>2.8000000000000001E-2</v>
      </c>
      <c r="M16" s="242">
        <v>2.8000000000000001E-2</v>
      </c>
      <c r="N16" s="242">
        <v>2.8000000000000001E-2</v>
      </c>
      <c r="O16" s="270">
        <v>5.12</v>
      </c>
      <c r="P16" s="270">
        <v>0.16</v>
      </c>
      <c r="Q16" s="270">
        <v>0.3</v>
      </c>
      <c r="R16" s="270">
        <v>5.12</v>
      </c>
      <c r="S16" s="270">
        <v>4.8099999999999996</v>
      </c>
      <c r="T16" s="270">
        <v>4.2300000000000004</v>
      </c>
      <c r="V16" s="196"/>
    </row>
    <row r="17" spans="1:22" ht="13.5" customHeight="1" thickBot="1" x14ac:dyDescent="0.25">
      <c r="A17" s="194"/>
      <c r="B17" s="194"/>
      <c r="C17" s="240" t="s">
        <v>165</v>
      </c>
      <c r="D17" s="240" t="s">
        <v>166</v>
      </c>
      <c r="E17" s="240" t="s">
        <v>84</v>
      </c>
      <c r="F17" s="269">
        <v>6.4999999999999997E-3</v>
      </c>
      <c r="G17" s="269">
        <v>3.5000000000000003E-2</v>
      </c>
      <c r="H17" s="223">
        <v>65</v>
      </c>
      <c r="I17" s="224">
        <v>74</v>
      </c>
      <c r="J17" s="223"/>
      <c r="K17" s="223"/>
      <c r="L17" s="242">
        <v>7.1999999999999995E-2</v>
      </c>
      <c r="M17" s="242">
        <v>7.1999999999999995E-2</v>
      </c>
      <c r="N17" s="242">
        <v>7.1999999999999995E-2</v>
      </c>
      <c r="O17" s="270">
        <v>2.12</v>
      </c>
      <c r="P17" s="270">
        <v>0.28999999999999998</v>
      </c>
      <c r="Q17" s="270">
        <v>0.39</v>
      </c>
      <c r="R17" s="270">
        <v>2.12</v>
      </c>
      <c r="S17" s="270">
        <v>2.64</v>
      </c>
      <c r="T17" s="270">
        <v>2.5</v>
      </c>
      <c r="V17" s="196"/>
    </row>
    <row r="18" spans="1:22" ht="13.5" customHeight="1" thickBot="1" x14ac:dyDescent="0.25">
      <c r="A18" s="194"/>
      <c r="B18" s="194"/>
      <c r="C18" s="197" t="s">
        <v>167</v>
      </c>
      <c r="D18" s="197" t="s">
        <v>168</v>
      </c>
      <c r="E18" s="197" t="s">
        <v>84</v>
      </c>
      <c r="F18" s="271">
        <v>5.0000000000000001E-3</v>
      </c>
      <c r="G18" s="271">
        <v>5.6300000000000003E-2</v>
      </c>
      <c r="H18" s="199">
        <v>0</v>
      </c>
      <c r="I18" s="200">
        <v>18</v>
      </c>
      <c r="J18" s="199">
        <v>56</v>
      </c>
      <c r="K18" s="199">
        <v>52</v>
      </c>
      <c r="L18" s="201">
        <v>0.04</v>
      </c>
      <c r="M18" s="201">
        <v>0.04</v>
      </c>
      <c r="N18" s="201">
        <v>0.04</v>
      </c>
      <c r="O18" s="272">
        <v>10.47</v>
      </c>
      <c r="P18" s="272">
        <v>-0.42</v>
      </c>
      <c r="Q18" s="272">
        <v>0.25</v>
      </c>
      <c r="R18" s="272">
        <v>10.47</v>
      </c>
      <c r="S18" s="272">
        <v>6.33</v>
      </c>
      <c r="T18" s="272">
        <v>6.41</v>
      </c>
      <c r="V18" s="196"/>
    </row>
    <row r="19" spans="1:22" ht="13.5" customHeight="1" thickBot="1" x14ac:dyDescent="0.25">
      <c r="A19" s="194"/>
      <c r="B19" s="194"/>
      <c r="C19" s="203"/>
      <c r="D19" s="203" t="s">
        <v>206</v>
      </c>
      <c r="E19" s="203"/>
      <c r="F19" s="204">
        <f>SUMPRODUCT(F2:F10,$M$2:$M$10)/M19</f>
        <v>8.3560000000000006E-3</v>
      </c>
      <c r="G19" s="204">
        <f>SUMPRODUCT(G2:G10,$M$2:$M$10)/SUM($M$2:$M$10)</f>
        <v>3.0197999999999996E-2</v>
      </c>
      <c r="H19" s="205"/>
      <c r="I19" s="205"/>
      <c r="J19" s="205"/>
      <c r="K19" s="205"/>
      <c r="L19" s="206">
        <f>SUM(L2:L10)</f>
        <v>0.4</v>
      </c>
      <c r="M19" s="206">
        <f>SUM(M2:M10)</f>
        <v>0.4</v>
      </c>
      <c r="N19" s="206">
        <f>SUM(N2:N10)</f>
        <v>0.4</v>
      </c>
      <c r="O19" s="207">
        <f t="shared" ref="O19:T19" si="0">SUMPRODUCT(O2:O10,$M$2:$M$10)/SUM($M$2:$M$10)</f>
        <v>4.0221999999999998</v>
      </c>
      <c r="P19" s="207">
        <f t="shared" si="0"/>
        <v>0.27459999999999996</v>
      </c>
      <c r="Q19" s="207">
        <f t="shared" si="0"/>
        <v>0.38079999999999992</v>
      </c>
      <c r="R19" s="207">
        <f t="shared" si="0"/>
        <v>4.0221999999999998</v>
      </c>
      <c r="S19" s="207">
        <f t="shared" si="0"/>
        <v>3.1445999999999996</v>
      </c>
      <c r="T19" s="207">
        <f t="shared" si="0"/>
        <v>3.3197999999999999</v>
      </c>
    </row>
    <row r="20" spans="1:22" ht="13.5" customHeight="1" thickBot="1" x14ac:dyDescent="0.25">
      <c r="A20" s="194"/>
      <c r="B20" s="194"/>
      <c r="C20" s="203"/>
      <c r="D20" s="203" t="s">
        <v>226</v>
      </c>
      <c r="E20" s="203"/>
      <c r="F20" s="204">
        <f>(SUMPRODUCT(F2:F12,$M$2:$M$12)-(F7*M7+F9*M9))/M20</f>
        <v>5.2479999999999992E-3</v>
      </c>
      <c r="G20" s="204">
        <f>(SUMPRODUCT(G2:G12,$M$2:$M$12)-(G7*M7+G9*M9))/M20</f>
        <v>2.983799999999999E-2</v>
      </c>
      <c r="H20" s="205"/>
      <c r="I20" s="205"/>
      <c r="J20" s="205"/>
      <c r="K20" s="205"/>
      <c r="L20" s="206">
        <f>SUM(L2:L12)-L7-L9</f>
        <v>0.4</v>
      </c>
      <c r="M20" s="206">
        <f>SUM(M2:M12)-M7-M9</f>
        <v>0.4</v>
      </c>
      <c r="N20" s="206">
        <f>SUM(N2:N12)-N7-N9</f>
        <v>0.4</v>
      </c>
      <c r="O20" s="207">
        <f t="shared" ref="O20:T20" si="1">(SUMPRODUCT(O2:O12,$M$2:$M$12)-($M$7*O7+$M$9*O9))/$M$20</f>
        <v>5.0042000000000009</v>
      </c>
      <c r="P20" s="207">
        <f t="shared" si="1"/>
        <v>0.65979999999999983</v>
      </c>
      <c r="Q20" s="207">
        <f t="shared" si="1"/>
        <v>0.38419999999999993</v>
      </c>
      <c r="R20" s="207">
        <f t="shared" si="1"/>
        <v>5.0042000000000009</v>
      </c>
      <c r="S20" s="207">
        <f t="shared" si="1"/>
        <v>3.0271999999999997</v>
      </c>
      <c r="T20" s="207">
        <f t="shared" si="1"/>
        <v>3.4541999999999997</v>
      </c>
    </row>
    <row r="21" spans="1:22" ht="13.5" customHeight="1" thickBot="1" x14ac:dyDescent="0.25">
      <c r="A21" s="194"/>
      <c r="B21" s="194"/>
      <c r="C21" s="203"/>
      <c r="D21" s="203" t="s">
        <v>169</v>
      </c>
      <c r="E21" s="203"/>
      <c r="F21" s="204">
        <f>SUMPRODUCT(F13:F18,$M$13:$M$18)/M21</f>
        <v>3.9649999999999998E-3</v>
      </c>
      <c r="G21" s="204">
        <f>SUMPRODUCT(G13:G18,$M$13:$M$18)/M21</f>
        <v>2.9225999999999999E-2</v>
      </c>
      <c r="H21" s="205"/>
      <c r="I21" s="205"/>
      <c r="J21" s="205"/>
      <c r="K21" s="205"/>
      <c r="L21" s="206">
        <f>SUM(L13:L18)</f>
        <v>0.4</v>
      </c>
      <c r="M21" s="206">
        <f>SUM(M13:M18)</f>
        <v>0.4</v>
      </c>
      <c r="N21" s="206">
        <f>SUM(N13:N18)</f>
        <v>0.4</v>
      </c>
      <c r="O21" s="207">
        <f t="shared" ref="O21:T21" si="2">SUMPRODUCT(O13:O18,$M$13:$M$18)/$M$21</f>
        <v>4.5616999999999992</v>
      </c>
      <c r="P21" s="207">
        <f t="shared" si="2"/>
        <v>0.3266</v>
      </c>
      <c r="Q21" s="207">
        <f t="shared" si="2"/>
        <v>0.40529999999999999</v>
      </c>
      <c r="R21" s="207">
        <f t="shared" si="2"/>
        <v>4.5616999999999992</v>
      </c>
      <c r="S21" s="207">
        <f t="shared" si="2"/>
        <v>3.1835999999999998</v>
      </c>
      <c r="T21" s="207">
        <f t="shared" si="2"/>
        <v>3.1152999999999995</v>
      </c>
    </row>
    <row r="22" spans="1:22" ht="13.5" customHeight="1" thickBot="1" x14ac:dyDescent="0.25">
      <c r="A22" s="208" t="s">
        <v>11</v>
      </c>
      <c r="B22" s="208" t="s">
        <v>104</v>
      </c>
      <c r="C22" s="208" t="s">
        <v>105</v>
      </c>
      <c r="D22" s="208" t="s">
        <v>106</v>
      </c>
      <c r="E22" s="208"/>
      <c r="F22" s="273">
        <v>5.0000000000000001E-4</v>
      </c>
      <c r="G22" s="273">
        <v>2.3199999999999998E-2</v>
      </c>
      <c r="H22" s="210"/>
      <c r="I22" s="210"/>
      <c r="J22" s="210"/>
      <c r="K22" s="210"/>
      <c r="L22" s="211"/>
      <c r="M22" s="211"/>
      <c r="N22" s="211"/>
      <c r="O22" s="274">
        <v>3.55</v>
      </c>
      <c r="P22" s="274">
        <v>0.47</v>
      </c>
      <c r="Q22" s="274">
        <v>0.42</v>
      </c>
      <c r="R22" s="274">
        <v>3.55</v>
      </c>
      <c r="S22" s="274">
        <v>2.14</v>
      </c>
      <c r="T22" s="274">
        <v>2.06</v>
      </c>
    </row>
    <row r="23" spans="1:22" ht="13.5" customHeight="1" thickBot="1" x14ac:dyDescent="0.25">
      <c r="A23" s="208"/>
      <c r="B23" s="208"/>
      <c r="C23" s="213" t="s">
        <v>154</v>
      </c>
      <c r="D23" s="213" t="s">
        <v>155</v>
      </c>
      <c r="E23" s="213" t="s">
        <v>15</v>
      </c>
      <c r="F23" s="275">
        <v>5.3E-3</v>
      </c>
      <c r="G23" s="275">
        <v>1.9199999999999998E-2</v>
      </c>
      <c r="H23" s="215">
        <v>0</v>
      </c>
      <c r="I23" s="215">
        <v>7</v>
      </c>
      <c r="J23" s="215">
        <v>9</v>
      </c>
      <c r="K23" s="215">
        <v>9</v>
      </c>
      <c r="L23" s="214">
        <v>4.4999999999999998E-2</v>
      </c>
      <c r="M23" s="214">
        <v>4.8000000000000001E-2</v>
      </c>
      <c r="N23" s="214">
        <v>3.5999999999999997E-2</v>
      </c>
      <c r="O23" s="276">
        <v>36.549999999999997</v>
      </c>
      <c r="P23" s="276">
        <v>3.74</v>
      </c>
      <c r="Q23" s="276">
        <v>7.71</v>
      </c>
      <c r="R23" s="276">
        <v>36.549999999999997</v>
      </c>
      <c r="S23" s="276">
        <v>9.32</v>
      </c>
      <c r="T23" s="276">
        <v>4.7300000000000004</v>
      </c>
      <c r="U23" s="217"/>
      <c r="V23" s="217"/>
    </row>
    <row r="24" spans="1:22" ht="13.5" customHeight="1" thickBot="1" x14ac:dyDescent="0.25">
      <c r="A24" s="218"/>
      <c r="B24" s="218" t="s">
        <v>107</v>
      </c>
      <c r="C24" s="218" t="s">
        <v>108</v>
      </c>
      <c r="D24" s="218" t="s">
        <v>109</v>
      </c>
      <c r="E24" s="218"/>
      <c r="F24" s="277">
        <v>6.8999999999999999E-3</v>
      </c>
      <c r="G24" s="277">
        <v>1.89E-2</v>
      </c>
      <c r="H24" s="220"/>
      <c r="I24" s="220"/>
      <c r="J24" s="220"/>
      <c r="K24" s="220"/>
      <c r="L24" s="221"/>
      <c r="M24" s="221"/>
      <c r="N24" s="221"/>
      <c r="O24" s="278">
        <v>37.28</v>
      </c>
      <c r="P24" s="278">
        <v>3.77</v>
      </c>
      <c r="Q24" s="278">
        <v>6.76</v>
      </c>
      <c r="R24" s="278">
        <v>37.28</v>
      </c>
      <c r="S24" s="278">
        <v>8.4600000000000009</v>
      </c>
      <c r="T24" s="278">
        <v>3.37</v>
      </c>
      <c r="U24" s="217"/>
      <c r="V24" s="217"/>
    </row>
    <row r="25" spans="1:22" x14ac:dyDescent="0.2">
      <c r="A25" s="225" t="s">
        <v>33</v>
      </c>
      <c r="B25" s="225" t="s">
        <v>37</v>
      </c>
      <c r="C25" s="226" t="s">
        <v>38</v>
      </c>
      <c r="D25" s="226" t="s">
        <v>39</v>
      </c>
      <c r="E25" s="226"/>
      <c r="F25" s="279">
        <v>6.4000000000000003E-3</v>
      </c>
      <c r="G25" s="279">
        <v>1.9300000000000001E-2</v>
      </c>
      <c r="H25" s="223">
        <v>84</v>
      </c>
      <c r="I25" s="223">
        <v>57</v>
      </c>
      <c r="J25" s="223">
        <v>19</v>
      </c>
      <c r="K25" s="224">
        <v>20</v>
      </c>
      <c r="L25" s="228">
        <v>0.03</v>
      </c>
      <c r="M25" s="228">
        <v>4.2000000000000003E-2</v>
      </c>
      <c r="N25" s="228">
        <v>0.03</v>
      </c>
      <c r="O25" s="280">
        <v>23.94</v>
      </c>
      <c r="P25" s="280">
        <v>2.04</v>
      </c>
      <c r="Q25" s="280">
        <v>1.21</v>
      </c>
      <c r="R25" s="280">
        <v>23.94</v>
      </c>
      <c r="S25" s="280">
        <v>5.96</v>
      </c>
      <c r="T25" s="280">
        <v>8.5</v>
      </c>
      <c r="U25" s="217"/>
      <c r="V25" s="217"/>
    </row>
    <row r="26" spans="1:22" x14ac:dyDescent="0.2">
      <c r="C26" s="226" t="s">
        <v>208</v>
      </c>
      <c r="D26" s="226" t="s">
        <v>209</v>
      </c>
      <c r="E26" s="226" t="s">
        <v>15</v>
      </c>
      <c r="F26" s="279">
        <v>7.1999999999999998E-3</v>
      </c>
      <c r="G26" s="279">
        <v>1.7600000000000001E-2</v>
      </c>
      <c r="H26" s="223">
        <v>44</v>
      </c>
      <c r="I26" s="223">
        <v>51</v>
      </c>
      <c r="J26" s="223">
        <v>30</v>
      </c>
      <c r="K26" s="224">
        <v>24</v>
      </c>
      <c r="L26" s="228"/>
      <c r="M26" s="228">
        <v>0</v>
      </c>
      <c r="N26" s="228">
        <v>0</v>
      </c>
      <c r="O26" s="280">
        <v>22.9</v>
      </c>
      <c r="P26" s="280">
        <v>1.72</v>
      </c>
      <c r="Q26" s="280">
        <v>2.1800000000000002</v>
      </c>
      <c r="R26" s="280">
        <v>22.9</v>
      </c>
      <c r="S26" s="280">
        <v>5.82</v>
      </c>
      <c r="T26" s="280">
        <v>5.23</v>
      </c>
      <c r="U26" s="217"/>
      <c r="V26" s="217"/>
    </row>
    <row r="27" spans="1:22" x14ac:dyDescent="0.2">
      <c r="A27" s="225" t="s">
        <v>33</v>
      </c>
      <c r="B27" s="225" t="s">
        <v>40</v>
      </c>
      <c r="C27" s="226" t="s">
        <v>41</v>
      </c>
      <c r="D27" s="226" t="s">
        <v>42</v>
      </c>
      <c r="E27" s="226" t="s">
        <v>43</v>
      </c>
      <c r="F27" s="279">
        <v>6.0000000000000001E-3</v>
      </c>
      <c r="G27" s="279">
        <v>1.0500000000000001E-2</v>
      </c>
      <c r="H27" s="224">
        <v>15</v>
      </c>
      <c r="I27" s="224">
        <v>17</v>
      </c>
      <c r="J27" s="224">
        <v>19</v>
      </c>
      <c r="K27" s="224">
        <v>20</v>
      </c>
      <c r="L27" s="228">
        <v>3.5999999999999997E-2</v>
      </c>
      <c r="M27" s="228">
        <v>0</v>
      </c>
      <c r="N27" s="228">
        <v>0</v>
      </c>
      <c r="O27" s="280">
        <v>31.02</v>
      </c>
      <c r="P27" s="280">
        <v>1.0900000000000001</v>
      </c>
      <c r="Q27" s="280">
        <v>4.1900000000000004</v>
      </c>
      <c r="R27" s="280">
        <v>31.02</v>
      </c>
      <c r="S27" s="280">
        <v>9.5500000000000007</v>
      </c>
      <c r="T27" s="280">
        <v>9.09</v>
      </c>
      <c r="U27" s="217"/>
      <c r="V27" s="217"/>
    </row>
    <row r="28" spans="1:22" x14ac:dyDescent="0.2">
      <c r="A28" s="225" t="s">
        <v>33</v>
      </c>
      <c r="B28" s="225" t="s">
        <v>44</v>
      </c>
      <c r="C28" s="226" t="s">
        <v>45</v>
      </c>
      <c r="D28" s="226" t="s">
        <v>46</v>
      </c>
      <c r="E28" s="226" t="s">
        <v>15</v>
      </c>
      <c r="F28" s="279">
        <v>4.3E-3</v>
      </c>
      <c r="G28" s="279">
        <v>2.8500000000000001E-2</v>
      </c>
      <c r="H28" s="224">
        <v>66</v>
      </c>
      <c r="I28" s="224">
        <v>58</v>
      </c>
      <c r="J28" s="224">
        <v>42</v>
      </c>
      <c r="K28" s="224">
        <v>40</v>
      </c>
      <c r="L28" s="228">
        <v>3.5999999999999997E-2</v>
      </c>
      <c r="M28" s="228">
        <v>4.8000000000000001E-2</v>
      </c>
      <c r="N28" s="228">
        <v>0.03</v>
      </c>
      <c r="O28" s="280">
        <v>26.09</v>
      </c>
      <c r="P28" s="280">
        <v>2.6</v>
      </c>
      <c r="Q28" s="280">
        <v>5.43</v>
      </c>
      <c r="R28" s="280">
        <v>26.09</v>
      </c>
      <c r="S28" s="280">
        <v>8.59</v>
      </c>
      <c r="T28" s="280">
        <v>7.96</v>
      </c>
      <c r="U28" s="217"/>
      <c r="V28" s="217"/>
    </row>
    <row r="29" spans="1:22" x14ac:dyDescent="0.2">
      <c r="A29" s="225" t="s">
        <v>33</v>
      </c>
      <c r="B29" s="225" t="s">
        <v>47</v>
      </c>
      <c r="C29" s="226" t="s">
        <v>48</v>
      </c>
      <c r="D29" s="226" t="s">
        <v>49</v>
      </c>
      <c r="E29" s="226" t="s">
        <v>15</v>
      </c>
      <c r="F29" s="279">
        <v>6.7999999999999996E-3</v>
      </c>
      <c r="G29" s="279">
        <v>2.46E-2</v>
      </c>
      <c r="H29" s="231">
        <v>7</v>
      </c>
      <c r="I29" s="231">
        <v>2</v>
      </c>
      <c r="J29" s="223">
        <v>5</v>
      </c>
      <c r="K29" s="224">
        <v>21</v>
      </c>
      <c r="L29" s="228">
        <v>3.9E-2</v>
      </c>
      <c r="M29" s="228">
        <v>4.2000000000000003E-2</v>
      </c>
      <c r="N29" s="228">
        <v>0.03</v>
      </c>
      <c r="O29" s="280">
        <v>27.98</v>
      </c>
      <c r="P29" s="280">
        <v>2.86</v>
      </c>
      <c r="Q29" s="280">
        <v>3.83</v>
      </c>
      <c r="R29" s="280">
        <v>27.98</v>
      </c>
      <c r="S29" s="280">
        <v>12.86</v>
      </c>
      <c r="T29" s="280">
        <v>12.57</v>
      </c>
      <c r="U29" s="217"/>
      <c r="V29" s="217"/>
    </row>
    <row r="30" spans="1:22" ht="13.5" customHeight="1" thickBot="1" x14ac:dyDescent="0.25">
      <c r="C30" s="197" t="s">
        <v>170</v>
      </c>
      <c r="D30" s="197" t="s">
        <v>171</v>
      </c>
      <c r="E30" s="197" t="s">
        <v>84</v>
      </c>
      <c r="F30" s="271">
        <v>1.1000000000000001E-3</v>
      </c>
      <c r="G30" s="271">
        <v>2.6599999999999999E-2</v>
      </c>
      <c r="H30" s="230">
        <v>60</v>
      </c>
      <c r="I30" s="230">
        <v>71</v>
      </c>
      <c r="J30" s="199">
        <v>59</v>
      </c>
      <c r="K30" s="200">
        <v>40</v>
      </c>
      <c r="L30" s="201">
        <v>0.17249999999999999</v>
      </c>
      <c r="M30" s="201">
        <v>0.17249999999999999</v>
      </c>
      <c r="N30" s="201">
        <v>0.17249999999999999</v>
      </c>
      <c r="O30" s="272">
        <v>27.39</v>
      </c>
      <c r="P30" s="272">
        <v>2.0499999999999998</v>
      </c>
      <c r="Q30" s="272">
        <v>4.7</v>
      </c>
      <c r="R30" s="272">
        <v>27.39</v>
      </c>
      <c r="S30" s="272">
        <v>8.3699999999999992</v>
      </c>
      <c r="T30" s="272">
        <v>6.76</v>
      </c>
      <c r="U30" s="217"/>
      <c r="V30" s="217"/>
    </row>
    <row r="31" spans="1:22" ht="13.5" customHeight="1" thickBot="1" x14ac:dyDescent="0.25">
      <c r="A31" s="194"/>
      <c r="B31" s="194"/>
      <c r="C31" s="203"/>
      <c r="D31" s="203" t="s">
        <v>110</v>
      </c>
      <c r="E31" s="203"/>
      <c r="F31" s="204">
        <f>SUMPRODUCT(F25:F29,N25:N29)/SUM(N25:N29)</f>
        <v>5.8333333333333336E-3</v>
      </c>
      <c r="G31" s="204">
        <f>SUMPRODUCT(G25:G29,N25:N29)/SUM(N25:N29)</f>
        <v>2.4133333333333333E-2</v>
      </c>
      <c r="H31" s="205"/>
      <c r="I31" s="205"/>
      <c r="J31" s="205"/>
      <c r="K31" s="205"/>
      <c r="L31" s="206"/>
      <c r="M31" s="206"/>
      <c r="N31" s="206"/>
      <c r="O31" s="207">
        <f t="shared" ref="O31:T31" si="3">SUMPRODUCT(O25:O29,$N$25:$N$29)/SUM($N$25:$N$29)</f>
        <v>26.003333333333334</v>
      </c>
      <c r="P31" s="207">
        <f t="shared" si="3"/>
        <v>2.5</v>
      </c>
      <c r="Q31" s="207">
        <f t="shared" si="3"/>
        <v>3.49</v>
      </c>
      <c r="R31" s="207">
        <f t="shared" si="3"/>
        <v>26.003333333333334</v>
      </c>
      <c r="S31" s="207">
        <f t="shared" si="3"/>
        <v>9.1366666666666667</v>
      </c>
      <c r="T31" s="207">
        <f t="shared" si="3"/>
        <v>9.6766666666666676</v>
      </c>
      <c r="U31" s="217"/>
      <c r="V31" s="217"/>
    </row>
    <row r="32" spans="1:22" ht="13.5" customHeight="1" thickBot="1" x14ac:dyDescent="0.25">
      <c r="A32" s="208"/>
      <c r="B32" s="208" t="s">
        <v>111</v>
      </c>
      <c r="C32" s="208" t="s">
        <v>218</v>
      </c>
      <c r="D32" s="208" t="s">
        <v>210</v>
      </c>
      <c r="E32" s="208"/>
      <c r="F32" s="273">
        <v>3.0000000000000001E-3</v>
      </c>
      <c r="G32" s="273">
        <v>2.29E-2</v>
      </c>
      <c r="H32" s="210"/>
      <c r="I32" s="210"/>
      <c r="J32" s="210"/>
      <c r="K32" s="210"/>
      <c r="L32" s="211"/>
      <c r="M32" s="211"/>
      <c r="N32" s="211"/>
      <c r="O32" s="274">
        <v>26.87</v>
      </c>
      <c r="P32" s="274">
        <v>1.67</v>
      </c>
      <c r="Q32" s="274">
        <v>4.28</v>
      </c>
      <c r="R32" s="274">
        <v>26.87</v>
      </c>
      <c r="S32" s="274">
        <v>7.86</v>
      </c>
      <c r="T32" s="274">
        <v>6.72</v>
      </c>
      <c r="U32" s="217"/>
      <c r="V32" s="217"/>
    </row>
    <row r="33" spans="1:22" x14ac:dyDescent="0.2">
      <c r="A33" s="225" t="s">
        <v>33</v>
      </c>
      <c r="B33" s="225" t="s">
        <v>50</v>
      </c>
      <c r="C33" s="226" t="s">
        <v>114</v>
      </c>
      <c r="D33" s="226" t="s">
        <v>115</v>
      </c>
      <c r="E33" s="226" t="s">
        <v>116</v>
      </c>
      <c r="F33" s="279">
        <v>0.01</v>
      </c>
      <c r="G33" s="279">
        <v>5.1000000000000004E-3</v>
      </c>
      <c r="H33" s="224">
        <v>68</v>
      </c>
      <c r="I33" s="223">
        <v>65</v>
      </c>
      <c r="J33" s="224">
        <v>59</v>
      </c>
      <c r="K33" s="223">
        <v>50</v>
      </c>
      <c r="L33" s="228">
        <v>3.5999999999999997E-2</v>
      </c>
      <c r="M33" s="228">
        <v>3.5999999999999997E-2</v>
      </c>
      <c r="N33" s="228">
        <v>0.03</v>
      </c>
      <c r="O33" s="280">
        <v>19.93</v>
      </c>
      <c r="P33" s="280">
        <v>1.59</v>
      </c>
      <c r="Q33" s="280">
        <v>6.1</v>
      </c>
      <c r="R33" s="280">
        <v>19.93</v>
      </c>
      <c r="S33" s="280">
        <v>7.99</v>
      </c>
      <c r="T33" s="280">
        <v>11.55</v>
      </c>
      <c r="U33" s="217"/>
      <c r="V33" s="217"/>
    </row>
    <row r="34" spans="1:22" x14ac:dyDescent="0.2">
      <c r="A34" s="225" t="s">
        <v>33</v>
      </c>
      <c r="B34" s="225" t="s">
        <v>53</v>
      </c>
      <c r="C34" s="226" t="s">
        <v>54</v>
      </c>
      <c r="D34" s="226" t="s">
        <v>55</v>
      </c>
      <c r="E34" s="226" t="s">
        <v>56</v>
      </c>
      <c r="F34" s="279">
        <v>6.5000000000000006E-3</v>
      </c>
      <c r="G34" s="279">
        <v>6.3E-3</v>
      </c>
      <c r="H34" s="231">
        <v>71</v>
      </c>
      <c r="I34" s="232">
        <v>72</v>
      </c>
      <c r="J34" s="223">
        <v>76</v>
      </c>
      <c r="K34" s="223">
        <v>78</v>
      </c>
      <c r="L34" s="228">
        <v>3.5999999999999997E-2</v>
      </c>
      <c r="M34" s="228">
        <v>0</v>
      </c>
      <c r="N34" s="228">
        <v>0</v>
      </c>
      <c r="O34" s="280">
        <v>22.18</v>
      </c>
      <c r="P34" s="280">
        <v>2.41</v>
      </c>
      <c r="Q34" s="280">
        <v>7.11</v>
      </c>
      <c r="R34" s="280">
        <v>22.18</v>
      </c>
      <c r="S34" s="280">
        <v>12.75</v>
      </c>
      <c r="T34" s="280">
        <v>15.2</v>
      </c>
      <c r="U34" s="217"/>
      <c r="V34" s="217"/>
    </row>
    <row r="35" spans="1:22" ht="13.5" customHeight="1" thickBot="1" x14ac:dyDescent="0.25">
      <c r="A35" s="194" t="s">
        <v>33</v>
      </c>
      <c r="B35" s="194" t="s">
        <v>57</v>
      </c>
      <c r="C35" s="226" t="s">
        <v>58</v>
      </c>
      <c r="D35" s="226" t="s">
        <v>59</v>
      </c>
      <c r="E35" s="226" t="s">
        <v>15</v>
      </c>
      <c r="F35" s="279">
        <v>8.0000000000000004E-4</v>
      </c>
      <c r="G35" s="279">
        <v>1.8599999999999998E-2</v>
      </c>
      <c r="H35" s="224">
        <v>0</v>
      </c>
      <c r="I35" s="224">
        <v>0</v>
      </c>
      <c r="J35" s="224">
        <v>1</v>
      </c>
      <c r="K35" s="224">
        <v>1</v>
      </c>
      <c r="L35" s="228">
        <v>0.03</v>
      </c>
      <c r="M35" s="228">
        <v>0.12</v>
      </c>
      <c r="N35" s="228">
        <v>0.06</v>
      </c>
      <c r="O35" s="280">
        <v>21.73</v>
      </c>
      <c r="P35" s="280">
        <v>1.0900000000000001</v>
      </c>
      <c r="Q35" s="280">
        <v>6.61</v>
      </c>
      <c r="R35" s="280">
        <v>21.73</v>
      </c>
      <c r="S35" s="280">
        <v>11.36</v>
      </c>
      <c r="T35" s="280">
        <v>15.72</v>
      </c>
      <c r="U35" s="217"/>
      <c r="V35" s="217"/>
    </row>
    <row r="36" spans="1:22" ht="13.5" customHeight="1" thickBot="1" x14ac:dyDescent="0.25">
      <c r="A36" s="194"/>
      <c r="B36" s="194"/>
      <c r="C36" s="226" t="s">
        <v>230</v>
      </c>
      <c r="D36" s="226" t="s">
        <v>231</v>
      </c>
      <c r="E36" s="226"/>
      <c r="F36" s="279">
        <v>2.9999999999999997E-4</v>
      </c>
      <c r="G36" s="279">
        <v>1.7399999999999999E-2</v>
      </c>
      <c r="H36" s="224"/>
      <c r="I36" s="224"/>
      <c r="J36" s="224"/>
      <c r="K36" s="224"/>
      <c r="L36" s="228"/>
      <c r="M36" s="228"/>
      <c r="N36" s="228"/>
      <c r="O36" s="280">
        <v>21.79</v>
      </c>
      <c r="P36" s="280">
        <v>1.1100000000000001</v>
      </c>
      <c r="Q36" s="280">
        <v>6.64</v>
      </c>
      <c r="R36" s="280">
        <v>21.79</v>
      </c>
      <c r="S36" s="280">
        <v>11.32</v>
      </c>
      <c r="T36" s="280">
        <v>15.69</v>
      </c>
      <c r="U36" s="217"/>
      <c r="V36" s="217"/>
    </row>
    <row r="37" spans="1:22" ht="13.5" customHeight="1" thickBot="1" x14ac:dyDescent="0.25">
      <c r="A37" s="194"/>
      <c r="B37" s="194"/>
      <c r="C37" s="197" t="s">
        <v>172</v>
      </c>
      <c r="D37" s="197" t="s">
        <v>173</v>
      </c>
      <c r="E37" s="197" t="s">
        <v>84</v>
      </c>
      <c r="F37" s="271">
        <v>2.9999999999999997E-4</v>
      </c>
      <c r="G37" s="271">
        <v>1.6500000000000001E-2</v>
      </c>
      <c r="H37" s="200">
        <v>0</v>
      </c>
      <c r="I37" s="200">
        <v>0</v>
      </c>
      <c r="J37" s="199">
        <v>0</v>
      </c>
      <c r="K37" s="199"/>
      <c r="L37" s="201">
        <v>0.40350000000000003</v>
      </c>
      <c r="M37" s="201">
        <v>0.40350000000000003</v>
      </c>
      <c r="N37" s="201">
        <v>0.40350000000000003</v>
      </c>
      <c r="O37" s="272">
        <v>21.19</v>
      </c>
      <c r="P37" s="272">
        <v>1.1399999999999999</v>
      </c>
      <c r="Q37" s="272">
        <v>6.43</v>
      </c>
      <c r="R37" s="272">
        <v>21.19</v>
      </c>
      <c r="S37" s="272">
        <v>11.08</v>
      </c>
      <c r="T37" s="272">
        <v>15.52</v>
      </c>
      <c r="U37" s="217"/>
      <c r="V37" s="217"/>
    </row>
    <row r="38" spans="1:22" ht="13.5" customHeight="1" thickBot="1" x14ac:dyDescent="0.25">
      <c r="A38" s="194"/>
      <c r="B38" s="194"/>
      <c r="C38" s="203"/>
      <c r="D38" s="203" t="s">
        <v>117</v>
      </c>
      <c r="E38" s="203"/>
      <c r="F38" s="204">
        <f>SUMPRODUCT(F33:F35,N33:N35)/SUM(N33:N35)</f>
        <v>3.8666666666666667E-3</v>
      </c>
      <c r="G38" s="204">
        <f>SUMPRODUCT(G33:G35,N33:N35)/SUM(N33:N35)</f>
        <v>1.4099999999999998E-2</v>
      </c>
      <c r="H38" s="205"/>
      <c r="I38" s="205"/>
      <c r="J38" s="205"/>
      <c r="K38" s="205"/>
      <c r="L38" s="206"/>
      <c r="M38" s="206"/>
      <c r="N38" s="206"/>
      <c r="O38" s="207">
        <f t="shared" ref="O38:T38" si="4">SUMPRODUCT(O33:O35,$N$33:$N$35)/SUM($N$33:$N$35)</f>
        <v>21.13</v>
      </c>
      <c r="P38" s="207">
        <f t="shared" si="4"/>
        <v>1.2566666666666668</v>
      </c>
      <c r="Q38" s="207">
        <f t="shared" si="4"/>
        <v>6.44</v>
      </c>
      <c r="R38" s="207">
        <f t="shared" si="4"/>
        <v>21.13</v>
      </c>
      <c r="S38" s="207">
        <f t="shared" si="4"/>
        <v>10.236666666666666</v>
      </c>
      <c r="T38" s="207">
        <f t="shared" si="4"/>
        <v>14.330000000000002</v>
      </c>
      <c r="U38" s="217"/>
      <c r="V38" s="217"/>
    </row>
    <row r="39" spans="1:22" ht="13.5" customHeight="1" thickBot="1" x14ac:dyDescent="0.25">
      <c r="A39" s="208"/>
      <c r="B39" s="208" t="s">
        <v>118</v>
      </c>
      <c r="C39" s="208" t="s">
        <v>119</v>
      </c>
      <c r="D39" s="208" t="s">
        <v>120</v>
      </c>
      <c r="E39" s="208"/>
      <c r="F39" s="273">
        <v>8.9999999999999998E-4</v>
      </c>
      <c r="G39" s="273">
        <v>1.7999999999999999E-2</v>
      </c>
      <c r="H39" s="210"/>
      <c r="I39" s="210"/>
      <c r="J39" s="210"/>
      <c r="K39" s="210"/>
      <c r="L39" s="211"/>
      <c r="M39" s="211"/>
      <c r="N39" s="211"/>
      <c r="O39" s="274">
        <v>21.7</v>
      </c>
      <c r="P39" s="274">
        <v>1.21</v>
      </c>
      <c r="Q39" s="274">
        <v>6.76</v>
      </c>
      <c r="R39" s="274">
        <v>21.7</v>
      </c>
      <c r="S39" s="274">
        <v>11.34</v>
      </c>
      <c r="T39" s="274">
        <v>15.68</v>
      </c>
      <c r="U39" s="217"/>
      <c r="V39" s="217"/>
    </row>
    <row r="40" spans="1:22" x14ac:dyDescent="0.2">
      <c r="A40" s="225" t="s">
        <v>33</v>
      </c>
      <c r="B40" s="225" t="s">
        <v>60</v>
      </c>
      <c r="C40" s="226" t="s">
        <v>61</v>
      </c>
      <c r="D40" s="226" t="s">
        <v>62</v>
      </c>
      <c r="E40" s="226" t="s">
        <v>15</v>
      </c>
      <c r="F40" s="279">
        <v>8.8999999999999999E-3</v>
      </c>
      <c r="G40" s="279">
        <v>0</v>
      </c>
      <c r="H40" s="224">
        <v>43</v>
      </c>
      <c r="I40" s="224">
        <v>36</v>
      </c>
      <c r="J40" s="224">
        <v>41</v>
      </c>
      <c r="K40" s="223">
        <v>27</v>
      </c>
      <c r="L40" s="228">
        <v>2.1000000000000001E-2</v>
      </c>
      <c r="M40" s="228">
        <v>3.5999999999999997E-2</v>
      </c>
      <c r="N40" s="228">
        <v>0.03</v>
      </c>
      <c r="O40" s="280">
        <v>32.799999999999997</v>
      </c>
      <c r="P40" s="280">
        <v>0.59</v>
      </c>
      <c r="Q40" s="280">
        <v>5.44</v>
      </c>
      <c r="R40" s="280">
        <v>32.799999999999997</v>
      </c>
      <c r="S40" s="280">
        <v>11.05</v>
      </c>
      <c r="T40" s="280">
        <v>13.7</v>
      </c>
      <c r="U40" s="217"/>
      <c r="V40" s="217"/>
    </row>
    <row r="41" spans="1:22" x14ac:dyDescent="0.2">
      <c r="A41" s="225" t="s">
        <v>33</v>
      </c>
      <c r="B41" s="225" t="s">
        <v>63</v>
      </c>
      <c r="C41" s="226" t="s">
        <v>121</v>
      </c>
      <c r="D41" s="226" t="s">
        <v>122</v>
      </c>
      <c r="E41" s="226" t="s">
        <v>15</v>
      </c>
      <c r="F41" s="279">
        <v>6.5000000000000006E-3</v>
      </c>
      <c r="G41" s="279">
        <v>1.5E-3</v>
      </c>
      <c r="H41" s="224">
        <v>27</v>
      </c>
      <c r="I41" s="224">
        <v>5</v>
      </c>
      <c r="J41" s="224">
        <v>8</v>
      </c>
      <c r="K41" s="224">
        <v>10</v>
      </c>
      <c r="L41" s="228">
        <v>2.1000000000000001E-2</v>
      </c>
      <c r="M41" s="228">
        <v>0</v>
      </c>
      <c r="N41" s="228">
        <v>0</v>
      </c>
      <c r="O41" s="280">
        <v>36.590000000000003</v>
      </c>
      <c r="P41" s="280">
        <v>0.65</v>
      </c>
      <c r="Q41" s="280">
        <v>7.22</v>
      </c>
      <c r="R41" s="280">
        <v>36.590000000000003</v>
      </c>
      <c r="S41" s="280">
        <v>14.47</v>
      </c>
      <c r="T41" s="280">
        <v>17.809999999999999</v>
      </c>
      <c r="U41" s="217"/>
      <c r="V41" s="217"/>
    </row>
    <row r="42" spans="1:22" ht="13.5" customHeight="1" thickBot="1" x14ac:dyDescent="0.25">
      <c r="A42" s="194" t="s">
        <v>33</v>
      </c>
      <c r="B42" s="194" t="s">
        <v>66</v>
      </c>
      <c r="C42" s="235" t="s">
        <v>67</v>
      </c>
      <c r="D42" s="235" t="s">
        <v>68</v>
      </c>
      <c r="E42" s="235" t="s">
        <v>43</v>
      </c>
      <c r="F42" s="281">
        <v>4.3E-3</v>
      </c>
      <c r="G42" s="281">
        <v>6.7999999999999996E-3</v>
      </c>
      <c r="H42" s="237">
        <v>35</v>
      </c>
      <c r="I42" s="230">
        <v>39</v>
      </c>
      <c r="J42" s="230">
        <v>44</v>
      </c>
      <c r="K42" s="199">
        <v>53</v>
      </c>
      <c r="L42" s="238">
        <v>3.5999999999999997E-2</v>
      </c>
      <c r="M42" s="238">
        <v>0</v>
      </c>
      <c r="N42" s="238">
        <v>0</v>
      </c>
      <c r="O42" s="282">
        <v>26.38</v>
      </c>
      <c r="P42" s="282">
        <v>1.2</v>
      </c>
      <c r="Q42" s="282">
        <v>6.95</v>
      </c>
      <c r="R42" s="282">
        <v>26.38</v>
      </c>
      <c r="S42" s="282">
        <v>13.2</v>
      </c>
      <c r="T42" s="282">
        <v>16.350000000000001</v>
      </c>
      <c r="U42" s="217"/>
      <c r="V42" s="217"/>
    </row>
    <row r="43" spans="1:22" ht="13.5" customHeight="1" thickBot="1" x14ac:dyDescent="0.25">
      <c r="A43" s="194"/>
      <c r="B43" s="194"/>
      <c r="C43" s="203"/>
      <c r="D43" s="203" t="s">
        <v>123</v>
      </c>
      <c r="E43" s="203"/>
      <c r="F43" s="204">
        <f>SUMPRODUCT(F40:F42,N40:N42)/SUM(N40:N42)</f>
        <v>8.8999999999999999E-3</v>
      </c>
      <c r="G43" s="204">
        <f>SUMPRODUCT(G40:G42,N40:N42)/SUM(N40:N42)</f>
        <v>0</v>
      </c>
      <c r="H43" s="205"/>
      <c r="I43" s="205"/>
      <c r="J43" s="205"/>
      <c r="K43" s="205"/>
      <c r="L43" s="206"/>
      <c r="M43" s="206"/>
      <c r="N43" s="206"/>
      <c r="O43" s="207">
        <f t="shared" ref="O43:T43" si="5">SUMPRODUCT(O40:O42,$N$40:$N$42)/SUM($N$40:$N$42)</f>
        <v>32.799999999999997</v>
      </c>
      <c r="P43" s="207">
        <f t="shared" si="5"/>
        <v>0.59</v>
      </c>
      <c r="Q43" s="207">
        <f t="shared" si="5"/>
        <v>5.44</v>
      </c>
      <c r="R43" s="207">
        <f t="shared" si="5"/>
        <v>32.799999999999997</v>
      </c>
      <c r="S43" s="207">
        <f t="shared" si="5"/>
        <v>11.05</v>
      </c>
      <c r="T43" s="207">
        <f t="shared" si="5"/>
        <v>13.7</v>
      </c>
      <c r="U43" s="217"/>
      <c r="V43" s="217"/>
    </row>
    <row r="44" spans="1:22" ht="13.5" customHeight="1" thickBot="1" x14ac:dyDescent="0.25">
      <c r="A44" s="208"/>
      <c r="B44" s="208" t="s">
        <v>124</v>
      </c>
      <c r="C44" s="208" t="s">
        <v>125</v>
      </c>
      <c r="D44" s="208" t="s">
        <v>126</v>
      </c>
      <c r="E44" s="208"/>
      <c r="F44" s="273">
        <v>2E-3</v>
      </c>
      <c r="G44" s="273">
        <v>1.0999999999999999E-2</v>
      </c>
      <c r="H44" s="210"/>
      <c r="I44" s="210"/>
      <c r="J44" s="210"/>
      <c r="K44" s="210"/>
      <c r="L44" s="211"/>
      <c r="M44" s="211"/>
      <c r="N44" s="211"/>
      <c r="O44" s="274">
        <v>29.95</v>
      </c>
      <c r="P44" s="274">
        <v>0.93</v>
      </c>
      <c r="Q44" s="274">
        <v>7.98</v>
      </c>
      <c r="R44" s="274">
        <v>29.95</v>
      </c>
      <c r="S44" s="274">
        <v>13.63</v>
      </c>
      <c r="T44" s="274">
        <v>17.11</v>
      </c>
      <c r="U44" s="217"/>
      <c r="V44" s="217"/>
    </row>
    <row r="45" spans="1:22" x14ac:dyDescent="0.2">
      <c r="A45" s="225" t="s">
        <v>33</v>
      </c>
      <c r="B45" s="225" t="s">
        <v>69</v>
      </c>
      <c r="C45" s="226" t="s">
        <v>70</v>
      </c>
      <c r="D45" s="226" t="s">
        <v>71</v>
      </c>
      <c r="E45" s="226"/>
      <c r="F45" s="279">
        <v>1.24E-2</v>
      </c>
      <c r="G45" s="279">
        <v>0</v>
      </c>
      <c r="H45" s="231">
        <v>95</v>
      </c>
      <c r="I45" s="231">
        <v>80</v>
      </c>
      <c r="J45" s="231">
        <v>66</v>
      </c>
      <c r="K45" s="231">
        <v>61</v>
      </c>
      <c r="L45" s="228">
        <v>2.1000000000000001E-2</v>
      </c>
      <c r="M45" s="228">
        <v>0</v>
      </c>
      <c r="N45" s="228">
        <v>0</v>
      </c>
      <c r="O45" s="280">
        <v>15.55</v>
      </c>
      <c r="P45" s="280">
        <v>1.1000000000000001</v>
      </c>
      <c r="Q45" s="280">
        <v>2.99</v>
      </c>
      <c r="R45" s="280">
        <v>15.55</v>
      </c>
      <c r="S45" s="280">
        <v>4.33</v>
      </c>
      <c r="T45" s="280">
        <v>10.38</v>
      </c>
      <c r="U45" s="217"/>
      <c r="V45" s="217"/>
    </row>
    <row r="46" spans="1:22" x14ac:dyDescent="0.2">
      <c r="A46" s="225" t="s">
        <v>33</v>
      </c>
      <c r="B46" s="225" t="s">
        <v>72</v>
      </c>
      <c r="C46" s="226" t="s">
        <v>73</v>
      </c>
      <c r="D46" s="226" t="s">
        <v>74</v>
      </c>
      <c r="E46" s="226"/>
      <c r="F46" s="279">
        <v>9.4999999999999998E-3</v>
      </c>
      <c r="G46" s="279">
        <v>1.14E-2</v>
      </c>
      <c r="H46" s="231">
        <v>92</v>
      </c>
      <c r="I46" s="223">
        <v>93</v>
      </c>
      <c r="J46" s="231">
        <v>85</v>
      </c>
      <c r="K46" s="231">
        <v>73</v>
      </c>
      <c r="L46" s="228">
        <v>2.1000000000000001E-2</v>
      </c>
      <c r="M46" s="228">
        <v>4.2000000000000003E-2</v>
      </c>
      <c r="N46" s="228">
        <v>0.03</v>
      </c>
      <c r="O46" s="280">
        <v>15.51</v>
      </c>
      <c r="P46" s="280">
        <v>2.21</v>
      </c>
      <c r="Q46" s="280">
        <v>3.62</v>
      </c>
      <c r="R46" s="280">
        <v>15.51</v>
      </c>
      <c r="S46" s="280">
        <v>4.2300000000000004</v>
      </c>
      <c r="T46" s="280">
        <v>9.43</v>
      </c>
      <c r="U46" s="217"/>
      <c r="V46" s="217"/>
    </row>
    <row r="47" spans="1:22" ht="13.5" customHeight="1" thickBot="1" x14ac:dyDescent="0.25">
      <c r="A47" s="194" t="s">
        <v>33</v>
      </c>
      <c r="B47" s="194" t="s">
        <v>75</v>
      </c>
      <c r="C47" s="235" t="s">
        <v>76</v>
      </c>
      <c r="D47" s="235" t="s">
        <v>77</v>
      </c>
      <c r="E47" s="235" t="s">
        <v>15</v>
      </c>
      <c r="F47" s="281">
        <v>2.7000000000000001E-3</v>
      </c>
      <c r="G47" s="281">
        <v>1.72E-2</v>
      </c>
      <c r="H47" s="199">
        <v>19</v>
      </c>
      <c r="I47" s="200">
        <v>14</v>
      </c>
      <c r="J47" s="200">
        <v>12</v>
      </c>
      <c r="K47" s="199">
        <v>16</v>
      </c>
      <c r="L47" s="238">
        <v>4.2000000000000003E-2</v>
      </c>
      <c r="M47" s="238">
        <v>4.2000000000000003E-2</v>
      </c>
      <c r="N47" s="238">
        <v>0.03</v>
      </c>
      <c r="O47" s="282">
        <v>18.97</v>
      </c>
      <c r="P47" s="282">
        <v>2.31</v>
      </c>
      <c r="Q47" s="282">
        <v>7.47</v>
      </c>
      <c r="R47" s="282">
        <v>18.97</v>
      </c>
      <c r="S47" s="282">
        <v>10.93</v>
      </c>
      <c r="T47" s="282">
        <v>16.09</v>
      </c>
      <c r="U47" s="217"/>
      <c r="V47" s="217"/>
    </row>
    <row r="48" spans="1:22" ht="13.5" customHeight="1" thickBot="1" x14ac:dyDescent="0.25">
      <c r="A48" s="194"/>
      <c r="B48" s="194"/>
      <c r="C48" s="203"/>
      <c r="D48" s="203" t="s">
        <v>127</v>
      </c>
      <c r="E48" s="203"/>
      <c r="F48" s="204">
        <f>SUMPRODUCT(F45:F47,N45:N47)/SUM(N45:N47)</f>
        <v>6.1000000000000004E-3</v>
      </c>
      <c r="G48" s="204">
        <f>SUMPRODUCT(G45:G47,N45:N47)/SUM(N45:N47)</f>
        <v>1.4300000000000002E-2</v>
      </c>
      <c r="H48" s="205"/>
      <c r="I48" s="205"/>
      <c r="J48" s="205"/>
      <c r="K48" s="205"/>
      <c r="L48" s="206"/>
      <c r="M48" s="206"/>
      <c r="N48" s="206"/>
      <c r="O48" s="207">
        <f t="shared" ref="O48:T48" si="6">SUMPRODUCT(O45:O47,$N$45:$N$47)/SUM($N$45:$N$47)</f>
        <v>17.240000000000002</v>
      </c>
      <c r="P48" s="207">
        <f t="shared" si="6"/>
        <v>2.2600000000000002</v>
      </c>
      <c r="Q48" s="207">
        <f t="shared" si="6"/>
        <v>5.5449999999999999</v>
      </c>
      <c r="R48" s="207">
        <f t="shared" si="6"/>
        <v>17.240000000000002</v>
      </c>
      <c r="S48" s="207">
        <f t="shared" si="6"/>
        <v>7.58</v>
      </c>
      <c r="T48" s="207">
        <f t="shared" si="6"/>
        <v>12.76</v>
      </c>
      <c r="U48" s="217"/>
      <c r="V48" s="217"/>
    </row>
    <row r="49" spans="1:22" ht="13.5" customHeight="1" thickBot="1" x14ac:dyDescent="0.25">
      <c r="A49" s="208"/>
      <c r="B49" s="208" t="s">
        <v>128</v>
      </c>
      <c r="C49" s="208" t="s">
        <v>129</v>
      </c>
      <c r="D49" s="208" t="s">
        <v>130</v>
      </c>
      <c r="E49" s="208"/>
      <c r="F49" s="273">
        <v>2E-3</v>
      </c>
      <c r="G49" s="273">
        <v>2.0899999999999998E-2</v>
      </c>
      <c r="H49" s="210"/>
      <c r="I49" s="210"/>
      <c r="J49" s="210"/>
      <c r="K49" s="210"/>
      <c r="L49" s="211"/>
      <c r="M49" s="211"/>
      <c r="N49" s="211"/>
      <c r="O49" s="274">
        <v>13.45</v>
      </c>
      <c r="P49" s="274">
        <v>1.58</v>
      </c>
      <c r="Q49" s="274">
        <v>5.45</v>
      </c>
      <c r="R49" s="274">
        <v>13.45</v>
      </c>
      <c r="S49" s="274">
        <v>8.51</v>
      </c>
      <c r="T49" s="274">
        <v>13.82</v>
      </c>
      <c r="U49" s="217"/>
      <c r="V49" s="217"/>
    </row>
    <row r="50" spans="1:22" x14ac:dyDescent="0.2">
      <c r="A50" s="225" t="s">
        <v>33</v>
      </c>
      <c r="B50" s="225" t="s">
        <v>78</v>
      </c>
      <c r="C50" s="240" t="s">
        <v>188</v>
      </c>
      <c r="D50" s="240" t="s">
        <v>189</v>
      </c>
      <c r="E50" s="240"/>
      <c r="F50" s="269">
        <v>6.9999999999999999E-4</v>
      </c>
      <c r="G50" s="269">
        <v>1.1900000000000001E-2</v>
      </c>
      <c r="H50" s="232">
        <v>0</v>
      </c>
      <c r="I50" s="232">
        <v>0</v>
      </c>
      <c r="J50" s="232">
        <v>4</v>
      </c>
      <c r="K50" s="231">
        <v>3</v>
      </c>
      <c r="L50" s="242">
        <v>5.0999999999999997E-2</v>
      </c>
      <c r="M50" s="242">
        <v>3.5999999999999997E-2</v>
      </c>
      <c r="N50" s="242">
        <v>0.03</v>
      </c>
      <c r="O50" s="270">
        <v>16.260000000000002</v>
      </c>
      <c r="P50" s="270">
        <v>0.26</v>
      </c>
      <c r="Q50" s="270">
        <v>6.36</v>
      </c>
      <c r="R50" s="270">
        <v>16.260000000000002</v>
      </c>
      <c r="S50" s="270">
        <v>11.09</v>
      </c>
      <c r="T50" s="270">
        <v>14.95</v>
      </c>
      <c r="U50" s="217"/>
      <c r="V50" s="217"/>
    </row>
    <row r="51" spans="1:22" ht="13.5" customHeight="1" thickBot="1" x14ac:dyDescent="0.25">
      <c r="A51" s="194" t="s">
        <v>33</v>
      </c>
      <c r="B51" s="194" t="s">
        <v>86</v>
      </c>
      <c r="C51" s="194" t="s">
        <v>87</v>
      </c>
      <c r="D51" s="194" t="s">
        <v>131</v>
      </c>
      <c r="E51" s="194" t="s">
        <v>15</v>
      </c>
      <c r="F51" s="283">
        <v>5.1999999999999998E-3</v>
      </c>
      <c r="G51" s="283">
        <v>8.3999999999999995E-3</v>
      </c>
      <c r="H51" s="230">
        <v>41</v>
      </c>
      <c r="I51" s="199">
        <v>22</v>
      </c>
      <c r="J51" s="199">
        <v>13</v>
      </c>
      <c r="K51" s="199">
        <v>20</v>
      </c>
      <c r="L51" s="245">
        <v>6.9000000000000006E-2</v>
      </c>
      <c r="M51" s="245">
        <v>4.8000000000000001E-2</v>
      </c>
      <c r="N51" s="245">
        <v>3.5999999999999997E-2</v>
      </c>
      <c r="O51" s="284">
        <v>7.21</v>
      </c>
      <c r="P51" s="284">
        <v>0.03</v>
      </c>
      <c r="Q51" s="284">
        <v>3.13</v>
      </c>
      <c r="R51" s="284">
        <v>7.21</v>
      </c>
      <c r="S51" s="284">
        <v>8.23</v>
      </c>
      <c r="T51" s="284">
        <v>13.31</v>
      </c>
      <c r="U51" s="217"/>
      <c r="V51" s="217"/>
    </row>
    <row r="52" spans="1:22" ht="13.5" customHeight="1" thickBot="1" x14ac:dyDescent="0.25">
      <c r="A52" s="194"/>
      <c r="B52" s="194"/>
      <c r="C52" s="203"/>
      <c r="D52" s="203" t="s">
        <v>132</v>
      </c>
      <c r="E52" s="203"/>
      <c r="F52" s="204">
        <f>SUMPRODUCT(F50:F51,N50:N51)/SUM(N50:N51)</f>
        <v>3.1545454545454537E-3</v>
      </c>
      <c r="G52" s="204">
        <f>SUMPRODUCT(G50:G51,N50:N51)/SUM(N50:N51)</f>
        <v>9.9909090909090902E-3</v>
      </c>
      <c r="H52" s="205"/>
      <c r="I52" s="205"/>
      <c r="J52" s="205"/>
      <c r="K52" s="205"/>
      <c r="L52" s="206"/>
      <c r="M52" s="206"/>
      <c r="N52" s="206"/>
      <c r="O52" s="207">
        <f t="shared" ref="O52:T52" si="7">SUMPRODUCT(O50:O51,$N$50:$N$51)/SUM($N$50:$N$51)</f>
        <v>11.323636363636364</v>
      </c>
      <c r="P52" s="207">
        <f t="shared" si="7"/>
        <v>0.13454545454545452</v>
      </c>
      <c r="Q52" s="207">
        <f t="shared" si="7"/>
        <v>4.5981818181818177</v>
      </c>
      <c r="R52" s="207">
        <f t="shared" si="7"/>
        <v>11.323636363636364</v>
      </c>
      <c r="S52" s="207">
        <f t="shared" si="7"/>
        <v>9.5299999999999994</v>
      </c>
      <c r="T52" s="207">
        <f t="shared" si="7"/>
        <v>14.055454545454543</v>
      </c>
      <c r="U52" s="217"/>
      <c r="V52" s="217"/>
    </row>
    <row r="53" spans="1:22" ht="13.5" customHeight="1" thickBot="1" x14ac:dyDescent="0.25">
      <c r="A53" s="218"/>
      <c r="B53" s="218" t="s">
        <v>133</v>
      </c>
      <c r="C53" s="218" t="s">
        <v>134</v>
      </c>
      <c r="D53" s="218" t="s">
        <v>135</v>
      </c>
      <c r="E53" s="218"/>
      <c r="F53" s="277">
        <v>2E-3</v>
      </c>
      <c r="G53" s="277">
        <v>1.26E-2</v>
      </c>
      <c r="H53" s="247"/>
      <c r="I53" s="247"/>
      <c r="J53" s="247"/>
      <c r="K53" s="247"/>
      <c r="L53" s="221"/>
      <c r="M53" s="221"/>
      <c r="N53" s="221"/>
      <c r="O53" s="278">
        <v>14.59</v>
      </c>
      <c r="P53" s="278">
        <v>-0.4</v>
      </c>
      <c r="Q53" s="278">
        <v>3.28</v>
      </c>
      <c r="R53" s="278">
        <v>14.59</v>
      </c>
      <c r="S53" s="278">
        <v>10</v>
      </c>
      <c r="T53" s="278">
        <v>14.16</v>
      </c>
      <c r="U53" s="217"/>
      <c r="V53" s="217"/>
    </row>
    <row r="54" spans="1:22" ht="13.5" customHeight="1" thickBot="1" x14ac:dyDescent="0.25">
      <c r="A54" s="248" t="s">
        <v>89</v>
      </c>
      <c r="B54" s="248" t="s">
        <v>90</v>
      </c>
      <c r="C54" s="213" t="s">
        <v>91</v>
      </c>
      <c r="D54" s="213" t="s">
        <v>211</v>
      </c>
      <c r="E54" s="213" t="s">
        <v>15</v>
      </c>
      <c r="F54" s="275">
        <v>2.3999999999999998E-3</v>
      </c>
      <c r="G54" s="275">
        <v>3.0499999999999999E-2</v>
      </c>
      <c r="H54" s="215">
        <v>0</v>
      </c>
      <c r="I54" s="215">
        <v>2</v>
      </c>
      <c r="J54" s="249">
        <v>6</v>
      </c>
      <c r="K54" s="199">
        <v>6</v>
      </c>
      <c r="L54" s="250">
        <v>0.03</v>
      </c>
      <c r="M54" s="250">
        <v>0.06</v>
      </c>
      <c r="N54" s="250">
        <v>4.8000000000000001E-2</v>
      </c>
      <c r="O54" s="276">
        <v>9.1999999999999993</v>
      </c>
      <c r="P54" s="276">
        <v>1.04</v>
      </c>
      <c r="Q54" s="276">
        <v>3.72</v>
      </c>
      <c r="R54" s="276">
        <v>9.1999999999999993</v>
      </c>
      <c r="S54" s="276">
        <v>5.42</v>
      </c>
      <c r="T54" s="285">
        <v>7.92</v>
      </c>
      <c r="U54" s="217"/>
      <c r="V54" s="217"/>
    </row>
    <row r="55" spans="1:22" ht="13.5" customHeight="1" thickBot="1" x14ac:dyDescent="0.25">
      <c r="A55" s="208"/>
      <c r="B55" s="208" t="s">
        <v>136</v>
      </c>
      <c r="C55" s="208" t="s">
        <v>137</v>
      </c>
      <c r="D55" s="208" t="s">
        <v>212</v>
      </c>
      <c r="E55" s="208"/>
      <c r="F55" s="273">
        <v>5.0000000000000001E-3</v>
      </c>
      <c r="G55" s="273">
        <v>3.2599999999999997E-2</v>
      </c>
      <c r="H55" s="210"/>
      <c r="I55" s="210"/>
      <c r="J55" s="210"/>
      <c r="K55" s="210"/>
      <c r="L55" s="211"/>
      <c r="M55" s="211"/>
      <c r="N55" s="211"/>
      <c r="O55" s="274">
        <v>7.79</v>
      </c>
      <c r="P55" s="274">
        <v>1.38</v>
      </c>
      <c r="Q55" s="274">
        <v>3.46</v>
      </c>
      <c r="R55" s="274">
        <v>7.79</v>
      </c>
      <c r="S55" s="274">
        <v>4.1900000000000004</v>
      </c>
      <c r="T55" s="286">
        <v>6.56</v>
      </c>
      <c r="U55" s="217"/>
      <c r="V55" s="217"/>
    </row>
    <row r="56" spans="1:22" ht="13.5" customHeight="1" thickBot="1" x14ac:dyDescent="0.25">
      <c r="A56" s="248"/>
      <c r="B56" s="248"/>
      <c r="C56" s="253"/>
      <c r="D56" s="253" t="s">
        <v>139</v>
      </c>
      <c r="E56" s="253"/>
      <c r="F56" s="204">
        <f>(F23*$L$23+SUMPRODUCT(F25:F29,$L$25:$L$29)+SUMPRODUCT(F33:F35,$L$33:$L$35)+SUMPRODUCT(F40:F42,$L$40:$L$42)+SUMPRODUCT(F45:F47,$L$45:$L$47)+SUMPRODUCT(F50:F51,$L$50:$L$51)+F54*$L$54)/$L$56</f>
        <v>5.3375000000000011E-3</v>
      </c>
      <c r="G56" s="204">
        <f>(G23*$L$23+SUMPRODUCT(G25:G29,$L$25:$L$29)+SUMPRODUCT(G33:G35,$L$33:$L$35)+SUMPRODUCT(G40:G42,$L$40:$L$42)+SUMPRODUCT(G45:G47,$L$45:$L$47)+SUMPRODUCT(G50:G51,$L$50:$L$51)+G54*$L$54)/$L$56</f>
        <v>1.3524000000000001E-2</v>
      </c>
      <c r="H56" s="254"/>
      <c r="I56" s="254"/>
      <c r="J56" s="254"/>
      <c r="K56" s="254"/>
      <c r="L56" s="255">
        <f>SUM(L23:L54)-L30-L37</f>
        <v>0.59999999999999987</v>
      </c>
      <c r="M56" s="255">
        <f>SUM(M23:M54)-M30-M37</f>
        <v>0.60000000000000031</v>
      </c>
      <c r="N56" s="255">
        <f>SUM(N23:N54)-N30-N37</f>
        <v>0.42000000000000021</v>
      </c>
      <c r="O56" s="256">
        <f t="shared" ref="O56:T56" si="8">($L$23*O23+SUMPRODUCT($L$25:$L$29,O25:O29)+SUMPRODUCT($L$33:$L$35,O33:O35)+SUMPRODUCT($L$40:$L$42,O40:O42)+SUMPRODUCT($L$45:$L$47,O45:O47)+SUMPRODUCT($L$50:$L$51,O50:O51)+$L$54*O54)/$L$56</f>
        <v>21.894350000000003</v>
      </c>
      <c r="P56" s="256">
        <f t="shared" si="8"/>
        <v>1.5548000000000002</v>
      </c>
      <c r="Q56" s="256">
        <f t="shared" si="8"/>
        <v>5.2889000000000008</v>
      </c>
      <c r="R56" s="256">
        <f t="shared" si="8"/>
        <v>21.894350000000003</v>
      </c>
      <c r="S56" s="256">
        <f t="shared" si="8"/>
        <v>9.6437000000000044</v>
      </c>
      <c r="T56" s="256">
        <f t="shared" si="8"/>
        <v>12.111700000000003</v>
      </c>
      <c r="U56" s="217"/>
      <c r="V56" s="217"/>
    </row>
    <row r="57" spans="1:22" ht="13.5" customHeight="1" thickBot="1" x14ac:dyDescent="0.25">
      <c r="A57" s="248"/>
      <c r="B57" s="248"/>
      <c r="C57" s="253"/>
      <c r="D57" s="253" t="s">
        <v>216</v>
      </c>
      <c r="E57" s="253"/>
      <c r="F57" s="257">
        <f>(F23*$M$23+SUMPRODUCT(F25:F29,$M$25:$M$29)+SUMPRODUCT(F33:F35,$M$33:$M$35)+SUMPRODUCT(F40:F42,$M$40:$M$42)+SUMPRODUCT(F45:F47,$M$45:$M$47)+SUMPRODUCT(F50:F51,$M$50:$M$51)+F54*$M$54)/$M$56</f>
        <v>4.5379999999999978E-3</v>
      </c>
      <c r="G57" s="257">
        <f>(G23*$M$23+SUMPRODUCT(G25:G29,$M$25:$M$29)+SUMPRODUCT(G33:G35,$M$33:$M$35)+SUMPRODUCT(G40:G42,$M$40:$M$42)+SUMPRODUCT(G45:G47,$M$45:$M$47)+SUMPRODUCT(G50:G51,$M$50:$M$51)+G54*$M$54)/$M$56</f>
        <v>1.7352999999999993E-2</v>
      </c>
      <c r="H57" s="254"/>
      <c r="I57" s="254"/>
      <c r="J57" s="254"/>
      <c r="K57" s="254"/>
      <c r="L57" s="255"/>
      <c r="M57" s="206"/>
      <c r="N57" s="206"/>
      <c r="O57" s="256">
        <f t="shared" ref="O57:T57" si="9">($M$23*O23+SUMPRODUCT($M$25:$M$29,O25:O29)+SUMPRODUCT($M$33:$M$35,O33:O35)+SUMPRODUCT($M$40:$M$42,O40:O42)+SUMPRODUCT($M$45:$M$47,O45:O47)+SUMPRODUCT($M$50:$M$51,O50:O51)+$M$54*O54)/$M$56</f>
        <v>21.041399999999989</v>
      </c>
      <c r="P57" s="256">
        <f t="shared" si="9"/>
        <v>1.6373999999999993</v>
      </c>
      <c r="Q57" s="256">
        <f t="shared" si="9"/>
        <v>5.198699999999997</v>
      </c>
      <c r="R57" s="256">
        <f t="shared" si="9"/>
        <v>21.041399999999989</v>
      </c>
      <c r="S57" s="256">
        <f t="shared" si="9"/>
        <v>9.0915999999999944</v>
      </c>
      <c r="T57" s="256">
        <f t="shared" si="9"/>
        <v>11.689299999999994</v>
      </c>
      <c r="U57" s="217"/>
      <c r="V57" s="217"/>
    </row>
    <row r="58" spans="1:22" ht="13.5" customHeight="1" thickBot="1" x14ac:dyDescent="0.25">
      <c r="A58" s="248"/>
      <c r="B58" s="248"/>
      <c r="C58" s="253"/>
      <c r="D58" s="253" t="s">
        <v>228</v>
      </c>
      <c r="E58" s="253"/>
      <c r="F58" s="204">
        <f>(F23*$N$23+SUMPRODUCT(F25:F29,$N$25:$N$29)+SUMPRODUCT(F33:F35,$N$33:$N$35)+SUMPRODUCT(F40:F42,$N$40:$N$42)+SUMPRODUCT(F45:F47,$N$45:$N$47)+SUMPRODUCT(F50:F51,$N$50:$N$51)+F54*$N$54)/$N$56</f>
        <v>4.8099999999999983E-3</v>
      </c>
      <c r="G58" s="204">
        <f>(G23*$N$23+SUMPRODUCT(G25:G29,$N$25:$N$29)+SUMPRODUCT(G33:G35,$N$33:$N$35)+SUMPRODUCT(G40:G42,$N$40:$N$42)+SUMPRODUCT(G45:G47,$N$45:$N$47)+SUMPRODUCT(G50:G51,$N$50:$N$51)+G54*$N$54)/$N$56</f>
        <v>1.6937142857142849E-2</v>
      </c>
      <c r="H58" s="254"/>
      <c r="I58" s="254"/>
      <c r="J58" s="254"/>
      <c r="K58" s="254"/>
      <c r="L58" s="255"/>
      <c r="M58" s="206"/>
      <c r="N58" s="206"/>
      <c r="O58" s="207">
        <f t="shared" ref="O58:T58" si="10">($N$23*O23+SUMPRODUCT($N$25:$N$29,O25:O29)+SUMPRODUCT($N$33:$N$35,O33:O35)+SUMPRODUCT($N$40:$N$42,O40:O42)+SUMPRODUCT($N$45:$N$47,O45:O47)+SUMPRODUCT($N$50:$N$51,O50:O51)+$N$54*O54)/$N$56</f>
        <v>20.869428571428561</v>
      </c>
      <c r="P58" s="207">
        <f t="shared" si="10"/>
        <v>1.6305714285714275</v>
      </c>
      <c r="Q58" s="207">
        <f t="shared" si="10"/>
        <v>5.1171428571428548</v>
      </c>
      <c r="R58" s="207">
        <f t="shared" si="10"/>
        <v>20.869428571428561</v>
      </c>
      <c r="S58" s="207">
        <f t="shared" si="10"/>
        <v>8.9394285714285679</v>
      </c>
      <c r="T58" s="207">
        <f t="shared" si="10"/>
        <v>11.464999999999996</v>
      </c>
      <c r="U58" s="217"/>
      <c r="V58" s="217"/>
    </row>
    <row r="59" spans="1:22" ht="13.5" customHeight="1" thickBot="1" x14ac:dyDescent="0.25">
      <c r="A59" s="248"/>
      <c r="B59" s="248"/>
      <c r="C59" s="258"/>
      <c r="D59" s="258" t="s">
        <v>140</v>
      </c>
      <c r="E59" s="258"/>
      <c r="F59" s="259">
        <f>(F24*(L23/0.6))+(F32*(SUM(L25:L29)/0.6)+(F39*(SUM(L33:L35)/0.6)+(F44*(SUM(L40:L42)/0.6)+(F49*(SUM(L45:L47)/0.6)+(F53*(SUM(L50:L51)/0.6)+(F55*(L54/0.6)))))))</f>
        <v>2.5655000000000001E-3</v>
      </c>
      <c r="G59" s="259">
        <f>(G24*(L23/0.6))+(G32*(SUM(L25:L29)/0.6)+(G39*(SUM(L33:L35)/0.6)+(G44*(SUM(L40:L42)/0.6)+(G49*(SUM(L45:L47)/0.6)+(G53*(SUM(L50:L51)/0.6)+(G55*(L54/0.6)))))))</f>
        <v>1.8364999999999999E-2</v>
      </c>
      <c r="H59" s="260"/>
      <c r="I59" s="260"/>
      <c r="J59" s="260"/>
      <c r="K59" s="260"/>
      <c r="L59" s="261"/>
      <c r="M59" s="262"/>
      <c r="N59" s="262"/>
      <c r="O59" s="263">
        <f>(O24*(L23/0.6))+(O32*(SUM(L25:L29)/0.6)+(O39*(SUM(L33:L35)/0.6)+(O44*(SUM(L40:L42)/0.6)+(O49*(SUM(L45:L47)/0.6)+(O53*(SUM(L50:L51)/0.6)+(O55*(L54/0.6)))))))</f>
        <v>21.88345</v>
      </c>
      <c r="P59" s="263">
        <f>(P24*(L23/0.6))+(P32*(SUM(L25:L29)/0.6)+(P39*(SUM(L33:L35)/0.6)+(P44*(SUM(L40:L42)/0.6)+(P49*(SUM(L45:L47)/0.6)+(P53*(SUM(L50:L51)/0.6)+(P55*(L54/0.6)))))))</f>
        <v>1.212</v>
      </c>
      <c r="Q59" s="263">
        <f>(Q24*(L23/0.6))+(Q32*(SUM(L25:L29)/0.6)+(Q39*(SUM(L33:L35)/0.6)+(Q44*(SUM(L40:L42)/0.6)+(Q49*(SUM(L45:L47)/0.6)+(Q53*(SUM(L50:L51)/0.6)+(Q55*(L54/0.6)))))))</f>
        <v>5.2913999999999994</v>
      </c>
      <c r="R59" s="263">
        <f>(R24*(L23/0.6))+(R32*(SUM(L25:L29)/0.6)+(R39*(SUM(L33:L35)/0.6)+(R44*(SUM(L40:L42)/0.6)+(R49*(SUM(L45:L47)/0.6)+(R53*(SUM(L50:L51)/0.6)+(R55*(L54/0.6)))))))</f>
        <v>21.88345</v>
      </c>
      <c r="S59" s="263">
        <f>(S24*(L23/0.6))+(S32*(SUM(L25:L29)/0.6)+(S39*(SUM(L33:L35)/0.6)+(S44*(SUM(L40:L42)/0.6)+(S49*(SUM(L45:L47)/0.6)+(S53*(SUM(L50:L51)/0.6)+(S55*(L54/0.6)))))))</f>
        <v>9.5822000000000003</v>
      </c>
      <c r="T59" s="263">
        <f>(T24*(L23/0.6))+(T32*(SUM(L25:L29)/0.6)+(T39*(SUM(L33:L35)/0.6)+(T44*(SUM(L40:L42)/0.6)+(T49*(SUM(L45:L47)/0.6)+(T53*(SUM(L50:L51)/0.6)+(T55*(L54/0.6)))))))</f>
        <v>11.816650000000001</v>
      </c>
    </row>
    <row r="60" spans="1:22" ht="13.5" customHeight="1" thickBot="1" x14ac:dyDescent="0.25">
      <c r="A60" s="248"/>
      <c r="B60" s="248"/>
      <c r="C60" s="253"/>
      <c r="D60" s="253" t="s">
        <v>174</v>
      </c>
      <c r="E60" s="253"/>
      <c r="F60" s="204">
        <f>(F30*(L30/0.6))+(F37*(L37/0.6))+(F55*(L55/0.6))</f>
        <v>5.1800000000000001E-4</v>
      </c>
      <c r="G60" s="204">
        <f>(G30*(L30/0.6))+(G37*(L37/0.6))+(G55*(L55/0.6))</f>
        <v>1.874375E-2</v>
      </c>
      <c r="H60" s="254"/>
      <c r="I60" s="254"/>
      <c r="J60" s="254"/>
      <c r="K60" s="254"/>
      <c r="L60" s="255"/>
      <c r="M60" s="206"/>
      <c r="N60" s="206"/>
      <c r="O60" s="207">
        <f t="shared" ref="O60:T60" si="11">($N$30*O30+$N$37*O37+$N$50*O50)/($N$30+$N$37+$N$50)</f>
        <v>22.71079207920792</v>
      </c>
      <c r="P60" s="207">
        <f t="shared" si="11"/>
        <v>1.3554702970297028</v>
      </c>
      <c r="Q60" s="207">
        <f t="shared" si="11"/>
        <v>5.9340841584158399</v>
      </c>
      <c r="R60" s="207">
        <f t="shared" si="11"/>
        <v>22.71079207920792</v>
      </c>
      <c r="S60" s="207">
        <f t="shared" si="11"/>
        <v>10.309084158415839</v>
      </c>
      <c r="T60" s="207">
        <f t="shared" si="11"/>
        <v>12.998217821782177</v>
      </c>
    </row>
    <row r="61" spans="1:22" ht="13.5" customHeight="1" thickBot="1" x14ac:dyDescent="0.25">
      <c r="A61" s="208"/>
      <c r="B61" s="208"/>
      <c r="C61" s="253"/>
      <c r="D61" s="253" t="s">
        <v>141</v>
      </c>
      <c r="E61" s="253"/>
      <c r="F61" s="257">
        <f>(F56*0.6)+($F$19*0.4)</f>
        <v>6.5449000000000011E-3</v>
      </c>
      <c r="G61" s="257">
        <f>(G56*0.6)+($G$19*0.4)</f>
        <v>2.0193599999999999E-2</v>
      </c>
      <c r="H61" s="254"/>
      <c r="I61" s="254"/>
      <c r="J61" s="254"/>
      <c r="K61" s="254"/>
      <c r="L61" s="255">
        <f>L19+(SUM(L23:L54)-L30-L37)</f>
        <v>0.99999999999999989</v>
      </c>
      <c r="M61" s="255">
        <f>M19+(SUM(M23:M54)-M30-M37)</f>
        <v>1.0000000000000004</v>
      </c>
      <c r="N61" s="255">
        <f>N19+(SUM(N23:N54)-N30-N37)</f>
        <v>0.82000000000000028</v>
      </c>
      <c r="O61" s="256">
        <f t="shared" ref="O61:T61" si="12">(O56*0.6)+(O19*0.4)</f>
        <v>14.74549</v>
      </c>
      <c r="P61" s="256">
        <f t="shared" si="12"/>
        <v>1.0427200000000001</v>
      </c>
      <c r="Q61" s="256">
        <f t="shared" si="12"/>
        <v>3.3256600000000005</v>
      </c>
      <c r="R61" s="256">
        <f t="shared" si="12"/>
        <v>14.74549</v>
      </c>
      <c r="S61" s="256">
        <f t="shared" si="12"/>
        <v>7.0440600000000027</v>
      </c>
      <c r="T61" s="256">
        <f t="shared" si="12"/>
        <v>8.5949400000000011</v>
      </c>
    </row>
    <row r="62" spans="1:22" ht="13.5" customHeight="1" thickBot="1" x14ac:dyDescent="0.25">
      <c r="A62" s="208"/>
      <c r="B62" s="208"/>
      <c r="C62" s="253"/>
      <c r="D62" s="253" t="s">
        <v>217</v>
      </c>
      <c r="E62" s="253"/>
      <c r="F62" s="257">
        <f>(F57*0.6)+($F$19*0.4)</f>
        <v>6.0651999999999998E-3</v>
      </c>
      <c r="G62" s="257">
        <f>(G57*0.6)+($G$19*0.4)</f>
        <v>2.2490999999999994E-2</v>
      </c>
      <c r="H62" s="254"/>
      <c r="I62" s="254"/>
      <c r="J62" s="254"/>
      <c r="K62" s="254"/>
      <c r="L62" s="255"/>
      <c r="M62" s="255"/>
      <c r="N62" s="255"/>
      <c r="O62" s="256">
        <f t="shared" ref="O62:T62" si="13">(O57*0.6)+(O19*0.4)</f>
        <v>14.233719999999995</v>
      </c>
      <c r="P62" s="256">
        <f t="shared" si="13"/>
        <v>1.0922799999999995</v>
      </c>
      <c r="Q62" s="256">
        <f t="shared" si="13"/>
        <v>3.2715399999999981</v>
      </c>
      <c r="R62" s="256">
        <f t="shared" si="13"/>
        <v>14.233719999999995</v>
      </c>
      <c r="S62" s="256">
        <f t="shared" si="13"/>
        <v>6.7127999999999961</v>
      </c>
      <c r="T62" s="256">
        <f t="shared" si="13"/>
        <v>8.3414999999999964</v>
      </c>
    </row>
    <row r="63" spans="1:22" ht="13.5" customHeight="1" thickBot="1" x14ac:dyDescent="0.25">
      <c r="A63" s="208"/>
      <c r="B63" s="208"/>
      <c r="C63" s="253"/>
      <c r="D63" s="253" t="s">
        <v>229</v>
      </c>
      <c r="E63" s="253"/>
      <c r="F63" s="257">
        <f>(F58*0.6)+($F$19*0.4)</f>
        <v>6.2283999999999994E-3</v>
      </c>
      <c r="G63" s="257">
        <f>(G58*0.6)+($G$19*0.4)</f>
        <v>2.2241485714285705E-2</v>
      </c>
      <c r="H63" s="254"/>
      <c r="I63" s="254"/>
      <c r="J63" s="254"/>
      <c r="K63" s="254"/>
      <c r="L63" s="255"/>
      <c r="M63" s="255"/>
      <c r="N63" s="255"/>
      <c r="O63" s="256">
        <f t="shared" ref="O63:T63" si="14">(O58*0.6)+(O19*0.4)</f>
        <v>14.130537142857136</v>
      </c>
      <c r="P63" s="256">
        <f t="shared" si="14"/>
        <v>1.0881828571428565</v>
      </c>
      <c r="Q63" s="256">
        <f t="shared" si="14"/>
        <v>3.222605714285713</v>
      </c>
      <c r="R63" s="256">
        <f t="shared" si="14"/>
        <v>14.130537142857136</v>
      </c>
      <c r="S63" s="256">
        <f t="shared" si="14"/>
        <v>6.6214971428571401</v>
      </c>
      <c r="T63" s="256">
        <f t="shared" si="14"/>
        <v>8.2069199999999984</v>
      </c>
    </row>
    <row r="64" spans="1:22" ht="13.5" customHeight="1" thickBot="1" x14ac:dyDescent="0.25">
      <c r="A64" s="248"/>
      <c r="B64" s="248"/>
      <c r="C64" s="258"/>
      <c r="D64" s="258" t="s">
        <v>142</v>
      </c>
      <c r="E64" s="258"/>
      <c r="F64" s="259">
        <v>0</v>
      </c>
      <c r="G64" s="259">
        <f>0.6*G59+0.4*G22</f>
        <v>2.0298999999999998E-2</v>
      </c>
      <c r="H64" s="260"/>
      <c r="I64" s="260"/>
      <c r="J64" s="260"/>
      <c r="K64" s="260"/>
      <c r="L64" s="261"/>
      <c r="M64" s="262"/>
      <c r="N64" s="262"/>
      <c r="O64" s="263">
        <f t="shared" ref="O64:T64" si="15">O59*0.6+O22*0.4</f>
        <v>14.55007</v>
      </c>
      <c r="P64" s="263">
        <f t="shared" si="15"/>
        <v>0.91520000000000001</v>
      </c>
      <c r="Q64" s="263">
        <f t="shared" si="15"/>
        <v>3.3428399999999998</v>
      </c>
      <c r="R64" s="263">
        <f t="shared" si="15"/>
        <v>14.55007</v>
      </c>
      <c r="S64" s="263">
        <f t="shared" si="15"/>
        <v>6.6053199999999999</v>
      </c>
      <c r="T64" s="263">
        <f t="shared" si="15"/>
        <v>7.9139900000000001</v>
      </c>
    </row>
    <row r="65" spans="2:20" ht="13.5" customHeight="1" thickBot="1" x14ac:dyDescent="0.25">
      <c r="C65" s="253"/>
      <c r="D65" s="253" t="s">
        <v>175</v>
      </c>
      <c r="E65" s="253"/>
      <c r="F65" s="257">
        <f>(F60*0.6)+(F21*0.4)</f>
        <v>1.8967999999999999E-3</v>
      </c>
      <c r="G65" s="257">
        <f>(G60*0.6)+(G21*0.4)</f>
        <v>2.2936649999999999E-2</v>
      </c>
      <c r="H65" s="254"/>
      <c r="I65" s="254"/>
      <c r="J65" s="254"/>
      <c r="K65" s="254"/>
      <c r="L65" s="255"/>
      <c r="M65" s="255"/>
      <c r="N65" s="255"/>
      <c r="O65" s="256">
        <f t="shared" ref="O65:T65" si="16">(O60*0.6)+(O21*0.4)</f>
        <v>15.451155247524753</v>
      </c>
      <c r="P65" s="256">
        <f t="shared" si="16"/>
        <v>0.94392217821782165</v>
      </c>
      <c r="Q65" s="256">
        <f t="shared" si="16"/>
        <v>3.7225704950495038</v>
      </c>
      <c r="R65" s="256">
        <f t="shared" si="16"/>
        <v>15.451155247524753</v>
      </c>
      <c r="S65" s="256">
        <f t="shared" si="16"/>
        <v>7.458890495049503</v>
      </c>
      <c r="T65" s="256">
        <f t="shared" si="16"/>
        <v>9.0450506930693049</v>
      </c>
    </row>
    <row r="66" spans="2:20" ht="72" customHeight="1" x14ac:dyDescent="0.2">
      <c r="B66" s="296" t="s">
        <v>143</v>
      </c>
      <c r="C66" s="297"/>
      <c r="D66" s="297"/>
      <c r="E66" s="297"/>
      <c r="F66" s="298"/>
      <c r="G66" s="298"/>
      <c r="H66" s="299"/>
      <c r="I66" s="299"/>
      <c r="J66" s="299"/>
      <c r="K66" s="299"/>
      <c r="L66" s="297"/>
      <c r="M66" s="297"/>
      <c r="N66" s="297"/>
      <c r="O66" s="297"/>
      <c r="P66" s="297"/>
      <c r="Q66" s="297"/>
      <c r="R66" s="297"/>
      <c r="S66" s="297"/>
      <c r="T66" s="297"/>
    </row>
    <row r="67" spans="2:20" x14ac:dyDescent="0.2">
      <c r="C67" s="225" t="s">
        <v>219</v>
      </c>
    </row>
    <row r="69" spans="2:20" x14ac:dyDescent="0.2">
      <c r="C69" s="225" t="s">
        <v>157</v>
      </c>
      <c r="H69" s="266" t="s">
        <v>220</v>
      </c>
      <c r="O69" s="225" t="s">
        <v>221</v>
      </c>
    </row>
    <row r="70" spans="2:20" x14ac:dyDescent="0.2">
      <c r="C70" s="225" t="s">
        <v>176</v>
      </c>
    </row>
    <row r="73" spans="2:20" x14ac:dyDescent="0.2">
      <c r="C73" s="225" t="s">
        <v>150</v>
      </c>
    </row>
  </sheetData>
  <mergeCells count="1">
    <mergeCell ref="B66:T66"/>
  </mergeCells>
  <conditionalFormatting sqref="H50:K51 H2:K18 H33:K36">
    <cfRule type="cellIs" dxfId="16" priority="14" operator="between">
      <formula>74</formula>
      <formula>99</formula>
    </cfRule>
    <cfRule type="cellIs" dxfId="15" priority="15" operator="between">
      <formula>50</formula>
      <formula>74</formula>
    </cfRule>
    <cfRule type="cellIs" dxfId="14" priority="16" operator="between">
      <formula>25</formula>
      <formula>49</formula>
    </cfRule>
    <cfRule type="cellIs" dxfId="13" priority="17" operator="between">
      <formula>0</formula>
      <formula>24</formula>
    </cfRule>
  </conditionalFormatting>
  <conditionalFormatting sqref="H23:K23 H25:K30">
    <cfRule type="cellIs" dxfId="12" priority="13" operator="between">
      <formula>0</formula>
      <formula>24</formula>
    </cfRule>
  </conditionalFormatting>
  <conditionalFormatting sqref="H23:K23 H25:K30 H40:K42 H45:K47 H54:J54 H37:I37">
    <cfRule type="cellIs" dxfId="11" priority="9" operator="between">
      <formula>74</formula>
      <formula>99</formula>
    </cfRule>
    <cfRule type="cellIs" dxfId="10" priority="10" operator="between">
      <formula>50</formula>
      <formula>74</formula>
    </cfRule>
    <cfRule type="cellIs" dxfId="9" priority="11" operator="between">
      <formula>25</formula>
      <formula>49</formula>
    </cfRule>
    <cfRule type="cellIs" dxfId="8" priority="12" operator="between">
      <formula>0</formula>
      <formula>24</formula>
    </cfRule>
  </conditionalFormatting>
  <conditionalFormatting sqref="J37:K37">
    <cfRule type="cellIs" dxfId="7" priority="5" operator="between">
      <formula>74</formula>
      <formula>99</formula>
    </cfRule>
    <cfRule type="cellIs" dxfId="6" priority="6" operator="between">
      <formula>50</formula>
      <formula>74</formula>
    </cfRule>
    <cfRule type="cellIs" dxfId="5" priority="7" operator="between">
      <formula>25</formula>
      <formula>49</formula>
    </cfRule>
    <cfRule type="cellIs" dxfId="4" priority="8" operator="between">
      <formula>0</formula>
      <formula>24</formula>
    </cfRule>
  </conditionalFormatting>
  <conditionalFormatting sqref="K54">
    <cfRule type="cellIs" dxfId="3" priority="1" operator="between">
      <formula>74</formula>
      <formula>99</formula>
    </cfRule>
    <cfRule type="cellIs" dxfId="2" priority="2" operator="between">
      <formula>50</formula>
      <formula>74</formula>
    </cfRule>
    <cfRule type="cellIs" dxfId="1" priority="3" operator="between">
      <formula>25</formula>
      <formula>49</formula>
    </cfRule>
    <cfRule type="cellIs" dxfId="0" priority="4" operator="between">
      <formula>0</formula>
      <formula>24</formula>
    </cfRule>
  </conditionalFormatting>
  <printOptions horizontalCentered="1" verticalCentered="1" gridLines="1"/>
  <pageMargins left="0.5" right="0.5" top="0.5" bottom="0.5" header="0.5" footer="0.25"/>
  <pageSetup scale="54" orientation="landscape"/>
  <headerFooter alignWithMargins="0">
    <oddFooter>&amp;LData as of 12/31/2011&amp;R&amp;D</oddFooter>
  </headerFooter>
  <rowBreaks count="1" manualBreakCount="1">
    <brk id="38" max="16383" man="1"/>
  </rowBreaks>
  <legacy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
  <dimension ref="C1:AQ11"/>
  <sheetViews>
    <sheetView workbookViewId="0">
      <selection sqref="A1:J11"/>
    </sheetView>
  </sheetViews>
  <sheetFormatPr defaultRowHeight="12.75" x14ac:dyDescent="0.2"/>
  <sheetData>
    <row r="1" spans="3:43" x14ac:dyDescent="0.2">
      <c r="C1" t="s">
        <v>232</v>
      </c>
      <c r="D1" t="s">
        <v>158</v>
      </c>
      <c r="E1" t="s">
        <v>233</v>
      </c>
      <c r="F1">
        <v>44</v>
      </c>
      <c r="G1">
        <v>56</v>
      </c>
      <c r="H1">
        <v>54</v>
      </c>
      <c r="I1">
        <v>45</v>
      </c>
      <c r="J1" t="s">
        <v>205</v>
      </c>
      <c r="K1">
        <v>-1.85</v>
      </c>
      <c r="L1">
        <v>-0.23</v>
      </c>
      <c r="M1">
        <v>1.72</v>
      </c>
      <c r="N1">
        <v>1.69</v>
      </c>
      <c r="O1">
        <v>3.22</v>
      </c>
      <c r="P1" t="s">
        <v>234</v>
      </c>
      <c r="Q1">
        <v>4.63</v>
      </c>
      <c r="R1">
        <v>5.96</v>
      </c>
      <c r="S1">
        <v>-2.14</v>
      </c>
      <c r="T1">
        <v>4.04</v>
      </c>
      <c r="U1">
        <v>7.71</v>
      </c>
      <c r="V1">
        <v>6.51</v>
      </c>
      <c r="W1">
        <v>24</v>
      </c>
      <c r="X1">
        <v>73</v>
      </c>
      <c r="Y1">
        <v>71</v>
      </c>
      <c r="Z1" t="s">
        <v>234</v>
      </c>
      <c r="AA1">
        <v>-0.19</v>
      </c>
      <c r="AB1">
        <v>0.55000000000000004</v>
      </c>
      <c r="AC1">
        <v>3.06</v>
      </c>
      <c r="AD1">
        <v>99</v>
      </c>
      <c r="AE1" t="s">
        <v>235</v>
      </c>
      <c r="AF1" t="s">
        <v>235</v>
      </c>
      <c r="AG1">
        <v>0</v>
      </c>
      <c r="AH1">
        <v>0</v>
      </c>
      <c r="AI1">
        <v>84.87</v>
      </c>
      <c r="AJ1">
        <v>9.7799999999999994</v>
      </c>
      <c r="AK1">
        <v>5.33</v>
      </c>
      <c r="AL1">
        <v>0.02</v>
      </c>
      <c r="AM1">
        <v>7.0000000000000007E-2</v>
      </c>
      <c r="AN1" t="s">
        <v>234</v>
      </c>
      <c r="AO1">
        <v>2.35</v>
      </c>
      <c r="AP1">
        <v>31757</v>
      </c>
      <c r="AQ1">
        <v>144211.79</v>
      </c>
    </row>
    <row r="2" spans="3:43" x14ac:dyDescent="0.2">
      <c r="C2" t="s">
        <v>236</v>
      </c>
      <c r="D2" t="s">
        <v>196</v>
      </c>
      <c r="E2" t="s">
        <v>237</v>
      </c>
      <c r="F2">
        <v>0</v>
      </c>
      <c r="G2">
        <v>20</v>
      </c>
      <c r="H2">
        <v>17</v>
      </c>
      <c r="I2">
        <v>15</v>
      </c>
      <c r="J2">
        <v>14</v>
      </c>
      <c r="K2">
        <v>-0.86</v>
      </c>
      <c r="L2">
        <v>-0.06</v>
      </c>
      <c r="M2">
        <v>2.41</v>
      </c>
      <c r="N2">
        <v>2.79</v>
      </c>
      <c r="O2">
        <v>4.08</v>
      </c>
      <c r="P2">
        <v>4.1399999999999997</v>
      </c>
      <c r="Q2">
        <v>4.33</v>
      </c>
      <c r="R2">
        <v>7.33</v>
      </c>
      <c r="S2">
        <v>-1.48</v>
      </c>
      <c r="T2">
        <v>5.78</v>
      </c>
      <c r="U2">
        <v>9.7100000000000009</v>
      </c>
      <c r="V2">
        <v>2.2200000000000002</v>
      </c>
      <c r="W2">
        <v>30</v>
      </c>
      <c r="X2">
        <v>22</v>
      </c>
      <c r="Y2">
        <v>31</v>
      </c>
      <c r="Z2">
        <v>18</v>
      </c>
      <c r="AA2">
        <v>0.05</v>
      </c>
      <c r="AB2">
        <v>0.84</v>
      </c>
      <c r="AC2">
        <v>3.26</v>
      </c>
      <c r="AD2">
        <v>99</v>
      </c>
      <c r="AE2" t="s">
        <v>235</v>
      </c>
      <c r="AF2" t="s">
        <v>235</v>
      </c>
      <c r="AG2">
        <v>0</v>
      </c>
      <c r="AH2">
        <v>0</v>
      </c>
      <c r="AI2">
        <v>93.73</v>
      </c>
      <c r="AJ2">
        <v>0</v>
      </c>
      <c r="AK2">
        <v>6.27</v>
      </c>
      <c r="AL2">
        <v>0</v>
      </c>
      <c r="AM2">
        <v>0.12</v>
      </c>
      <c r="AN2" t="s">
        <v>234</v>
      </c>
      <c r="AO2">
        <v>2.0099999999999998</v>
      </c>
      <c r="AP2">
        <v>28369</v>
      </c>
      <c r="AQ2">
        <v>43071.19</v>
      </c>
    </row>
    <row r="3" spans="3:43" x14ac:dyDescent="0.2">
      <c r="C3" t="s">
        <v>238</v>
      </c>
      <c r="D3" t="s">
        <v>200</v>
      </c>
      <c r="E3" t="s">
        <v>237</v>
      </c>
      <c r="F3">
        <v>0</v>
      </c>
      <c r="G3">
        <v>0</v>
      </c>
      <c r="H3">
        <v>7</v>
      </c>
      <c r="I3">
        <v>29</v>
      </c>
      <c r="J3">
        <v>33</v>
      </c>
      <c r="K3">
        <v>-1.1000000000000001</v>
      </c>
      <c r="L3">
        <v>0.16</v>
      </c>
      <c r="M3">
        <v>3.92</v>
      </c>
      <c r="N3">
        <v>4.07</v>
      </c>
      <c r="O3">
        <v>5.47</v>
      </c>
      <c r="P3">
        <v>4.7</v>
      </c>
      <c r="Q3">
        <v>4.9000000000000004</v>
      </c>
      <c r="R3">
        <v>11.71</v>
      </c>
      <c r="S3">
        <v>-3.14</v>
      </c>
      <c r="T3">
        <v>9.4499999999999993</v>
      </c>
      <c r="U3">
        <v>11.07</v>
      </c>
      <c r="V3">
        <v>2.63</v>
      </c>
      <c r="W3">
        <v>5</v>
      </c>
      <c r="X3">
        <v>4</v>
      </c>
      <c r="Y3">
        <v>3</v>
      </c>
      <c r="Z3">
        <v>2</v>
      </c>
      <c r="AA3">
        <v>0.41</v>
      </c>
      <c r="AB3">
        <v>0.92</v>
      </c>
      <c r="AC3">
        <v>4.37</v>
      </c>
      <c r="AD3">
        <v>98</v>
      </c>
      <c r="AE3" t="s">
        <v>235</v>
      </c>
      <c r="AF3" t="s">
        <v>235</v>
      </c>
      <c r="AG3">
        <v>0</v>
      </c>
      <c r="AH3">
        <v>0</v>
      </c>
      <c r="AI3">
        <v>94.6</v>
      </c>
      <c r="AJ3">
        <v>0</v>
      </c>
      <c r="AK3">
        <v>5.1100000000000003</v>
      </c>
      <c r="AL3">
        <v>0.28999999999999998</v>
      </c>
      <c r="AM3">
        <v>0.12</v>
      </c>
      <c r="AN3" t="s">
        <v>234</v>
      </c>
      <c r="AO3">
        <v>4.96</v>
      </c>
      <c r="AP3">
        <v>28851</v>
      </c>
      <c r="AQ3">
        <v>8606.36</v>
      </c>
    </row>
    <row r="4" spans="3:43" x14ac:dyDescent="0.2">
      <c r="C4" t="s">
        <v>239</v>
      </c>
      <c r="D4" t="s">
        <v>163</v>
      </c>
      <c r="E4" t="s">
        <v>240</v>
      </c>
      <c r="F4">
        <v>85</v>
      </c>
      <c r="G4">
        <v>87</v>
      </c>
      <c r="H4">
        <v>87</v>
      </c>
      <c r="I4" t="s">
        <v>205</v>
      </c>
      <c r="J4" t="s">
        <v>205</v>
      </c>
      <c r="K4">
        <v>-0.56999999999999995</v>
      </c>
      <c r="L4">
        <v>1.72</v>
      </c>
      <c r="M4">
        <v>-0.7</v>
      </c>
      <c r="N4">
        <v>4.5999999999999996</v>
      </c>
      <c r="O4">
        <v>6.78</v>
      </c>
      <c r="P4" t="s">
        <v>234</v>
      </c>
      <c r="Q4">
        <v>3</v>
      </c>
      <c r="R4">
        <v>1.84</v>
      </c>
      <c r="S4">
        <v>4.33</v>
      </c>
      <c r="T4">
        <v>11.98</v>
      </c>
      <c r="U4">
        <v>5.94</v>
      </c>
      <c r="V4">
        <v>9.6999999999999993</v>
      </c>
      <c r="W4">
        <v>48</v>
      </c>
      <c r="X4">
        <v>90</v>
      </c>
      <c r="Y4">
        <v>85</v>
      </c>
      <c r="Z4" t="s">
        <v>234</v>
      </c>
      <c r="AA4">
        <v>3.2</v>
      </c>
      <c r="AB4">
        <v>1.1100000000000001</v>
      </c>
      <c r="AC4">
        <v>4.09</v>
      </c>
      <c r="AD4">
        <v>29</v>
      </c>
      <c r="AE4" t="s">
        <v>85</v>
      </c>
      <c r="AF4" t="s">
        <v>241</v>
      </c>
      <c r="AG4">
        <v>0</v>
      </c>
      <c r="AH4">
        <v>0</v>
      </c>
      <c r="AI4">
        <v>96.35</v>
      </c>
      <c r="AJ4">
        <v>1.54</v>
      </c>
      <c r="AK4">
        <v>2.11</v>
      </c>
      <c r="AL4">
        <v>0</v>
      </c>
      <c r="AM4">
        <v>0.5</v>
      </c>
      <c r="AN4" t="s">
        <v>234</v>
      </c>
      <c r="AO4">
        <v>7.63</v>
      </c>
      <c r="AP4">
        <v>39401</v>
      </c>
      <c r="AQ4">
        <v>647.21</v>
      </c>
    </row>
    <row r="5" spans="3:43" x14ac:dyDescent="0.2">
      <c r="C5" t="s">
        <v>242</v>
      </c>
      <c r="D5" t="s">
        <v>167</v>
      </c>
      <c r="E5" t="s">
        <v>243</v>
      </c>
      <c r="F5">
        <v>78</v>
      </c>
      <c r="G5">
        <v>75</v>
      </c>
      <c r="H5">
        <v>66</v>
      </c>
      <c r="I5" t="s">
        <v>205</v>
      </c>
      <c r="J5" t="s">
        <v>205</v>
      </c>
      <c r="K5">
        <v>-1.02</v>
      </c>
      <c r="L5">
        <v>2.11</v>
      </c>
      <c r="M5">
        <v>5.67</v>
      </c>
      <c r="N5">
        <v>6.38</v>
      </c>
      <c r="O5">
        <v>8.14</v>
      </c>
      <c r="P5" t="s">
        <v>234</v>
      </c>
      <c r="Q5">
        <v>2.7</v>
      </c>
      <c r="R5">
        <v>15.29</v>
      </c>
      <c r="S5">
        <v>-1.83</v>
      </c>
      <c r="T5">
        <v>14.51</v>
      </c>
      <c r="U5">
        <v>3.26</v>
      </c>
      <c r="V5">
        <v>12.23</v>
      </c>
      <c r="W5">
        <v>3</v>
      </c>
      <c r="X5">
        <v>79</v>
      </c>
      <c r="Y5">
        <v>89</v>
      </c>
      <c r="Z5" t="s">
        <v>234</v>
      </c>
      <c r="AA5">
        <v>4.34</v>
      </c>
      <c r="AB5">
        <v>1.53</v>
      </c>
      <c r="AC5">
        <v>4.07</v>
      </c>
      <c r="AD5">
        <v>57</v>
      </c>
      <c r="AE5" t="s">
        <v>85</v>
      </c>
      <c r="AF5" t="s">
        <v>85</v>
      </c>
      <c r="AG5">
        <v>9.19</v>
      </c>
      <c r="AH5">
        <v>9.42</v>
      </c>
      <c r="AI5">
        <v>0</v>
      </c>
      <c r="AJ5">
        <v>0</v>
      </c>
      <c r="AK5">
        <v>-0.11</v>
      </c>
      <c r="AL5">
        <v>81.5</v>
      </c>
      <c r="AM5">
        <v>0.5</v>
      </c>
      <c r="AN5" t="s">
        <v>234</v>
      </c>
      <c r="AO5">
        <v>7.42</v>
      </c>
      <c r="AP5">
        <v>39478</v>
      </c>
      <c r="AQ5">
        <v>2765.56</v>
      </c>
    </row>
    <row r="6" spans="3:43" x14ac:dyDescent="0.2">
      <c r="C6" t="s">
        <v>244</v>
      </c>
      <c r="D6" t="s">
        <v>162</v>
      </c>
      <c r="E6" t="s">
        <v>233</v>
      </c>
      <c r="F6">
        <v>63</v>
      </c>
      <c r="G6" t="s">
        <v>205</v>
      </c>
      <c r="H6" t="s">
        <v>205</v>
      </c>
      <c r="I6" t="s">
        <v>205</v>
      </c>
      <c r="J6" t="s">
        <v>205</v>
      </c>
      <c r="K6">
        <v>-2.15</v>
      </c>
      <c r="L6">
        <v>0.51</v>
      </c>
      <c r="M6">
        <v>3.01</v>
      </c>
      <c r="N6">
        <v>3.74</v>
      </c>
      <c r="O6" t="s">
        <v>234</v>
      </c>
      <c r="P6" t="s">
        <v>234</v>
      </c>
      <c r="Q6">
        <v>5.26</v>
      </c>
      <c r="R6">
        <v>6.87</v>
      </c>
      <c r="S6">
        <v>-1.18</v>
      </c>
      <c r="T6" t="s">
        <v>234</v>
      </c>
      <c r="U6" t="s">
        <v>234</v>
      </c>
      <c r="V6" t="s">
        <v>234</v>
      </c>
      <c r="W6">
        <v>3</v>
      </c>
      <c r="X6">
        <v>9</v>
      </c>
      <c r="Y6" t="s">
        <v>234</v>
      </c>
      <c r="Z6" t="s">
        <v>234</v>
      </c>
      <c r="AA6">
        <v>1.64</v>
      </c>
      <c r="AB6">
        <v>1.03</v>
      </c>
      <c r="AC6">
        <v>3.59</v>
      </c>
      <c r="AD6">
        <v>87</v>
      </c>
      <c r="AE6" t="s">
        <v>241</v>
      </c>
      <c r="AF6" t="s">
        <v>241</v>
      </c>
      <c r="AG6">
        <v>-7.88</v>
      </c>
      <c r="AH6">
        <v>0</v>
      </c>
      <c r="AI6">
        <v>23.05</v>
      </c>
      <c r="AJ6">
        <v>4.99</v>
      </c>
      <c r="AK6">
        <v>79.709999999999994</v>
      </c>
      <c r="AL6">
        <v>0.13</v>
      </c>
      <c r="AM6">
        <v>0.55000000000000004</v>
      </c>
      <c r="AN6" t="s">
        <v>234</v>
      </c>
      <c r="AO6">
        <v>0.76</v>
      </c>
      <c r="AP6">
        <v>40968</v>
      </c>
      <c r="AQ6">
        <v>2478.38</v>
      </c>
    </row>
    <row r="7" spans="3:43" x14ac:dyDescent="0.2">
      <c r="C7" t="s">
        <v>245</v>
      </c>
      <c r="D7" t="s">
        <v>165</v>
      </c>
      <c r="E7" t="s">
        <v>246</v>
      </c>
      <c r="F7">
        <v>78</v>
      </c>
      <c r="G7">
        <v>60</v>
      </c>
      <c r="H7" t="s">
        <v>205</v>
      </c>
      <c r="I7" t="s">
        <v>205</v>
      </c>
      <c r="J7" t="s">
        <v>205</v>
      </c>
      <c r="K7">
        <v>-0.2</v>
      </c>
      <c r="L7">
        <v>1.19</v>
      </c>
      <c r="M7">
        <v>-0.39</v>
      </c>
      <c r="N7">
        <v>3.72</v>
      </c>
      <c r="O7" t="s">
        <v>234</v>
      </c>
      <c r="P7" t="s">
        <v>234</v>
      </c>
      <c r="Q7">
        <v>3.31</v>
      </c>
      <c r="R7">
        <v>0.7</v>
      </c>
      <c r="S7">
        <v>4.32</v>
      </c>
      <c r="T7">
        <v>10.210000000000001</v>
      </c>
      <c r="U7" t="s">
        <v>234</v>
      </c>
      <c r="V7" t="s">
        <v>234</v>
      </c>
      <c r="W7">
        <v>92</v>
      </c>
      <c r="X7">
        <v>75</v>
      </c>
      <c r="Y7" t="s">
        <v>234</v>
      </c>
      <c r="Z7" t="s">
        <v>234</v>
      </c>
      <c r="AA7">
        <v>3.21</v>
      </c>
      <c r="AB7">
        <v>1.56</v>
      </c>
      <c r="AC7">
        <v>2.33</v>
      </c>
      <c r="AD7">
        <v>9</v>
      </c>
      <c r="AE7" t="s">
        <v>85</v>
      </c>
      <c r="AF7" t="s">
        <v>85</v>
      </c>
      <c r="AG7">
        <v>0</v>
      </c>
      <c r="AH7">
        <v>0</v>
      </c>
      <c r="AI7">
        <v>87.95</v>
      </c>
      <c r="AJ7">
        <v>0</v>
      </c>
      <c r="AK7">
        <v>12.05</v>
      </c>
      <c r="AL7">
        <v>0</v>
      </c>
      <c r="AM7">
        <v>0.65</v>
      </c>
      <c r="AN7" t="s">
        <v>234</v>
      </c>
      <c r="AO7">
        <v>4.33</v>
      </c>
      <c r="AP7">
        <v>40605</v>
      </c>
      <c r="AQ7">
        <v>5413.38</v>
      </c>
    </row>
    <row r="8" spans="3:43" x14ac:dyDescent="0.2">
      <c r="C8" t="s">
        <v>247</v>
      </c>
      <c r="D8" t="s">
        <v>160</v>
      </c>
      <c r="E8" t="s">
        <v>248</v>
      </c>
      <c r="F8">
        <v>0</v>
      </c>
      <c r="G8">
        <v>9</v>
      </c>
      <c r="H8" t="s">
        <v>205</v>
      </c>
      <c r="I8" t="s">
        <v>205</v>
      </c>
      <c r="J8" t="s">
        <v>205</v>
      </c>
      <c r="K8">
        <v>-0.45</v>
      </c>
      <c r="L8">
        <v>2.62</v>
      </c>
      <c r="M8">
        <v>3.43</v>
      </c>
      <c r="N8">
        <v>5.26</v>
      </c>
      <c r="O8">
        <v>3.2</v>
      </c>
      <c r="P8" t="s">
        <v>234</v>
      </c>
      <c r="Q8">
        <v>2.88</v>
      </c>
      <c r="R8">
        <v>5.28</v>
      </c>
      <c r="S8">
        <v>7.66</v>
      </c>
      <c r="T8">
        <v>0.6</v>
      </c>
      <c r="U8">
        <v>-0.52</v>
      </c>
      <c r="V8">
        <v>-0.36</v>
      </c>
      <c r="W8">
        <v>19</v>
      </c>
      <c r="X8">
        <v>6</v>
      </c>
      <c r="Y8">
        <v>25</v>
      </c>
      <c r="Z8" t="s">
        <v>234</v>
      </c>
      <c r="AA8">
        <v>4.99</v>
      </c>
      <c r="AB8">
        <v>1.47</v>
      </c>
      <c r="AC8">
        <v>3.5</v>
      </c>
      <c r="AD8">
        <v>1</v>
      </c>
      <c r="AE8" t="s">
        <v>85</v>
      </c>
      <c r="AF8" t="s">
        <v>85</v>
      </c>
      <c r="AG8">
        <v>44.45</v>
      </c>
      <c r="AH8">
        <v>14.87</v>
      </c>
      <c r="AI8">
        <v>0</v>
      </c>
      <c r="AJ8">
        <v>0</v>
      </c>
      <c r="AK8">
        <v>40.68</v>
      </c>
      <c r="AL8">
        <v>0</v>
      </c>
      <c r="AM8">
        <v>0.76</v>
      </c>
      <c r="AN8">
        <v>0</v>
      </c>
      <c r="AO8">
        <v>4.34</v>
      </c>
      <c r="AP8">
        <v>40134</v>
      </c>
      <c r="AQ8">
        <v>137.41</v>
      </c>
    </row>
    <row r="9" spans="3:43" x14ac:dyDescent="0.2">
      <c r="C9" t="s">
        <v>249</v>
      </c>
      <c r="D9" t="s">
        <v>177</v>
      </c>
      <c r="E9" t="s">
        <v>250</v>
      </c>
      <c r="F9">
        <v>0</v>
      </c>
      <c r="G9">
        <v>8</v>
      </c>
      <c r="H9" t="s">
        <v>205</v>
      </c>
      <c r="I9" t="s">
        <v>205</v>
      </c>
      <c r="J9" t="s">
        <v>205</v>
      </c>
      <c r="K9">
        <v>-0.23</v>
      </c>
      <c r="L9">
        <v>1.46</v>
      </c>
      <c r="M9">
        <v>1.7</v>
      </c>
      <c r="N9">
        <v>3.62</v>
      </c>
      <c r="O9" t="s">
        <v>234</v>
      </c>
      <c r="P9" t="s">
        <v>234</v>
      </c>
      <c r="Q9">
        <v>3.02</v>
      </c>
      <c r="R9">
        <v>2.52</v>
      </c>
      <c r="S9">
        <v>1.19</v>
      </c>
      <c r="T9">
        <v>12.57</v>
      </c>
      <c r="U9">
        <v>-3.78</v>
      </c>
      <c r="V9" t="s">
        <v>234</v>
      </c>
      <c r="W9">
        <v>17</v>
      </c>
      <c r="X9">
        <v>25</v>
      </c>
      <c r="Y9" t="s">
        <v>234</v>
      </c>
      <c r="Z9" t="s">
        <v>234</v>
      </c>
      <c r="AA9">
        <v>2.79</v>
      </c>
      <c r="AB9">
        <v>1.19</v>
      </c>
      <c r="AC9">
        <v>2.99</v>
      </c>
      <c r="AD9">
        <v>17</v>
      </c>
      <c r="AE9" t="s">
        <v>85</v>
      </c>
      <c r="AF9" t="s">
        <v>85</v>
      </c>
      <c r="AG9">
        <v>-0.56000000000000005</v>
      </c>
      <c r="AH9">
        <v>1.02</v>
      </c>
      <c r="AI9">
        <v>13.91</v>
      </c>
      <c r="AJ9">
        <v>35.380000000000003</v>
      </c>
      <c r="AK9">
        <v>31.63</v>
      </c>
      <c r="AL9">
        <v>18.62</v>
      </c>
      <c r="AM9">
        <v>0.86</v>
      </c>
      <c r="AN9">
        <v>0</v>
      </c>
      <c r="AO9">
        <v>4.54</v>
      </c>
      <c r="AP9">
        <v>40527</v>
      </c>
      <c r="AQ9">
        <v>1446.38</v>
      </c>
    </row>
    <row r="10" spans="3:43" x14ac:dyDescent="0.2">
      <c r="C10" t="s">
        <v>251</v>
      </c>
      <c r="D10" t="s">
        <v>181</v>
      </c>
      <c r="E10" t="s">
        <v>250</v>
      </c>
      <c r="F10">
        <v>0</v>
      </c>
      <c r="G10" t="s">
        <v>205</v>
      </c>
      <c r="H10" t="s">
        <v>205</v>
      </c>
      <c r="I10" t="s">
        <v>205</v>
      </c>
      <c r="J10" t="s">
        <v>205</v>
      </c>
      <c r="K10">
        <v>-0.56999999999999995</v>
      </c>
      <c r="L10">
        <v>1.1599999999999999</v>
      </c>
      <c r="M10">
        <v>-0.36</v>
      </c>
      <c r="N10">
        <v>3.55</v>
      </c>
      <c r="O10" t="s">
        <v>234</v>
      </c>
      <c r="P10" t="s">
        <v>234</v>
      </c>
      <c r="Q10">
        <v>3.55</v>
      </c>
      <c r="R10">
        <v>0.92</v>
      </c>
      <c r="S10">
        <v>3.74</v>
      </c>
      <c r="T10">
        <v>7.08</v>
      </c>
      <c r="U10" t="s">
        <v>234</v>
      </c>
      <c r="V10" t="s">
        <v>234</v>
      </c>
      <c r="W10">
        <v>46</v>
      </c>
      <c r="X10">
        <v>28</v>
      </c>
      <c r="Y10" t="s">
        <v>234</v>
      </c>
      <c r="Z10" t="s">
        <v>234</v>
      </c>
      <c r="AA10">
        <v>3.09</v>
      </c>
      <c r="AB10">
        <v>1.76</v>
      </c>
      <c r="AC10">
        <v>1.97</v>
      </c>
      <c r="AD10">
        <v>9</v>
      </c>
      <c r="AE10" t="s">
        <v>85</v>
      </c>
      <c r="AF10" t="s">
        <v>85</v>
      </c>
      <c r="AG10">
        <v>0.99</v>
      </c>
      <c r="AH10">
        <v>1.1000000000000001</v>
      </c>
      <c r="AI10">
        <v>19.47</v>
      </c>
      <c r="AJ10">
        <v>46.05</v>
      </c>
      <c r="AK10">
        <v>16.34</v>
      </c>
      <c r="AL10">
        <v>16.05</v>
      </c>
      <c r="AM10">
        <v>1.0900000000000001</v>
      </c>
      <c r="AN10" t="s">
        <v>234</v>
      </c>
      <c r="AO10">
        <v>3.75</v>
      </c>
      <c r="AP10">
        <v>40816</v>
      </c>
      <c r="AQ10">
        <v>5872.69</v>
      </c>
    </row>
    <row r="11" spans="3:43" x14ac:dyDescent="0.2">
      <c r="C11" t="s">
        <v>252</v>
      </c>
      <c r="D11" t="s">
        <v>192</v>
      </c>
      <c r="E11" t="s">
        <v>243</v>
      </c>
      <c r="F11">
        <v>11</v>
      </c>
      <c r="G11">
        <v>4</v>
      </c>
      <c r="H11">
        <v>13</v>
      </c>
      <c r="I11">
        <v>17</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2"/>
  <dimension ref="B1:AP6"/>
  <sheetViews>
    <sheetView workbookViewId="0">
      <selection sqref="A1:H6"/>
    </sheetView>
  </sheetViews>
  <sheetFormatPr defaultRowHeight="12.75" x14ac:dyDescent="0.2"/>
  <sheetData>
    <row r="1" spans="2:42" x14ac:dyDescent="0.2">
      <c r="B1" t="s">
        <v>253</v>
      </c>
      <c r="C1" t="s">
        <v>170</v>
      </c>
      <c r="D1" t="s">
        <v>254</v>
      </c>
      <c r="E1">
        <v>61</v>
      </c>
      <c r="F1">
        <v>50</v>
      </c>
      <c r="G1">
        <v>41</v>
      </c>
      <c r="H1">
        <v>26</v>
      </c>
      <c r="I1" t="s">
        <v>205</v>
      </c>
      <c r="J1">
        <v>1.03</v>
      </c>
      <c r="K1">
        <v>5.2</v>
      </c>
      <c r="L1">
        <v>-4.38</v>
      </c>
      <c r="M1">
        <v>9.76</v>
      </c>
      <c r="N1">
        <v>8.23</v>
      </c>
      <c r="O1" t="s">
        <v>234</v>
      </c>
      <c r="P1">
        <v>2.33</v>
      </c>
      <c r="Q1">
        <v>-4.05</v>
      </c>
      <c r="R1">
        <v>14.5</v>
      </c>
      <c r="S1">
        <v>18.55</v>
      </c>
      <c r="T1">
        <v>-14.25</v>
      </c>
      <c r="U1">
        <v>11.85</v>
      </c>
      <c r="V1">
        <v>65</v>
      </c>
      <c r="W1">
        <v>72</v>
      </c>
      <c r="X1">
        <v>74</v>
      </c>
      <c r="Y1" t="s">
        <v>234</v>
      </c>
      <c r="Z1">
        <v>0.22</v>
      </c>
      <c r="AA1">
        <v>0.93</v>
      </c>
      <c r="AB1">
        <v>10.58</v>
      </c>
      <c r="AC1">
        <v>98</v>
      </c>
      <c r="AD1" t="s">
        <v>235</v>
      </c>
      <c r="AE1" t="s">
        <v>235</v>
      </c>
      <c r="AF1">
        <v>0.25</v>
      </c>
      <c r="AG1">
        <v>94.29</v>
      </c>
      <c r="AH1">
        <v>0</v>
      </c>
      <c r="AI1">
        <v>0</v>
      </c>
      <c r="AJ1">
        <v>0.23</v>
      </c>
      <c r="AK1">
        <v>5.23</v>
      </c>
      <c r="AL1">
        <v>0.14000000000000001</v>
      </c>
      <c r="AM1" t="s">
        <v>234</v>
      </c>
      <c r="AN1">
        <v>6.84</v>
      </c>
      <c r="AO1">
        <v>39143</v>
      </c>
      <c r="AP1">
        <v>25505.29</v>
      </c>
    </row>
    <row r="2" spans="2:42" x14ac:dyDescent="0.2">
      <c r="B2" t="s">
        <v>255</v>
      </c>
      <c r="C2" t="s">
        <v>45</v>
      </c>
      <c r="D2" t="s">
        <v>256</v>
      </c>
      <c r="E2">
        <v>22</v>
      </c>
      <c r="F2">
        <v>39</v>
      </c>
      <c r="G2">
        <v>38</v>
      </c>
      <c r="H2">
        <v>28</v>
      </c>
      <c r="I2">
        <v>18</v>
      </c>
      <c r="J2">
        <v>2.48</v>
      </c>
      <c r="K2">
        <v>6.72</v>
      </c>
      <c r="L2">
        <v>-5.6</v>
      </c>
      <c r="M2">
        <v>12.27</v>
      </c>
      <c r="N2">
        <v>8.5500000000000007</v>
      </c>
      <c r="O2">
        <v>5.39</v>
      </c>
      <c r="P2">
        <v>6.68</v>
      </c>
      <c r="Q2">
        <v>-6.99</v>
      </c>
      <c r="R2">
        <v>23.12</v>
      </c>
      <c r="S2">
        <v>16.61</v>
      </c>
      <c r="T2">
        <v>-16.850000000000001</v>
      </c>
      <c r="U2">
        <v>10.57</v>
      </c>
      <c r="V2">
        <v>47</v>
      </c>
      <c r="W2">
        <v>22</v>
      </c>
      <c r="X2">
        <v>55</v>
      </c>
      <c r="Y2">
        <v>21</v>
      </c>
      <c r="Z2">
        <v>1.99</v>
      </c>
      <c r="AA2">
        <v>1.05</v>
      </c>
      <c r="AB2">
        <v>11.67</v>
      </c>
      <c r="AC2">
        <v>91</v>
      </c>
      <c r="AD2" t="s">
        <v>235</v>
      </c>
      <c r="AE2" t="s">
        <v>235</v>
      </c>
      <c r="AF2">
        <v>0.03</v>
      </c>
      <c r="AG2">
        <v>99.59</v>
      </c>
      <c r="AH2">
        <v>0</v>
      </c>
      <c r="AI2">
        <v>0</v>
      </c>
      <c r="AJ2">
        <v>0.31</v>
      </c>
      <c r="AK2">
        <v>0.06</v>
      </c>
      <c r="AL2">
        <v>0.43</v>
      </c>
      <c r="AM2" t="s">
        <v>234</v>
      </c>
      <c r="AN2">
        <v>16.510000000000002</v>
      </c>
      <c r="AO2">
        <v>34380</v>
      </c>
      <c r="AP2">
        <v>7134.17</v>
      </c>
    </row>
    <row r="3" spans="2:42" x14ac:dyDescent="0.2">
      <c r="B3" t="s">
        <v>257</v>
      </c>
      <c r="C3" t="s">
        <v>41</v>
      </c>
      <c r="D3" t="s">
        <v>258</v>
      </c>
      <c r="E3">
        <v>0</v>
      </c>
      <c r="F3">
        <v>10</v>
      </c>
      <c r="G3">
        <v>21</v>
      </c>
      <c r="H3">
        <v>20</v>
      </c>
      <c r="I3" t="s">
        <v>205</v>
      </c>
      <c r="J3">
        <v>1.1000000000000001</v>
      </c>
      <c r="K3">
        <v>7.12</v>
      </c>
      <c r="L3">
        <v>0.88</v>
      </c>
      <c r="M3">
        <v>12.6</v>
      </c>
      <c r="N3">
        <v>10.02</v>
      </c>
      <c r="O3">
        <v>7.54</v>
      </c>
      <c r="P3">
        <v>4.78</v>
      </c>
      <c r="Q3">
        <v>-2.41</v>
      </c>
      <c r="R3">
        <v>20.440000000000001</v>
      </c>
      <c r="S3">
        <v>19.54</v>
      </c>
      <c r="T3">
        <v>-13.36</v>
      </c>
      <c r="U3">
        <v>9.67</v>
      </c>
      <c r="V3">
        <v>29</v>
      </c>
      <c r="W3">
        <v>27</v>
      </c>
      <c r="X3">
        <v>47</v>
      </c>
      <c r="Y3">
        <v>13</v>
      </c>
      <c r="Z3">
        <v>4.3</v>
      </c>
      <c r="AA3">
        <v>1.33</v>
      </c>
      <c r="AB3">
        <v>9.2100000000000009</v>
      </c>
      <c r="AC3">
        <v>89</v>
      </c>
      <c r="AD3" t="s">
        <v>235</v>
      </c>
      <c r="AE3" t="s">
        <v>235</v>
      </c>
      <c r="AF3">
        <v>0</v>
      </c>
      <c r="AG3">
        <v>86.72</v>
      </c>
      <c r="AH3">
        <v>0.39</v>
      </c>
      <c r="AI3">
        <v>0</v>
      </c>
      <c r="AJ3">
        <v>9.42</v>
      </c>
      <c r="AK3">
        <v>3.46</v>
      </c>
      <c r="AL3">
        <v>0.59</v>
      </c>
      <c r="AM3" t="s">
        <v>234</v>
      </c>
      <c r="AN3">
        <v>23.51</v>
      </c>
      <c r="AO3">
        <v>30788</v>
      </c>
      <c r="AP3">
        <v>131683.97</v>
      </c>
    </row>
    <row r="4" spans="2:42" x14ac:dyDescent="0.2">
      <c r="B4" t="s">
        <v>259</v>
      </c>
      <c r="C4" t="s">
        <v>38</v>
      </c>
      <c r="D4" t="s">
        <v>254</v>
      </c>
      <c r="E4">
        <v>10</v>
      </c>
      <c r="F4">
        <v>1</v>
      </c>
      <c r="G4">
        <v>3</v>
      </c>
      <c r="H4">
        <v>14</v>
      </c>
      <c r="I4">
        <v>12</v>
      </c>
      <c r="J4">
        <v>-0.3</v>
      </c>
      <c r="K4">
        <v>3.89</v>
      </c>
      <c r="L4">
        <v>-3.64</v>
      </c>
      <c r="M4">
        <v>15.44</v>
      </c>
      <c r="N4">
        <v>11.24</v>
      </c>
      <c r="O4">
        <v>6.96</v>
      </c>
      <c r="P4">
        <v>8.52</v>
      </c>
      <c r="Q4">
        <v>0.08</v>
      </c>
      <c r="R4">
        <v>26.31</v>
      </c>
      <c r="S4">
        <v>21.03</v>
      </c>
      <c r="T4">
        <v>-15.97</v>
      </c>
      <c r="U4">
        <v>13.69</v>
      </c>
      <c r="V4">
        <v>52</v>
      </c>
      <c r="W4">
        <v>4</v>
      </c>
      <c r="X4">
        <v>11</v>
      </c>
      <c r="Y4">
        <v>15</v>
      </c>
      <c r="Z4">
        <v>5.3</v>
      </c>
      <c r="AA4">
        <v>1.35</v>
      </c>
      <c r="AB4">
        <v>11.14</v>
      </c>
      <c r="AC4">
        <v>89</v>
      </c>
      <c r="AD4" t="s">
        <v>235</v>
      </c>
      <c r="AE4" t="s">
        <v>235</v>
      </c>
      <c r="AF4">
        <v>8.56</v>
      </c>
      <c r="AG4">
        <v>86.57</v>
      </c>
      <c r="AH4">
        <v>0</v>
      </c>
      <c r="AI4">
        <v>0</v>
      </c>
      <c r="AJ4">
        <v>1.6</v>
      </c>
      <c r="AK4">
        <v>3.27</v>
      </c>
      <c r="AL4">
        <v>0.64</v>
      </c>
      <c r="AM4" t="s">
        <v>234</v>
      </c>
      <c r="AN4">
        <v>14.17</v>
      </c>
      <c r="AO4">
        <v>37012</v>
      </c>
      <c r="AP4">
        <v>71487.08</v>
      </c>
    </row>
    <row r="5" spans="2:42" x14ac:dyDescent="0.2">
      <c r="B5" t="s">
        <v>260</v>
      </c>
      <c r="C5" t="s">
        <v>48</v>
      </c>
      <c r="D5" t="s">
        <v>261</v>
      </c>
      <c r="E5">
        <v>0</v>
      </c>
      <c r="F5">
        <v>8</v>
      </c>
      <c r="G5">
        <v>16</v>
      </c>
      <c r="H5">
        <v>27</v>
      </c>
      <c r="I5">
        <v>19</v>
      </c>
      <c r="J5">
        <v>5.19</v>
      </c>
      <c r="K5">
        <v>10.11</v>
      </c>
      <c r="L5">
        <v>-3.27</v>
      </c>
      <c r="M5">
        <v>17.670000000000002</v>
      </c>
      <c r="N5">
        <v>12.85</v>
      </c>
      <c r="O5">
        <v>7.57</v>
      </c>
      <c r="P5">
        <v>7.9</v>
      </c>
      <c r="Q5">
        <v>-4.99</v>
      </c>
      <c r="R5">
        <v>32.39</v>
      </c>
      <c r="S5">
        <v>22.26</v>
      </c>
      <c r="T5">
        <v>-17.46</v>
      </c>
      <c r="U5">
        <v>18.100000000000001</v>
      </c>
      <c r="V5">
        <v>47</v>
      </c>
      <c r="W5">
        <v>8</v>
      </c>
      <c r="X5">
        <v>21</v>
      </c>
      <c r="Y5">
        <v>9</v>
      </c>
      <c r="Z5">
        <v>7</v>
      </c>
      <c r="AA5">
        <v>1.4</v>
      </c>
      <c r="AB5">
        <v>12.16</v>
      </c>
      <c r="AC5">
        <v>80</v>
      </c>
      <c r="AD5" t="s">
        <v>235</v>
      </c>
      <c r="AE5" t="s">
        <v>235</v>
      </c>
      <c r="AF5">
        <v>0.91</v>
      </c>
      <c r="AG5">
        <v>98.31</v>
      </c>
      <c r="AH5">
        <v>0</v>
      </c>
      <c r="AI5">
        <v>0</v>
      </c>
      <c r="AJ5">
        <v>0.61</v>
      </c>
      <c r="AK5">
        <v>0.16</v>
      </c>
      <c r="AL5">
        <v>0.68</v>
      </c>
      <c r="AM5" t="s">
        <v>234</v>
      </c>
      <c r="AN5">
        <v>16.510000000000002</v>
      </c>
      <c r="AO5">
        <v>34697</v>
      </c>
      <c r="AP5">
        <v>12938.78</v>
      </c>
    </row>
    <row r="6" spans="2:42" x14ac:dyDescent="0.2">
      <c r="B6" t="s">
        <v>262</v>
      </c>
      <c r="C6" t="s">
        <v>208</v>
      </c>
      <c r="D6" t="s">
        <v>254</v>
      </c>
      <c r="E6">
        <v>36</v>
      </c>
      <c r="F6">
        <v>31</v>
      </c>
      <c r="G6">
        <v>20</v>
      </c>
      <c r="H6">
        <v>16</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G11"/>
  <sheetViews>
    <sheetView workbookViewId="0">
      <selection activeCell="D1" sqref="D1:G11"/>
    </sheetView>
  </sheetViews>
  <sheetFormatPr defaultRowHeight="12.75" x14ac:dyDescent="0.2"/>
  <cols>
    <col min="3" max="3" width="20.7109375" style="64" bestFit="1" customWidth="1"/>
  </cols>
  <sheetData>
    <row r="1" spans="1:7" x14ac:dyDescent="0.2">
      <c r="A1" t="s">
        <v>252</v>
      </c>
      <c r="B1" t="s">
        <v>192</v>
      </c>
      <c r="C1" t="s">
        <v>243</v>
      </c>
      <c r="D1">
        <v>11</v>
      </c>
      <c r="E1">
        <v>4</v>
      </c>
      <c r="F1">
        <v>13</v>
      </c>
      <c r="G1">
        <v>17</v>
      </c>
    </row>
    <row r="2" spans="1:7" x14ac:dyDescent="0.2">
      <c r="A2" t="s">
        <v>249</v>
      </c>
      <c r="B2" t="s">
        <v>177</v>
      </c>
      <c r="C2" t="s">
        <v>250</v>
      </c>
      <c r="D2">
        <v>0</v>
      </c>
      <c r="E2">
        <v>8</v>
      </c>
      <c r="F2" t="s">
        <v>205</v>
      </c>
      <c r="G2" t="s">
        <v>205</v>
      </c>
    </row>
    <row r="3" spans="1:7" x14ac:dyDescent="0.2">
      <c r="A3" t="s">
        <v>236</v>
      </c>
      <c r="B3" t="s">
        <v>196</v>
      </c>
      <c r="C3" t="s">
        <v>237</v>
      </c>
      <c r="D3">
        <v>0</v>
      </c>
      <c r="E3">
        <v>20</v>
      </c>
      <c r="F3">
        <v>17</v>
      </c>
      <c r="G3">
        <v>15</v>
      </c>
    </row>
    <row r="4" spans="1:7" x14ac:dyDescent="0.2">
      <c r="A4" t="s">
        <v>238</v>
      </c>
      <c r="B4" t="s">
        <v>200</v>
      </c>
      <c r="C4" t="s">
        <v>237</v>
      </c>
      <c r="D4">
        <v>0</v>
      </c>
      <c r="E4">
        <v>0</v>
      </c>
      <c r="F4">
        <v>7</v>
      </c>
      <c r="G4">
        <v>29</v>
      </c>
    </row>
    <row r="5" spans="1:7" x14ac:dyDescent="0.2">
      <c r="A5" t="s">
        <v>251</v>
      </c>
      <c r="B5" t="s">
        <v>181</v>
      </c>
      <c r="C5" t="s">
        <v>250</v>
      </c>
      <c r="D5">
        <v>0</v>
      </c>
      <c r="E5" t="s">
        <v>205</v>
      </c>
      <c r="F5" t="s">
        <v>205</v>
      </c>
      <c r="G5" t="s">
        <v>205</v>
      </c>
    </row>
    <row r="6" spans="1:7" x14ac:dyDescent="0.2">
      <c r="A6" t="s">
        <v>232</v>
      </c>
      <c r="B6" t="s">
        <v>158</v>
      </c>
      <c r="C6" t="s">
        <v>233</v>
      </c>
      <c r="D6">
        <v>44</v>
      </c>
      <c r="E6">
        <v>56</v>
      </c>
      <c r="F6">
        <v>54</v>
      </c>
      <c r="G6">
        <v>45</v>
      </c>
    </row>
    <row r="7" spans="1:7" x14ac:dyDescent="0.2">
      <c r="A7" t="s">
        <v>247</v>
      </c>
      <c r="B7" t="s">
        <v>160</v>
      </c>
      <c r="C7" t="s">
        <v>248</v>
      </c>
      <c r="D7">
        <v>0</v>
      </c>
      <c r="E7">
        <v>9</v>
      </c>
      <c r="F7" t="s">
        <v>205</v>
      </c>
      <c r="G7" t="s">
        <v>205</v>
      </c>
    </row>
    <row r="8" spans="1:7" x14ac:dyDescent="0.2">
      <c r="A8" t="s">
        <v>244</v>
      </c>
      <c r="B8" t="s">
        <v>162</v>
      </c>
      <c r="C8" t="s">
        <v>233</v>
      </c>
      <c r="D8">
        <v>63</v>
      </c>
      <c r="E8" t="s">
        <v>205</v>
      </c>
      <c r="F8" t="s">
        <v>205</v>
      </c>
      <c r="G8" t="s">
        <v>205</v>
      </c>
    </row>
    <row r="9" spans="1:7" x14ac:dyDescent="0.2">
      <c r="A9" t="s">
        <v>239</v>
      </c>
      <c r="B9" t="s">
        <v>163</v>
      </c>
      <c r="C9" t="s">
        <v>240</v>
      </c>
      <c r="D9">
        <v>85</v>
      </c>
      <c r="E9">
        <v>87</v>
      </c>
      <c r="F9">
        <v>87</v>
      </c>
      <c r="G9" t="s">
        <v>205</v>
      </c>
    </row>
    <row r="10" spans="1:7" x14ac:dyDescent="0.2">
      <c r="A10" t="s">
        <v>245</v>
      </c>
      <c r="B10" t="s">
        <v>165</v>
      </c>
      <c r="C10" t="s">
        <v>246</v>
      </c>
      <c r="D10">
        <v>78</v>
      </c>
      <c r="E10">
        <v>60</v>
      </c>
      <c r="F10" t="s">
        <v>205</v>
      </c>
      <c r="G10" t="s">
        <v>205</v>
      </c>
    </row>
    <row r="11" spans="1:7" x14ac:dyDescent="0.2">
      <c r="A11" t="s">
        <v>242</v>
      </c>
      <c r="B11" t="s">
        <v>167</v>
      </c>
      <c r="C11" t="s">
        <v>243</v>
      </c>
      <c r="D11">
        <v>78</v>
      </c>
      <c r="E11">
        <v>75</v>
      </c>
      <c r="F11">
        <v>66</v>
      </c>
      <c r="G11" t="s">
        <v>205</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G6"/>
  <sheetViews>
    <sheetView workbookViewId="0">
      <selection activeCell="B30" sqref="B30"/>
    </sheetView>
  </sheetViews>
  <sheetFormatPr defaultRowHeight="12.75" x14ac:dyDescent="0.2"/>
  <sheetData>
    <row r="1" spans="1:7" x14ac:dyDescent="0.2">
      <c r="A1" t="s">
        <v>259</v>
      </c>
      <c r="B1" t="s">
        <v>38</v>
      </c>
      <c r="C1" t="s">
        <v>254</v>
      </c>
      <c r="D1">
        <v>10</v>
      </c>
      <c r="E1">
        <v>1</v>
      </c>
      <c r="F1">
        <v>3</v>
      </c>
      <c r="G1">
        <v>14</v>
      </c>
    </row>
    <row r="2" spans="1:7" x14ac:dyDescent="0.2">
      <c r="A2" t="s">
        <v>262</v>
      </c>
      <c r="B2" t="s">
        <v>208</v>
      </c>
      <c r="C2" t="s">
        <v>254</v>
      </c>
      <c r="D2">
        <v>36</v>
      </c>
      <c r="E2">
        <v>31</v>
      </c>
      <c r="F2">
        <v>20</v>
      </c>
      <c r="G2">
        <v>16</v>
      </c>
    </row>
    <row r="3" spans="1:7" x14ac:dyDescent="0.2">
      <c r="A3" t="s">
        <v>257</v>
      </c>
      <c r="B3" t="s">
        <v>41</v>
      </c>
      <c r="C3" t="s">
        <v>258</v>
      </c>
      <c r="D3">
        <v>0</v>
      </c>
      <c r="E3">
        <v>10</v>
      </c>
      <c r="F3">
        <v>21</v>
      </c>
      <c r="G3">
        <v>20</v>
      </c>
    </row>
    <row r="4" spans="1:7" x14ac:dyDescent="0.2">
      <c r="A4" t="s">
        <v>255</v>
      </c>
      <c r="B4" t="s">
        <v>45</v>
      </c>
      <c r="C4" t="s">
        <v>256</v>
      </c>
      <c r="D4">
        <v>22</v>
      </c>
      <c r="E4">
        <v>39</v>
      </c>
      <c r="F4">
        <v>38</v>
      </c>
      <c r="G4">
        <v>28</v>
      </c>
    </row>
    <row r="5" spans="1:7" x14ac:dyDescent="0.2">
      <c r="A5" t="s">
        <v>260</v>
      </c>
      <c r="B5" t="s">
        <v>48</v>
      </c>
      <c r="C5" t="s">
        <v>261</v>
      </c>
      <c r="D5">
        <v>0</v>
      </c>
      <c r="E5">
        <v>8</v>
      </c>
      <c r="F5">
        <v>16</v>
      </c>
      <c r="G5">
        <v>27</v>
      </c>
    </row>
    <row r="6" spans="1:7" x14ac:dyDescent="0.2">
      <c r="A6" t="s">
        <v>253</v>
      </c>
      <c r="B6" t="s">
        <v>170</v>
      </c>
      <c r="C6" t="s">
        <v>254</v>
      </c>
      <c r="D6">
        <v>61</v>
      </c>
      <c r="E6">
        <v>50</v>
      </c>
      <c r="F6">
        <v>41</v>
      </c>
      <c r="G6">
        <v>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43"/>
  <sheetViews>
    <sheetView workbookViewId="0">
      <selection activeCell="C5" sqref="C5"/>
    </sheetView>
  </sheetViews>
  <sheetFormatPr defaultRowHeight="12.75" x14ac:dyDescent="0.2"/>
  <cols>
    <col min="2" max="2" width="18.85546875" style="64" customWidth="1"/>
    <col min="3" max="3" width="8.7109375" style="64" customWidth="1"/>
    <col min="4" max="4" width="24.5703125" style="64" customWidth="1"/>
    <col min="6" max="8" width="9.140625" style="22" customWidth="1"/>
  </cols>
  <sheetData>
    <row r="1" spans="1:14" ht="13.5" customHeight="1" thickBot="1" x14ac:dyDescent="0.25">
      <c r="A1" s="8" t="s">
        <v>0</v>
      </c>
      <c r="B1" s="8" t="s">
        <v>1</v>
      </c>
      <c r="C1" s="8" t="s">
        <v>2</v>
      </c>
      <c r="D1" s="8" t="s">
        <v>3</v>
      </c>
      <c r="E1" s="8" t="s">
        <v>4</v>
      </c>
      <c r="F1" s="8" t="s">
        <v>95</v>
      </c>
      <c r="G1" s="8" t="s">
        <v>97</v>
      </c>
      <c r="H1" s="8" t="s">
        <v>98</v>
      </c>
      <c r="I1" s="9" t="s">
        <v>5</v>
      </c>
      <c r="J1" s="8" t="s">
        <v>6</v>
      </c>
      <c r="K1" s="8" t="s">
        <v>7</v>
      </c>
      <c r="L1" s="8" t="s">
        <v>8</v>
      </c>
      <c r="M1" s="8" t="s">
        <v>9</v>
      </c>
      <c r="N1" s="8" t="s">
        <v>10</v>
      </c>
    </row>
    <row r="2" spans="1:14" x14ac:dyDescent="0.2">
      <c r="A2" t="s">
        <v>11</v>
      </c>
      <c r="B2" t="s">
        <v>12</v>
      </c>
      <c r="C2" t="s">
        <v>13</v>
      </c>
      <c r="D2" t="s">
        <v>14</v>
      </c>
      <c r="E2" t="s">
        <v>15</v>
      </c>
      <c r="F2" s="22">
        <v>40</v>
      </c>
      <c r="G2" s="22">
        <v>36</v>
      </c>
      <c r="H2" s="22">
        <v>22</v>
      </c>
      <c r="I2" s="67">
        <v>0.14799999999999999</v>
      </c>
      <c r="J2" s="65">
        <v>-0.92</v>
      </c>
      <c r="K2" s="65">
        <v>6.46</v>
      </c>
      <c r="L2" s="65">
        <v>16.260000000000002</v>
      </c>
      <c r="M2" s="65">
        <v>9.5399999999999991</v>
      </c>
      <c r="N2" s="65">
        <v>8.7200000000000006</v>
      </c>
    </row>
    <row r="3" spans="1:14" x14ac:dyDescent="0.2">
      <c r="A3" t="s">
        <v>11</v>
      </c>
      <c r="B3" t="s">
        <v>16</v>
      </c>
      <c r="C3" t="s">
        <v>17</v>
      </c>
      <c r="D3" t="s">
        <v>18</v>
      </c>
      <c r="F3" s="22">
        <v>0</v>
      </c>
      <c r="G3" s="22">
        <v>3</v>
      </c>
      <c r="H3" s="22">
        <v>18</v>
      </c>
      <c r="I3" s="67">
        <v>0.04</v>
      </c>
      <c r="J3" s="65">
        <v>-0.25</v>
      </c>
      <c r="K3" s="65">
        <v>2.92</v>
      </c>
      <c r="L3" s="65">
        <v>6.15</v>
      </c>
      <c r="M3" s="65">
        <v>5.26</v>
      </c>
      <c r="N3" s="65">
        <v>3.91</v>
      </c>
    </row>
    <row r="4" spans="1:14" x14ac:dyDescent="0.2">
      <c r="A4" t="s">
        <v>11</v>
      </c>
      <c r="B4" t="s">
        <v>19</v>
      </c>
      <c r="C4" t="s">
        <v>20</v>
      </c>
      <c r="D4" t="s">
        <v>21</v>
      </c>
      <c r="E4" t="s">
        <v>15</v>
      </c>
      <c r="F4" s="22">
        <v>14</v>
      </c>
      <c r="G4" s="22">
        <v>5</v>
      </c>
      <c r="H4" s="22">
        <v>12</v>
      </c>
      <c r="I4" s="67">
        <v>7.1999999999999995E-2</v>
      </c>
      <c r="J4" s="65">
        <v>-0.36</v>
      </c>
      <c r="K4" s="65">
        <v>2.99</v>
      </c>
      <c r="L4" s="65">
        <v>5.93</v>
      </c>
      <c r="M4" s="65">
        <v>9.4600000000000009</v>
      </c>
      <c r="N4" s="65">
        <v>8.8699999999999992</v>
      </c>
    </row>
    <row r="5" spans="1:14" x14ac:dyDescent="0.2">
      <c r="A5" t="s">
        <v>11</v>
      </c>
      <c r="B5" t="s">
        <v>22</v>
      </c>
      <c r="C5" t="s">
        <v>23</v>
      </c>
      <c r="D5" t="s">
        <v>24</v>
      </c>
      <c r="F5" s="21">
        <v>90</v>
      </c>
      <c r="G5" s="21">
        <v>92</v>
      </c>
      <c r="H5" s="21">
        <v>76</v>
      </c>
      <c r="I5" s="67">
        <v>2.8000000000000001E-2</v>
      </c>
      <c r="J5" s="65">
        <v>-0.48</v>
      </c>
      <c r="K5" s="65">
        <v>3.9</v>
      </c>
      <c r="L5" s="65">
        <v>14.2</v>
      </c>
      <c r="M5" s="65">
        <v>5.62</v>
      </c>
      <c r="N5" s="65">
        <v>3.87</v>
      </c>
    </row>
    <row r="6" spans="1:14" x14ac:dyDescent="0.2">
      <c r="A6" t="s">
        <v>11</v>
      </c>
      <c r="B6" t="s">
        <v>25</v>
      </c>
      <c r="C6" t="s">
        <v>26</v>
      </c>
      <c r="D6" t="s">
        <v>27</v>
      </c>
      <c r="E6" t="s">
        <v>28</v>
      </c>
      <c r="F6" s="22">
        <v>29</v>
      </c>
      <c r="G6" s="22">
        <v>12</v>
      </c>
      <c r="H6" s="22">
        <v>29</v>
      </c>
      <c r="I6" s="67">
        <v>7.1999999999999995E-2</v>
      </c>
      <c r="J6" s="65">
        <v>-0.35</v>
      </c>
      <c r="K6" s="65">
        <v>2.63</v>
      </c>
      <c r="L6" s="65">
        <v>8.81</v>
      </c>
      <c r="M6" s="65">
        <v>4.91</v>
      </c>
      <c r="N6" s="65">
        <v>3.71</v>
      </c>
    </row>
    <row r="7" spans="1:14" ht="13.5" customHeight="1" thickBot="1" x14ac:dyDescent="0.25">
      <c r="A7" s="2" t="s">
        <v>11</v>
      </c>
      <c r="B7" s="2" t="s">
        <v>29</v>
      </c>
      <c r="C7" s="2" t="s">
        <v>30</v>
      </c>
      <c r="D7" s="2" t="s">
        <v>31</v>
      </c>
      <c r="E7" s="2" t="s">
        <v>32</v>
      </c>
      <c r="F7" s="17">
        <v>31</v>
      </c>
      <c r="G7" s="17">
        <v>42</v>
      </c>
      <c r="H7" s="17">
        <v>61</v>
      </c>
      <c r="I7" s="99">
        <v>0.04</v>
      </c>
      <c r="J7" s="3">
        <v>-0.16</v>
      </c>
      <c r="K7" s="3">
        <v>5.36</v>
      </c>
      <c r="L7" s="3">
        <v>20.62</v>
      </c>
      <c r="M7" s="3">
        <v>11.16</v>
      </c>
      <c r="N7" s="3">
        <v>2.93</v>
      </c>
    </row>
    <row r="8" spans="1:14" ht="13.5" customHeight="1" thickBot="1" x14ac:dyDescent="0.25">
      <c r="A8" s="2"/>
      <c r="B8" s="2"/>
      <c r="C8" s="2"/>
      <c r="D8" s="2" t="s">
        <v>103</v>
      </c>
      <c r="E8" s="2"/>
      <c r="F8" s="17"/>
      <c r="G8" s="17"/>
      <c r="H8" s="17"/>
      <c r="I8" s="99"/>
      <c r="J8" s="3">
        <f>((J2*(I2/0.4))+(J3*(I3/0.4))+(J4*(I4/0.4))+(J5*(I5/0.4))+(J6*(I6/0.4))+(J7*(I7/0.4)))</f>
        <v>-0.54279999999999995</v>
      </c>
      <c r="K8" s="3">
        <f>((K2*(I2/0.4))+(K3*(I3/0.4))+(K4*(I4/0.4))+(K5*(I5/0.4))+(K6*(I6/0.4))+(K7*(I7/0.4)))</f>
        <v>4.5027999999999988</v>
      </c>
      <c r="L8" s="3">
        <f>((L2*(I2/0.4))+(L3*(I3/0.4))+(L4*(I4/0.4))+(L5*(I5/0.4))+(L6*(I6/0.4))+(L7*(I7/0.4)))</f>
        <v>12.340399999999997</v>
      </c>
      <c r="M8" s="3">
        <f>((M2*(I2/0.4))+(M3*(I3/0.4))+(M4*(I4/0.4))+(M5*(I5/0.4))+(M6*(I6/0.4))+(M7*(I7/0.4)))</f>
        <v>8.1517999999999979</v>
      </c>
      <c r="N8" s="3">
        <f>((N2*(I2/0.4))+(N3*(I3/0.4))+(N4*(I4/0.4))+(N5*(I5/0.4))+(N6*(I6/0.4))+(N7*(I7/0.4)))</f>
        <v>6.4456999999999995</v>
      </c>
    </row>
    <row r="9" spans="1:14" ht="13.5" customHeight="1" thickBot="1" x14ac:dyDescent="0.25">
      <c r="A9" s="10" t="s">
        <v>11</v>
      </c>
      <c r="B9" s="10" t="s">
        <v>104</v>
      </c>
      <c r="C9" s="10" t="s">
        <v>105</v>
      </c>
      <c r="D9" s="10" t="s">
        <v>106</v>
      </c>
      <c r="E9" s="10"/>
      <c r="F9" s="18"/>
      <c r="G9" s="18"/>
      <c r="H9" s="18"/>
      <c r="I9" s="11"/>
      <c r="J9" s="12">
        <v>-0.45</v>
      </c>
      <c r="K9" s="12">
        <v>2.36</v>
      </c>
      <c r="L9" s="12">
        <v>3.15</v>
      </c>
      <c r="M9" s="12">
        <v>6.16</v>
      </c>
      <c r="N9" s="12">
        <v>6.31</v>
      </c>
    </row>
    <row r="10" spans="1:14" ht="13.5" customHeight="1" thickBot="1" x14ac:dyDescent="0.25">
      <c r="A10" s="4" t="s">
        <v>33</v>
      </c>
      <c r="B10" s="4" t="s">
        <v>34</v>
      </c>
      <c r="C10" s="4" t="s">
        <v>35</v>
      </c>
      <c r="D10" s="4" t="s">
        <v>36</v>
      </c>
      <c r="E10" s="4" t="s">
        <v>15</v>
      </c>
      <c r="F10" s="19">
        <v>0</v>
      </c>
      <c r="G10" s="19">
        <v>3</v>
      </c>
      <c r="H10" s="19">
        <v>5</v>
      </c>
      <c r="I10" s="5">
        <v>3.7499999999999999E-2</v>
      </c>
      <c r="J10" s="6">
        <v>-2.0499999999999998</v>
      </c>
      <c r="K10" s="6">
        <v>-1.72</v>
      </c>
      <c r="L10" s="6">
        <v>27.96</v>
      </c>
      <c r="M10" s="6">
        <v>6.94</v>
      </c>
      <c r="N10" s="6">
        <v>14.34</v>
      </c>
    </row>
    <row r="11" spans="1:14" ht="13.5" customHeight="1" thickBot="1" x14ac:dyDescent="0.25">
      <c r="A11" s="13"/>
      <c r="B11" s="13" t="s">
        <v>107</v>
      </c>
      <c r="C11" s="13" t="s">
        <v>108</v>
      </c>
      <c r="D11" s="13" t="s">
        <v>109</v>
      </c>
      <c r="E11" s="13"/>
      <c r="F11" s="20"/>
      <c r="G11" s="20"/>
      <c r="H11" s="20"/>
      <c r="I11" s="14"/>
      <c r="J11" s="15">
        <v>-0.94</v>
      </c>
      <c r="K11" s="15">
        <v>0.91</v>
      </c>
      <c r="L11" s="15">
        <v>29.87</v>
      </c>
      <c r="M11" s="15">
        <v>3.57</v>
      </c>
      <c r="N11" s="15">
        <v>10.78</v>
      </c>
    </row>
    <row r="12" spans="1:14" x14ac:dyDescent="0.2">
      <c r="A12" t="s">
        <v>33</v>
      </c>
      <c r="B12" t="s">
        <v>37</v>
      </c>
      <c r="C12" t="s">
        <v>38</v>
      </c>
      <c r="D12" t="s">
        <v>39</v>
      </c>
      <c r="F12" s="22">
        <v>29</v>
      </c>
      <c r="G12" s="22">
        <v>24</v>
      </c>
      <c r="H12" s="22">
        <v>16</v>
      </c>
      <c r="I12" s="67">
        <v>1.7999999999999999E-2</v>
      </c>
      <c r="J12" s="65">
        <v>-2.13</v>
      </c>
      <c r="K12" s="65">
        <v>3</v>
      </c>
      <c r="L12" s="65">
        <v>31.37</v>
      </c>
      <c r="M12" s="65">
        <v>1.34</v>
      </c>
      <c r="N12" s="65">
        <v>3.43</v>
      </c>
    </row>
    <row r="13" spans="1:14" x14ac:dyDescent="0.2">
      <c r="A13" t="s">
        <v>33</v>
      </c>
      <c r="B13" t="s">
        <v>40</v>
      </c>
      <c r="C13" t="s">
        <v>41</v>
      </c>
      <c r="D13" t="s">
        <v>42</v>
      </c>
      <c r="E13" t="s">
        <v>43</v>
      </c>
      <c r="F13" s="22">
        <v>73</v>
      </c>
      <c r="G13" s="22" t="s">
        <v>85</v>
      </c>
      <c r="H13" s="22" t="s">
        <v>85</v>
      </c>
      <c r="I13" s="67">
        <v>3.9E-2</v>
      </c>
      <c r="J13" s="65">
        <v>-1.46</v>
      </c>
      <c r="K13" s="65">
        <v>4.6500000000000004</v>
      </c>
      <c r="L13" s="65">
        <v>29.35</v>
      </c>
      <c r="M13" s="65">
        <v>1.94</v>
      </c>
      <c r="N13" s="65">
        <v>5.27</v>
      </c>
    </row>
    <row r="14" spans="1:14" x14ac:dyDescent="0.2">
      <c r="A14" t="s">
        <v>33</v>
      </c>
      <c r="B14" t="s">
        <v>44</v>
      </c>
      <c r="C14" t="s">
        <v>45</v>
      </c>
      <c r="D14" t="s">
        <v>46</v>
      </c>
      <c r="E14" t="s">
        <v>15</v>
      </c>
      <c r="F14" s="22">
        <v>0</v>
      </c>
      <c r="G14" s="22">
        <v>9</v>
      </c>
      <c r="H14" s="22">
        <v>6</v>
      </c>
      <c r="I14" s="67">
        <v>4.0500000000000001E-2</v>
      </c>
      <c r="J14" s="65">
        <v>-1.4</v>
      </c>
      <c r="K14" s="65">
        <v>4.8</v>
      </c>
      <c r="L14" s="65">
        <v>33.31</v>
      </c>
      <c r="M14" s="65">
        <v>0.13</v>
      </c>
      <c r="N14" s="65">
        <v>2.66</v>
      </c>
    </row>
    <row r="15" spans="1:14" ht="13.5" customHeight="1" thickBot="1" x14ac:dyDescent="0.25">
      <c r="A15" s="2" t="s">
        <v>33</v>
      </c>
      <c r="B15" s="2" t="s">
        <v>47</v>
      </c>
      <c r="C15" s="2" t="s">
        <v>48</v>
      </c>
      <c r="D15" s="2" t="s">
        <v>49</v>
      </c>
      <c r="E15" s="2" t="s">
        <v>15</v>
      </c>
      <c r="F15" s="17">
        <v>26</v>
      </c>
      <c r="G15" s="17">
        <v>20</v>
      </c>
      <c r="H15" s="17">
        <v>15</v>
      </c>
      <c r="I15" s="99">
        <v>3.7499999999999999E-2</v>
      </c>
      <c r="J15" s="3">
        <v>-2.1800000000000002</v>
      </c>
      <c r="K15" s="3">
        <v>4.0199999999999996</v>
      </c>
      <c r="L15" s="3">
        <v>36.200000000000003</v>
      </c>
      <c r="M15" s="3">
        <v>3.03</v>
      </c>
      <c r="N15" s="3">
        <v>3.8</v>
      </c>
    </row>
    <row r="16" spans="1:14" ht="13.5" customHeight="1" thickBot="1" x14ac:dyDescent="0.25">
      <c r="A16" s="2"/>
      <c r="B16" s="2"/>
      <c r="C16" s="2"/>
      <c r="D16" s="2" t="s">
        <v>110</v>
      </c>
      <c r="E16" s="2"/>
      <c r="F16" s="17"/>
      <c r="G16" s="17"/>
      <c r="H16" s="17"/>
      <c r="I16" s="99"/>
      <c r="J16" s="3">
        <f>((J12*(I12/SUM(I12:I15)))+(J13*(I13/SUM(I12:I15)))+(J14*(I14/SUM(I12:I15)))+(J15*(I15/SUM(I12:I15))))</f>
        <v>-1.7313333333333332</v>
      </c>
      <c r="K16" s="3">
        <f>((K12*(I12/SUM(I12:I15)))+(K13*(I13/SUM(I12:I15)))+(K14*(I14/SUM(I12:I15)))+(K15*(I15/SUM(I12:I15))))</f>
        <v>4.3</v>
      </c>
      <c r="L16" s="3">
        <f>((L12*(I12/SUM(I12:I15)))+(L13*(I13/SUM(I12:I15)))+(L14*(I14/SUM(I12:I15)))+(L15*(I15/SUM(I12:I15))))</f>
        <v>32.710111111111111</v>
      </c>
      <c r="M16" s="3">
        <f>((M12*(I12/SUM(I12:I15)))+(M13*(I13/SUM(I12:I15)))+(M14*(I14/SUM(I12:I15)))+(M15*(I15/SUM(I12:I15))))</f>
        <v>1.6197777777777775</v>
      </c>
      <c r="N16" s="3">
        <f>((N12*(I12/SUM(I12:I15)))+(N13*(I13/SUM(I12:I15)))+(N14*(I14/SUM(I12:I15)))+(N15*(I15/SUM(I12:I15))))</f>
        <v>3.833333333333333</v>
      </c>
    </row>
    <row r="17" spans="1:14" ht="13.5" customHeight="1" thickBot="1" x14ac:dyDescent="0.25">
      <c r="A17" s="10"/>
      <c r="B17" s="10" t="s">
        <v>111</v>
      </c>
      <c r="C17" s="10" t="s">
        <v>112</v>
      </c>
      <c r="D17" s="10" t="s">
        <v>113</v>
      </c>
      <c r="E17" s="10"/>
      <c r="F17" s="18"/>
      <c r="G17" s="18"/>
      <c r="H17" s="18"/>
      <c r="I17" s="11"/>
      <c r="J17" s="12">
        <v>-1.18</v>
      </c>
      <c r="K17" s="12">
        <v>5.34</v>
      </c>
      <c r="L17" s="12">
        <v>33.090000000000003</v>
      </c>
      <c r="M17" s="12">
        <v>-1.46</v>
      </c>
      <c r="N17" s="12">
        <v>1.42</v>
      </c>
    </row>
    <row r="18" spans="1:14" x14ac:dyDescent="0.2">
      <c r="A18" t="s">
        <v>33</v>
      </c>
      <c r="B18" t="s">
        <v>50</v>
      </c>
      <c r="C18" t="s">
        <v>51</v>
      </c>
      <c r="D18" t="s">
        <v>52</v>
      </c>
      <c r="E18" t="s">
        <v>15</v>
      </c>
      <c r="F18" s="22">
        <v>74</v>
      </c>
      <c r="G18" s="21">
        <v>82</v>
      </c>
      <c r="H18" s="21">
        <v>82</v>
      </c>
      <c r="I18" s="67">
        <v>3.5999999999999997E-2</v>
      </c>
      <c r="J18" s="65">
        <v>-2.37</v>
      </c>
      <c r="K18" s="65">
        <v>2.09</v>
      </c>
      <c r="L18" s="65">
        <v>23.9</v>
      </c>
      <c r="M18" s="65">
        <v>-0.42</v>
      </c>
      <c r="N18" s="65">
        <v>-5.63</v>
      </c>
    </row>
    <row r="19" spans="1:14" x14ac:dyDescent="0.2">
      <c r="A19" t="s">
        <v>33</v>
      </c>
      <c r="B19" t="s">
        <v>53</v>
      </c>
      <c r="C19" t="s">
        <v>54</v>
      </c>
      <c r="D19" t="s">
        <v>55</v>
      </c>
      <c r="E19" t="s">
        <v>56</v>
      </c>
      <c r="F19" s="22">
        <v>81</v>
      </c>
      <c r="G19" s="22">
        <v>27</v>
      </c>
      <c r="H19" s="22" t="s">
        <v>85</v>
      </c>
      <c r="I19" s="67">
        <v>3.5999999999999997E-2</v>
      </c>
      <c r="J19" s="65">
        <v>-3.36</v>
      </c>
      <c r="K19" s="65">
        <v>2.68</v>
      </c>
      <c r="L19" s="65">
        <v>24.95</v>
      </c>
      <c r="M19" s="65">
        <v>1.52</v>
      </c>
      <c r="N19" s="65">
        <v>1.77</v>
      </c>
    </row>
    <row r="20" spans="1:14" ht="13.5" customHeight="1" thickBot="1" x14ac:dyDescent="0.25">
      <c r="A20" s="2" t="s">
        <v>33</v>
      </c>
      <c r="B20" s="2" t="s">
        <v>57</v>
      </c>
      <c r="C20" s="2" t="s">
        <v>58</v>
      </c>
      <c r="D20" s="2" t="s">
        <v>59</v>
      </c>
      <c r="E20" s="2" t="s">
        <v>15</v>
      </c>
      <c r="F20" s="17">
        <v>0</v>
      </c>
      <c r="G20" s="17">
        <v>6</v>
      </c>
      <c r="H20" s="17">
        <v>10</v>
      </c>
      <c r="I20" s="99">
        <v>3.7499999999999999E-2</v>
      </c>
      <c r="J20" s="3">
        <v>-1.7</v>
      </c>
      <c r="K20" s="3">
        <v>5.98</v>
      </c>
      <c r="L20" s="3">
        <v>30.59</v>
      </c>
      <c r="M20" s="3">
        <v>3.46</v>
      </c>
      <c r="N20" s="3">
        <v>3.01</v>
      </c>
    </row>
    <row r="21" spans="1:14" ht="13.5" customHeight="1" thickBot="1" x14ac:dyDescent="0.25">
      <c r="A21" s="2"/>
      <c r="B21" s="2"/>
      <c r="C21" s="2"/>
      <c r="D21" s="2" t="s">
        <v>117</v>
      </c>
      <c r="E21" s="2"/>
      <c r="F21" s="17"/>
      <c r="G21" s="17"/>
      <c r="H21" s="17"/>
      <c r="I21" s="99"/>
      <c r="J21" s="3">
        <f>((J18*(I18/SUM(I18:I20)))+(J19*(I19/SUM(I18:I20)))+(J20*(I20/SUM(I18:I20))))</f>
        <v>-2.466027397260274</v>
      </c>
      <c r="K21" s="3">
        <f>((K18*(I18/SUM(I18:I20)))+(K19*(I19/SUM(I18:I20)))+(K20*(I20/SUM(I18:I20))))</f>
        <v>3.6161643835616442</v>
      </c>
      <c r="L21" s="3">
        <f>((L18*(I18/SUM(I18:I20)))+(L19*(I19/SUM(I18:I20)))+(L20*(I20/SUM(I18:I20))))</f>
        <v>26.536301369863015</v>
      </c>
      <c r="M21" s="3">
        <f>((M18*(I18/SUM(I18:I20)))+(M19*(I19/SUM(I18:I20)))+(M20*(I20/SUM(I18:I20))))</f>
        <v>1.5465753424657536</v>
      </c>
      <c r="N21" s="3">
        <f>((N18*(I18/SUM(I18:I20)))+(N19*(I19/SUM(I18:I20)))+(N20*(I20/SUM(I18:I20))))</f>
        <v>-0.23821917808219206</v>
      </c>
    </row>
    <row r="22" spans="1:14" ht="13.5" customHeight="1" thickBot="1" x14ac:dyDescent="0.25">
      <c r="A22" s="10"/>
      <c r="B22" s="10" t="s">
        <v>118</v>
      </c>
      <c r="C22" s="10" t="s">
        <v>119</v>
      </c>
      <c r="D22" s="10" t="s">
        <v>120</v>
      </c>
      <c r="E22" s="10"/>
      <c r="F22" s="18"/>
      <c r="G22" s="18"/>
      <c r="H22" s="18"/>
      <c r="I22" s="11"/>
      <c r="J22" s="12">
        <v>-2.17</v>
      </c>
      <c r="K22" s="12">
        <v>5.36</v>
      </c>
      <c r="L22" s="12">
        <v>29.64</v>
      </c>
      <c r="M22" s="12">
        <v>3.09</v>
      </c>
      <c r="N22" s="12">
        <v>2.73</v>
      </c>
    </row>
    <row r="23" spans="1:14" x14ac:dyDescent="0.2">
      <c r="A23" t="s">
        <v>33</v>
      </c>
      <c r="B23" t="s">
        <v>60</v>
      </c>
      <c r="C23" t="s">
        <v>61</v>
      </c>
      <c r="D23" t="s">
        <v>62</v>
      </c>
      <c r="E23" t="s">
        <v>15</v>
      </c>
      <c r="F23" s="22">
        <v>0</v>
      </c>
      <c r="G23" s="22">
        <v>24</v>
      </c>
      <c r="H23" s="22">
        <v>42</v>
      </c>
      <c r="I23" s="67">
        <v>2.1000000000000001E-2</v>
      </c>
      <c r="J23" s="65">
        <v>-0.85</v>
      </c>
      <c r="K23" s="65">
        <v>7.22</v>
      </c>
      <c r="L23" s="65">
        <v>37.69</v>
      </c>
      <c r="M23" s="65">
        <v>7.74</v>
      </c>
      <c r="N23" s="65">
        <v>5.26</v>
      </c>
    </row>
    <row r="24" spans="1:14" x14ac:dyDescent="0.2">
      <c r="A24" t="s">
        <v>33</v>
      </c>
      <c r="B24" t="s">
        <v>63</v>
      </c>
      <c r="C24" t="s">
        <v>64</v>
      </c>
      <c r="D24" t="s">
        <v>65</v>
      </c>
      <c r="E24" t="s">
        <v>15</v>
      </c>
      <c r="F24" s="22">
        <v>61</v>
      </c>
      <c r="G24" s="22" t="s">
        <v>85</v>
      </c>
      <c r="H24" s="22" t="s">
        <v>85</v>
      </c>
      <c r="I24" s="67">
        <v>2.1000000000000001E-2</v>
      </c>
      <c r="J24" s="65">
        <v>-1.53</v>
      </c>
      <c r="K24" s="65">
        <v>4.99</v>
      </c>
      <c r="L24" s="65">
        <v>33.42</v>
      </c>
      <c r="M24" s="65">
        <v>1.2</v>
      </c>
      <c r="N24" s="65">
        <v>1.39</v>
      </c>
    </row>
    <row r="25" spans="1:14" ht="13.5" customHeight="1" thickBot="1" x14ac:dyDescent="0.25">
      <c r="A25" s="2" t="s">
        <v>33</v>
      </c>
      <c r="B25" s="2" t="s">
        <v>66</v>
      </c>
      <c r="C25" s="2" t="s">
        <v>67</v>
      </c>
      <c r="D25" s="2" t="s">
        <v>68</v>
      </c>
      <c r="E25" s="2" t="s">
        <v>43</v>
      </c>
      <c r="F25" s="17">
        <v>73</v>
      </c>
      <c r="G25" s="17" t="s">
        <v>85</v>
      </c>
      <c r="H25" s="17" t="s">
        <v>85</v>
      </c>
      <c r="I25" s="99">
        <v>4.2000000000000003E-2</v>
      </c>
      <c r="J25" s="3">
        <v>-1.67</v>
      </c>
      <c r="K25" s="3">
        <v>4.7</v>
      </c>
      <c r="L25" s="3">
        <v>27.94</v>
      </c>
      <c r="M25" s="3">
        <v>1.3</v>
      </c>
      <c r="N25" s="3">
        <v>3.04</v>
      </c>
    </row>
    <row r="26" spans="1:14" ht="13.5" customHeight="1" thickBot="1" x14ac:dyDescent="0.25">
      <c r="A26" s="2"/>
      <c r="B26" s="2"/>
      <c r="C26" s="2"/>
      <c r="D26" s="2" t="s">
        <v>123</v>
      </c>
      <c r="E26" s="2"/>
      <c r="F26" s="17"/>
      <c r="G26" s="17"/>
      <c r="H26" s="17"/>
      <c r="I26" s="99"/>
      <c r="J26" s="3">
        <f>((J23*(I23/SUM(I23:I25)))+(J24*(I24/SUM(I23:I25)))+(J25*(I25/SUM(I23:I25))))</f>
        <v>-1.43</v>
      </c>
      <c r="K26" s="3">
        <f>((K23*(I23/SUM(I23:I25)))+(K24*(I24/SUM(I23:I25)))+(K25*(I25/SUM(I23:I25))))</f>
        <v>5.4024999999999999</v>
      </c>
      <c r="L26" s="3">
        <f>((L23*(I23/SUM(I23:I25)))+(L24*(I24/SUM(I23:I25)))+(L25*(I25/SUM(I23:I25))))</f>
        <v>31.747500000000002</v>
      </c>
      <c r="M26" s="3">
        <f>((M23*(I23/SUM(I23:I25)))+(M24*(I24/SUM(I23:I25)))+(M25*(I25/SUM(I23:I25))))</f>
        <v>2.8849999999999998</v>
      </c>
      <c r="N26" s="3">
        <f>((N23*(I23/SUM(I23:I25)))+(N24*(I24/SUM(I23:I25)))+(N25*(I25/SUM(I23:I25))))</f>
        <v>3.1825000000000001</v>
      </c>
    </row>
    <row r="27" spans="1:14" ht="13.5" customHeight="1" thickBot="1" x14ac:dyDescent="0.25">
      <c r="A27" s="10"/>
      <c r="B27" s="10" t="s">
        <v>124</v>
      </c>
      <c r="C27" s="10" t="s">
        <v>125</v>
      </c>
      <c r="D27" s="10" t="s">
        <v>126</v>
      </c>
      <c r="E27" s="10"/>
      <c r="F27" s="18"/>
      <c r="G27" s="18"/>
      <c r="H27" s="18"/>
      <c r="I27" s="11"/>
      <c r="J27" s="12">
        <v>-1.44</v>
      </c>
      <c r="K27" s="12">
        <v>6.65</v>
      </c>
      <c r="L27" s="12">
        <v>34.72</v>
      </c>
      <c r="M27" s="12">
        <v>4.8099999999999996</v>
      </c>
      <c r="N27" s="12">
        <v>5.05</v>
      </c>
    </row>
    <row r="28" spans="1:14" x14ac:dyDescent="0.2">
      <c r="A28" t="s">
        <v>33</v>
      </c>
      <c r="B28" t="s">
        <v>69</v>
      </c>
      <c r="C28" t="s">
        <v>70</v>
      </c>
      <c r="D28" t="s">
        <v>71</v>
      </c>
      <c r="F28" s="22">
        <v>54</v>
      </c>
      <c r="G28" s="22">
        <v>73</v>
      </c>
      <c r="H28" s="21">
        <v>77</v>
      </c>
      <c r="I28" s="67">
        <v>2.1000000000000001E-2</v>
      </c>
      <c r="J28" s="65">
        <v>-0.78</v>
      </c>
      <c r="K28" s="65">
        <v>6.58</v>
      </c>
      <c r="L28" s="65">
        <v>27.29</v>
      </c>
      <c r="M28" s="65">
        <v>6.04</v>
      </c>
      <c r="N28" s="65">
        <v>0.08</v>
      </c>
    </row>
    <row r="29" spans="1:14" x14ac:dyDescent="0.2">
      <c r="A29" t="s">
        <v>33</v>
      </c>
      <c r="B29" t="s">
        <v>72</v>
      </c>
      <c r="C29" t="s">
        <v>73</v>
      </c>
      <c r="D29" t="s">
        <v>74</v>
      </c>
      <c r="F29" s="22">
        <v>28</v>
      </c>
      <c r="G29" s="22">
        <v>60</v>
      </c>
      <c r="H29" s="22">
        <v>50</v>
      </c>
      <c r="I29" s="67">
        <v>2.1000000000000001E-2</v>
      </c>
      <c r="J29" s="65">
        <v>0.56999999999999995</v>
      </c>
      <c r="K29" s="65">
        <v>11.43</v>
      </c>
      <c r="L29" s="65">
        <v>25.18</v>
      </c>
      <c r="M29" s="65">
        <v>0.21</v>
      </c>
      <c r="N29" s="65">
        <v>1.98</v>
      </c>
    </row>
    <row r="30" spans="1:14" ht="13.5" customHeight="1" thickBot="1" x14ac:dyDescent="0.25">
      <c r="A30" s="2" t="s">
        <v>33</v>
      </c>
      <c r="B30" s="2" t="s">
        <v>75</v>
      </c>
      <c r="C30" s="2" t="s">
        <v>76</v>
      </c>
      <c r="D30" s="2" t="s">
        <v>77</v>
      </c>
      <c r="E30" s="2" t="s">
        <v>15</v>
      </c>
      <c r="F30" s="17">
        <v>0</v>
      </c>
      <c r="G30" s="17">
        <v>30</v>
      </c>
      <c r="H30" s="17">
        <v>21</v>
      </c>
      <c r="I30" s="99">
        <v>4.2000000000000003E-2</v>
      </c>
      <c r="J30" s="3">
        <v>-1.82</v>
      </c>
      <c r="K30" s="3">
        <v>8.43</v>
      </c>
      <c r="L30" s="3">
        <v>36.07</v>
      </c>
      <c r="M30" s="3">
        <v>3.94</v>
      </c>
      <c r="N30" s="3">
        <v>1.66</v>
      </c>
    </row>
    <row r="31" spans="1:14" ht="13.5" customHeight="1" thickBot="1" x14ac:dyDescent="0.25">
      <c r="A31" s="2"/>
      <c r="B31" s="2"/>
      <c r="C31" s="2"/>
      <c r="D31" s="2" t="s">
        <v>127</v>
      </c>
      <c r="E31" s="2"/>
      <c r="F31" s="17"/>
      <c r="G31" s="17"/>
      <c r="H31" s="17"/>
      <c r="I31" s="99"/>
      <c r="J31" s="3">
        <f>((J28*(I28/SUM(I28:I30)))+(J29*(I29/SUM(I28:I30)))+(J30*(I30/SUM(I28:I30))))</f>
        <v>-0.96250000000000002</v>
      </c>
      <c r="K31" s="3">
        <f>((K28*(I28/SUM(I28:I30)))+(K29*(I29/SUM(I28:I30)))+(K30*(I30/SUM(I28:I30))))</f>
        <v>8.7174999999999994</v>
      </c>
      <c r="L31" s="3">
        <f>((L28*(I28/SUM(I28:I30)))+(L29*(I29/SUM(I28:I30)))+(L30*(I30/SUM(I28:I30))))</f>
        <v>31.1525</v>
      </c>
      <c r="M31" s="3">
        <f>((M28*(I28/SUM(I28:I30)))+(M29*(I29/SUM(I28:I30)))+(M30*(I30/SUM(I28:I30))))</f>
        <v>3.5324999999999998</v>
      </c>
      <c r="N31" s="3">
        <f>((N28*(I28/SUM(I28:I30)))+(N29*(I29/SUM(I28:I30)))+(N30*(I30/SUM(I28:I30))))</f>
        <v>1.345</v>
      </c>
    </row>
    <row r="32" spans="1:14" ht="13.5" customHeight="1" thickBot="1" x14ac:dyDescent="0.25">
      <c r="A32" s="10"/>
      <c r="B32" s="10" t="s">
        <v>128</v>
      </c>
      <c r="C32" s="10" t="s">
        <v>129</v>
      </c>
      <c r="D32" s="10" t="s">
        <v>130</v>
      </c>
      <c r="E32" s="10"/>
      <c r="F32" s="18"/>
      <c r="G32" s="18"/>
      <c r="H32" s="18"/>
      <c r="I32" s="11"/>
      <c r="J32" s="12">
        <v>-2.09</v>
      </c>
      <c r="K32" s="12">
        <v>5.73</v>
      </c>
      <c r="L32" s="12">
        <v>28.68</v>
      </c>
      <c r="M32" s="12">
        <v>2.2000000000000002</v>
      </c>
      <c r="N32" s="12">
        <v>0.99</v>
      </c>
    </row>
    <row r="33" spans="1:14" x14ac:dyDescent="0.2">
      <c r="A33" t="s">
        <v>33</v>
      </c>
      <c r="B33" t="s">
        <v>78</v>
      </c>
      <c r="C33" t="s">
        <v>79</v>
      </c>
      <c r="D33" t="s">
        <v>80</v>
      </c>
      <c r="F33" s="21">
        <v>92</v>
      </c>
      <c r="G33" s="21">
        <v>80</v>
      </c>
      <c r="H33" s="22">
        <v>56</v>
      </c>
      <c r="I33" s="67">
        <v>2.5499999999999998E-2</v>
      </c>
      <c r="J33" s="65">
        <v>-2.4300000000000002</v>
      </c>
      <c r="K33" s="65">
        <v>8.16</v>
      </c>
      <c r="L33" s="65">
        <v>37.049999999999997</v>
      </c>
      <c r="M33" s="65">
        <v>-9.32</v>
      </c>
      <c r="N33" s="65">
        <v>-1.63</v>
      </c>
    </row>
    <row r="34" spans="1:14" x14ac:dyDescent="0.2">
      <c r="A34" t="s">
        <v>33</v>
      </c>
      <c r="B34" t="s">
        <v>81</v>
      </c>
      <c r="C34" t="s">
        <v>82</v>
      </c>
      <c r="D34" t="s">
        <v>83</v>
      </c>
      <c r="E34" t="s">
        <v>84</v>
      </c>
      <c r="F34" s="22">
        <v>0</v>
      </c>
      <c r="G34" s="22" t="s">
        <v>85</v>
      </c>
      <c r="H34" s="22" t="s">
        <v>85</v>
      </c>
      <c r="I34" s="67">
        <v>2.5499999999999998E-2</v>
      </c>
      <c r="J34" s="65">
        <v>-3.02</v>
      </c>
      <c r="K34" s="65">
        <v>6.76</v>
      </c>
      <c r="L34" s="65">
        <v>31.63</v>
      </c>
      <c r="M34" s="65">
        <v>7.94</v>
      </c>
      <c r="N34" s="1"/>
    </row>
    <row r="35" spans="1:14" ht="13.5" customHeight="1" thickBot="1" x14ac:dyDescent="0.25">
      <c r="A35" s="2" t="s">
        <v>33</v>
      </c>
      <c r="B35" s="2" t="s">
        <v>86</v>
      </c>
      <c r="C35" s="2" t="s">
        <v>87</v>
      </c>
      <c r="D35" s="2" t="s">
        <v>131</v>
      </c>
      <c r="E35" s="2" t="s">
        <v>15</v>
      </c>
      <c r="F35" s="17">
        <v>22</v>
      </c>
      <c r="G35" s="17">
        <v>42</v>
      </c>
      <c r="H35" s="17">
        <v>32</v>
      </c>
      <c r="I35" s="99">
        <v>7.4999999999999997E-2</v>
      </c>
      <c r="J35" s="3">
        <v>-1.81</v>
      </c>
      <c r="K35" s="3">
        <v>4.8</v>
      </c>
      <c r="L35" s="3">
        <v>40.06</v>
      </c>
      <c r="M35" s="3">
        <v>8.9600000000000009</v>
      </c>
      <c r="N35" s="3">
        <v>2.4900000000000002</v>
      </c>
    </row>
    <row r="36" spans="1:14" ht="13.5" customHeight="1" thickBot="1" x14ac:dyDescent="0.25">
      <c r="A36" s="2"/>
      <c r="B36" s="2"/>
      <c r="C36" s="2"/>
      <c r="D36" s="2" t="s">
        <v>132</v>
      </c>
      <c r="E36" s="2"/>
      <c r="F36" s="17"/>
      <c r="G36" s="17"/>
      <c r="H36" s="17"/>
      <c r="I36" s="99"/>
      <c r="J36" s="3">
        <f>((J33*(I33/SUM(I33:I35)))+(J34*(I34/SUM(I33:I35)))+(J35*(I35/SUM(I33:I35))))</f>
        <v>-2.1803571428571429</v>
      </c>
      <c r="K36" s="3">
        <f>((K33*(I33/SUM(I33:I35)))+(K34*(I34/SUM(I33:I35)))+(K35*(I35/SUM(I33:I35))))</f>
        <v>5.8766666666666669</v>
      </c>
      <c r="L36" s="3">
        <f>((L33*(I33/SUM(I33:I35)))+(L34*(I34/SUM(I33:I35)))+(L35*(I35/SUM(I33:I35))))</f>
        <v>37.744761904761901</v>
      </c>
      <c r="M36" s="3">
        <f>((M33*(I33/SUM(I33:I35)))+(M34*(I34/SUM(I33:I35)))+(M35*(I35/SUM(I33:I35))))</f>
        <v>5.05404761904762</v>
      </c>
      <c r="N36" s="3">
        <f>((N33*(I33/SUM(I33:I35)))+(N34*(I34/SUM(I33:I35)))+(N35*(I35/SUM(I33:I35))))</f>
        <v>1.1522619047619049</v>
      </c>
    </row>
    <row r="37" spans="1:14" ht="13.5" customHeight="1" thickBot="1" x14ac:dyDescent="0.25">
      <c r="A37" s="13"/>
      <c r="B37" s="13" t="s">
        <v>133</v>
      </c>
      <c r="C37" s="13" t="s">
        <v>134</v>
      </c>
      <c r="D37" s="13" t="s">
        <v>135</v>
      </c>
      <c r="E37" s="13"/>
      <c r="F37" s="20"/>
      <c r="G37" s="20"/>
      <c r="H37" s="20"/>
      <c r="I37" s="14"/>
      <c r="J37" s="15">
        <v>-2.4</v>
      </c>
      <c r="K37" s="15">
        <v>6.04</v>
      </c>
      <c r="L37" s="15">
        <v>37.14</v>
      </c>
      <c r="M37" s="15">
        <v>7.73</v>
      </c>
      <c r="N37" s="15">
        <v>4.16</v>
      </c>
    </row>
    <row r="38" spans="1:14" ht="13.5" customHeight="1" thickBot="1" x14ac:dyDescent="0.25">
      <c r="A38" s="4" t="s">
        <v>89</v>
      </c>
      <c r="B38" s="4" t="s">
        <v>90</v>
      </c>
      <c r="C38" s="4" t="s">
        <v>91</v>
      </c>
      <c r="D38" s="4" t="s">
        <v>92</v>
      </c>
      <c r="E38" s="4" t="s">
        <v>15</v>
      </c>
      <c r="F38" s="19">
        <v>0</v>
      </c>
      <c r="G38" s="19" t="s">
        <v>85</v>
      </c>
      <c r="H38" s="19" t="s">
        <v>85</v>
      </c>
      <c r="I38" s="5">
        <v>2.4E-2</v>
      </c>
      <c r="J38" s="6">
        <v>-2.2400000000000002</v>
      </c>
      <c r="K38" s="6">
        <v>10.23</v>
      </c>
      <c r="L38" s="6">
        <v>38.270000000000003</v>
      </c>
      <c r="M38" s="6">
        <v>4.24</v>
      </c>
      <c r="N38" s="7"/>
    </row>
    <row r="39" spans="1:14" ht="13.5" customHeight="1" thickBot="1" x14ac:dyDescent="0.25">
      <c r="A39" s="10"/>
      <c r="B39" s="10" t="s">
        <v>136</v>
      </c>
      <c r="C39" s="10" t="s">
        <v>137</v>
      </c>
      <c r="D39" s="10" t="s">
        <v>138</v>
      </c>
      <c r="E39" s="10"/>
      <c r="F39" s="18"/>
      <c r="G39" s="18"/>
      <c r="H39" s="18"/>
      <c r="I39" s="11"/>
      <c r="J39" s="12">
        <v>-2.2799999999999998</v>
      </c>
      <c r="K39" s="12">
        <v>7.69</v>
      </c>
      <c r="L39" s="12">
        <v>38.06</v>
      </c>
      <c r="M39" s="12">
        <v>2.15</v>
      </c>
      <c r="N39" s="16"/>
    </row>
    <row r="40" spans="1:14" ht="13.5" customHeight="1" thickBot="1" x14ac:dyDescent="0.25">
      <c r="A40" s="4"/>
      <c r="B40" s="4"/>
      <c r="C40" s="4"/>
      <c r="D40" s="4" t="s">
        <v>139</v>
      </c>
      <c r="E40" s="4"/>
      <c r="F40" s="19"/>
      <c r="G40" s="19"/>
      <c r="H40" s="19"/>
      <c r="I40" s="5"/>
      <c r="J40" s="6">
        <f>(J10*(I10/0.6))+((J12*(I12/0.6))+(J13*(I13/0.6))+(J14*(I14/0.6))+(J15*(I15/0.6))+(J18*(I18/0.6))+(J19*(I19/0.6))+(J20*(I20/0.6))+(J23*(I23/0.6))+(J24*(I24/0.6))+(J25*(I25/0.6))+(J28*(I28/0.6))+(J29*(I29/0.6))+(J30*(I30/0.6))+(J33*(I33/0.6))+(J34*(I34/0.6))+(J35*(I35/0.6))+(J38*(I38/0.6)))</f>
        <v>-1.8501500000000004</v>
      </c>
      <c r="K40" s="6">
        <f>(K10*(I10/0.6))+((K12*(I12/0.6))+(K13*(I13/0.6))+(K14*(I14/0.6))+(K15*(I15/0.6))+(K18*(I18/0.6))+(K19*(I19/0.6))+(K20*(I20/0.6))+(K23*(I23/0.6))+(K24*(I24/0.6))+(K25*(I25/0.6))+(K28*(I28/0.6))+(K29*(I29/0.6))+(K30*(I30/0.6))+(K33*(I33/0.6))+(K34*(I34/0.6))+(K35*(I35/0.6))+(K38*(I38/0.06)))</f>
        <v>8.8228500000000007</v>
      </c>
      <c r="L40" s="6">
        <f>(L10*(I10/0.6))+((L12*(I12/0.6))+(L13*(I13/0.6))+(L14*(I14/0.6))+(L15*(I15/0.6))+(I18*(I18/0.6))+(L19*(I19/0.6))+(L20*(I20/0.6))+(L23*(I23/0.6))+(L24*(I24/0.6))+(L25*(I25/0.6))+(L28*(I28/0.6))+(L29*(I29/0.6))+(L30*(I30/0.6))+(L33*(I33/0.6))+(L34*(I34/0.6))+(L35*(I35/0.6)))</f>
        <v>29.250709999999998</v>
      </c>
      <c r="M40" s="6">
        <f>(M10*(I10/0.6))+((M12*(I12/0.6))+(M13*(I13/0.6))+(M14*(I14/0.6))+(M15*(I15/0.6))+(M18*(I18/0.6))+(M19*(I19/0.6))+(M20*(I20/0.6))+(M23*(I23/0.6))+(M24*(I24/0.6))+(M25*(I25/0.6))+(M28*(I28/0.6))+(M29*(I29/0.6))+(M30*(I30/0.6))+(M33*(I33/0.6))+(M34*(I34/0.6))+(M35*(I35/0.6)))</f>
        <v>3.0402500000000003</v>
      </c>
      <c r="N40" s="6">
        <f>(N10*(I10/0.6))+((N12*(I12/0.6))+(N13*(I13/0.6))+(N14*(I14/0.6))+(N15*(I15/0.6))+(N18*(I18/0.6))+(N19*(I19/0.6))+(N20*(I20/0.6))+(N23*(I23/0.6))+(N24*(I24/0.6))+(N25*(I25/0.6))+(N28*(I28/0.6))+(N29*(I29/0.6))+(N30*(I30/0.6))+(N33*(I33/0.6))+(N34*(I34/0.6))+(N35*(I35/0.6)))</f>
        <v>2.5911</v>
      </c>
    </row>
    <row r="41" spans="1:14" ht="13.5" customHeight="1" thickBot="1" x14ac:dyDescent="0.25">
      <c r="A41" s="4"/>
      <c r="B41" s="4"/>
      <c r="C41" s="4"/>
      <c r="D41" s="4" t="s">
        <v>140</v>
      </c>
      <c r="E41" s="4"/>
      <c r="F41" s="19"/>
      <c r="G41" s="19"/>
      <c r="H41" s="19"/>
      <c r="I41" s="5"/>
      <c r="J41" s="3">
        <f>(J11*(I10/0.6))+(J17*(SUM(I12:I15)/0.6)+(J22*(SUM(I18:I20)/0.6)+(J27*(SUM(I23:I25)/0.6)+(J32*(SUM(I28:I30)/0.6)+(J37*(SUM(I33:I35)/0.6)+(J39*(I38/0.6)))))))</f>
        <v>-1.8096749999999999</v>
      </c>
      <c r="K41" s="3">
        <f>(K11*(I10/0.6))+(K17*(SUM(I12:I15)/0.6)+(K22*(SUM(I18:I20)/0.6)+(K27*(SUM(I23:I25)/0.6)+(K32*(SUM(I28:I30)/0.6)+(K37*(SUM(I33:I35)/0.6)+(K39*(I38/0.6)))))))</f>
        <v>5.5457750000000008</v>
      </c>
      <c r="L41" s="3">
        <f>(L11*(I10/0.6))+(L17*(SUM(I12:I15)/0.6)+(L22*(SUM(I18:I20)/0.6)+(L27*(SUM(I23:I25)/0.6)+(L32*(SUM(I28:I30)/0.6)+(L37*(SUM(I33:I35)/0.6)+(L39*(I38/0.6)))))))</f>
        <v>32.919225000000004</v>
      </c>
      <c r="M41" s="3">
        <f>(M11*(I10/0.6))+(M17*(SUM(I12:I15)/0.6)+(M22*(SUM(I18:I20)/0.6)+(M27*(SUM(I23:I25)/0.6)+(M32*(SUM(I28:I30)/0.6)+(M37*(SUM(I33:I35)/0.6)+(M39*(I38/0.6)))))))</f>
        <v>3.1492500000000008</v>
      </c>
      <c r="N41" s="3">
        <f>(N11*(I10/0.6))+(N17*(SUM(I12:I15)/0.6)+(N22*(SUM(I18:I20)/0.6)+(N27*(SUM(I23:I25)/0.6)+(N32*(SUM(I28:I30)/0.6)+(N37*(SUM(I33:I35)/0.6)+(N39*(I38/0.6)))))))</f>
        <v>3.2106750000000006</v>
      </c>
    </row>
    <row r="42" spans="1:14" ht="13.5" customHeight="1" thickBot="1" x14ac:dyDescent="0.25">
      <c r="A42" s="10"/>
      <c r="B42" s="10"/>
      <c r="C42" s="10"/>
      <c r="D42" s="10" t="s">
        <v>141</v>
      </c>
      <c r="E42" s="10"/>
      <c r="F42" s="18"/>
      <c r="G42" s="18"/>
      <c r="H42" s="18"/>
      <c r="I42" s="11">
        <f>SUM(I2:I38)</f>
        <v>1</v>
      </c>
      <c r="J42" s="12">
        <f>(J40*0.6)+(J8*0.4)</f>
        <v>-1.3272100000000002</v>
      </c>
      <c r="K42" s="12">
        <f>(K40*0.6)+(K8*0.4)</f>
        <v>7.09483</v>
      </c>
      <c r="L42" s="12">
        <f>(L40*0.6)+(L8*0.4)</f>
        <v>22.486585999999996</v>
      </c>
      <c r="M42" s="12">
        <f>(M40*0.6)+(M8*0.4)</f>
        <v>5.0848699999999996</v>
      </c>
      <c r="N42" s="12">
        <f>(N40*0.6)+(N8*0.4)</f>
        <v>4.1329399999999996</v>
      </c>
    </row>
    <row r="43" spans="1:14" ht="13.5" customHeight="1" thickBot="1" x14ac:dyDescent="0.25">
      <c r="A43" s="4"/>
      <c r="B43" s="4"/>
      <c r="C43" s="4"/>
      <c r="D43" s="4" t="s">
        <v>142</v>
      </c>
      <c r="E43" s="4"/>
      <c r="F43" s="19"/>
      <c r="G43" s="19"/>
      <c r="H43" s="19"/>
      <c r="I43" s="5"/>
      <c r="J43" s="6">
        <f>J41*0.6+J8*0.4</f>
        <v>-1.3029249999999999</v>
      </c>
      <c r="K43" s="6">
        <f>K41*0.6+K8*0.4</f>
        <v>5.1285850000000002</v>
      </c>
      <c r="L43" s="6">
        <f>L41*0.6+L8*0.4</f>
        <v>24.687694999999998</v>
      </c>
      <c r="M43" s="6">
        <f>M41*0.6+M8*0.4</f>
        <v>5.150269999999999</v>
      </c>
      <c r="N43" s="6">
        <f>N41*0.6+N8*0.4</f>
        <v>4.5046850000000003</v>
      </c>
    </row>
  </sheetData>
  <pageMargins left="0.75" right="0.75" top="1" bottom="1" header="0.5" footer="0.5"/>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43"/>
  <sheetViews>
    <sheetView workbookViewId="0">
      <selection activeCell="L41" sqref="L41"/>
    </sheetView>
  </sheetViews>
  <sheetFormatPr defaultRowHeight="12.75" x14ac:dyDescent="0.2"/>
  <cols>
    <col min="2" max="2" width="18.85546875" style="64" customWidth="1"/>
    <col min="3" max="3" width="8.7109375" style="64" customWidth="1"/>
    <col min="4" max="4" width="24.5703125" style="64" customWidth="1"/>
    <col min="6" max="8" width="9.140625" style="22" customWidth="1"/>
  </cols>
  <sheetData>
    <row r="1" spans="1:15" ht="13.5" customHeight="1" thickBot="1" x14ac:dyDescent="0.25">
      <c r="A1" s="8" t="s">
        <v>0</v>
      </c>
      <c r="B1" s="8" t="s">
        <v>1</v>
      </c>
      <c r="C1" s="8" t="s">
        <v>2</v>
      </c>
      <c r="D1" s="8" t="s">
        <v>3</v>
      </c>
      <c r="E1" s="8" t="s">
        <v>4</v>
      </c>
      <c r="F1" s="8" t="s">
        <v>95</v>
      </c>
      <c r="G1" s="8" t="s">
        <v>97</v>
      </c>
      <c r="H1" s="8" t="s">
        <v>98</v>
      </c>
      <c r="I1" s="9" t="s">
        <v>5</v>
      </c>
      <c r="J1" s="8" t="s">
        <v>7</v>
      </c>
      <c r="K1" s="8" t="s">
        <v>6</v>
      </c>
      <c r="L1" s="8" t="s">
        <v>100</v>
      </c>
      <c r="M1" s="8" t="s">
        <v>8</v>
      </c>
      <c r="N1" s="8" t="s">
        <v>9</v>
      </c>
      <c r="O1" s="8" t="s">
        <v>10</v>
      </c>
    </row>
    <row r="2" spans="1:15" x14ac:dyDescent="0.2">
      <c r="A2" t="s">
        <v>11</v>
      </c>
      <c r="B2" t="s">
        <v>12</v>
      </c>
      <c r="C2" t="s">
        <v>13</v>
      </c>
      <c r="D2" t="s">
        <v>14</v>
      </c>
      <c r="E2" t="s">
        <v>15</v>
      </c>
      <c r="F2" s="22">
        <v>40</v>
      </c>
      <c r="G2" s="22">
        <v>36</v>
      </c>
      <c r="H2" s="22">
        <v>22</v>
      </c>
      <c r="I2" s="67">
        <v>0.14799999999999999</v>
      </c>
      <c r="J2" s="65">
        <v>1.22</v>
      </c>
      <c r="K2" s="65">
        <v>-4.07</v>
      </c>
      <c r="L2" s="65">
        <v>-4.92</v>
      </c>
      <c r="M2" s="65">
        <v>3.34</v>
      </c>
      <c r="N2" s="65">
        <v>12.83</v>
      </c>
      <c r="O2" s="65">
        <v>6.59</v>
      </c>
    </row>
    <row r="3" spans="1:15" x14ac:dyDescent="0.2">
      <c r="A3" t="s">
        <v>11</v>
      </c>
      <c r="B3" t="s">
        <v>16</v>
      </c>
      <c r="C3" t="s">
        <v>17</v>
      </c>
      <c r="D3" t="s">
        <v>18</v>
      </c>
      <c r="F3" s="22">
        <v>0</v>
      </c>
      <c r="G3" s="22">
        <v>3</v>
      </c>
      <c r="H3" s="22">
        <v>18</v>
      </c>
      <c r="I3" s="67">
        <v>0.04</v>
      </c>
      <c r="J3" s="65">
        <v>-1.2</v>
      </c>
      <c r="K3" s="65">
        <v>-0.83</v>
      </c>
      <c r="L3" s="65">
        <v>-4</v>
      </c>
      <c r="M3" s="65">
        <v>-0.34</v>
      </c>
      <c r="N3" s="65">
        <v>3.24</v>
      </c>
      <c r="O3" s="65">
        <v>2.63</v>
      </c>
    </row>
    <row r="4" spans="1:15" x14ac:dyDescent="0.2">
      <c r="A4" t="s">
        <v>11</v>
      </c>
      <c r="B4" t="s">
        <v>19</v>
      </c>
      <c r="C4" t="s">
        <v>20</v>
      </c>
      <c r="D4" t="s">
        <v>21</v>
      </c>
      <c r="E4" t="s">
        <v>15</v>
      </c>
      <c r="F4" s="22">
        <v>14</v>
      </c>
      <c r="G4" s="22">
        <v>5</v>
      </c>
      <c r="H4" s="22">
        <v>12</v>
      </c>
      <c r="I4" s="67">
        <v>7.1999999999999995E-2</v>
      </c>
      <c r="J4" s="65">
        <v>1.9</v>
      </c>
      <c r="K4" s="65">
        <v>-1.73</v>
      </c>
      <c r="L4" s="65">
        <v>-1.06</v>
      </c>
      <c r="M4" s="65">
        <v>0.96</v>
      </c>
      <c r="N4" s="65">
        <v>9.83</v>
      </c>
      <c r="O4" s="65">
        <v>7.81</v>
      </c>
    </row>
    <row r="5" spans="1:15" x14ac:dyDescent="0.2">
      <c r="A5" t="s">
        <v>11</v>
      </c>
      <c r="B5" t="s">
        <v>22</v>
      </c>
      <c r="C5" t="s">
        <v>101</v>
      </c>
      <c r="D5" t="s">
        <v>102</v>
      </c>
      <c r="E5" t="s">
        <v>15</v>
      </c>
      <c r="F5" s="22">
        <v>56</v>
      </c>
      <c r="G5" s="22">
        <v>47</v>
      </c>
      <c r="H5" s="22">
        <v>37</v>
      </c>
      <c r="I5" s="67">
        <v>2.8000000000000001E-2</v>
      </c>
      <c r="J5" s="65">
        <v>-2.1800000000000002</v>
      </c>
      <c r="K5" s="65">
        <v>-3.25</v>
      </c>
      <c r="L5" s="65">
        <v>-6.2</v>
      </c>
      <c r="M5" s="65">
        <v>0.27</v>
      </c>
      <c r="N5" s="65">
        <v>-0.82</v>
      </c>
      <c r="O5" s="65">
        <v>-2.38</v>
      </c>
    </row>
    <row r="6" spans="1:15" x14ac:dyDescent="0.2">
      <c r="A6" t="s">
        <v>11</v>
      </c>
      <c r="B6" t="s">
        <v>25</v>
      </c>
      <c r="C6" t="s">
        <v>26</v>
      </c>
      <c r="D6" t="s">
        <v>27</v>
      </c>
      <c r="E6" t="s">
        <v>28</v>
      </c>
      <c r="F6" s="22">
        <v>29</v>
      </c>
      <c r="G6" s="22">
        <v>12</v>
      </c>
      <c r="H6" s="22">
        <v>29</v>
      </c>
      <c r="I6" s="67">
        <v>7.1999999999999995E-2</v>
      </c>
      <c r="J6" s="65">
        <v>-0.46</v>
      </c>
      <c r="K6" s="65">
        <v>0.69</v>
      </c>
      <c r="L6" s="65">
        <v>-3.01</v>
      </c>
      <c r="M6" s="65">
        <v>2.56</v>
      </c>
      <c r="N6" s="65">
        <v>6.33</v>
      </c>
      <c r="O6" s="65">
        <v>2.76</v>
      </c>
    </row>
    <row r="7" spans="1:15" ht="13.5" customHeight="1" thickBot="1" x14ac:dyDescent="0.25">
      <c r="A7" s="2" t="s">
        <v>11</v>
      </c>
      <c r="B7" s="2" t="s">
        <v>29</v>
      </c>
      <c r="C7" s="2" t="s">
        <v>30</v>
      </c>
      <c r="D7" s="2" t="s">
        <v>31</v>
      </c>
      <c r="E7" s="2" t="s">
        <v>32</v>
      </c>
      <c r="F7" s="17">
        <v>31</v>
      </c>
      <c r="G7" s="17">
        <v>42</v>
      </c>
      <c r="H7" s="17">
        <v>61</v>
      </c>
      <c r="I7" s="99">
        <v>0.04</v>
      </c>
      <c r="J7" s="3">
        <v>-1.41</v>
      </c>
      <c r="K7" s="3">
        <v>-2.4900000000000002</v>
      </c>
      <c r="L7" s="3">
        <v>-6.43</v>
      </c>
      <c r="M7" s="3">
        <v>2.42</v>
      </c>
      <c r="N7" s="3">
        <v>19.05</v>
      </c>
      <c r="O7" s="3">
        <v>0.77</v>
      </c>
    </row>
    <row r="8" spans="1:15" ht="13.5" customHeight="1" thickBot="1" x14ac:dyDescent="0.25">
      <c r="A8" s="2"/>
      <c r="B8" s="2"/>
      <c r="C8" s="2"/>
      <c r="D8" s="2" t="s">
        <v>103</v>
      </c>
      <c r="E8" s="2"/>
      <c r="F8" s="17"/>
      <c r="G8" s="17"/>
      <c r="H8" s="17"/>
      <c r="I8" s="99"/>
      <c r="J8" s="3">
        <f>((J2*(I2/0.4))+(J3*(I3/0.4))+(J4*(I4/0.4))+(J5*(I5/0.4))+(J6*(I6/0.4))+(J7*(I7/0.4)))</f>
        <v>0.29699999999999982</v>
      </c>
      <c r="K8" s="3">
        <f>((K2*(I2/0.4))+(K3*(I3/0.4))+(K4*(I4/0.4))+(K5*(I5/0.4))+(K6*(I6/0.4))+(K7*(I7/0.4)))</f>
        <v>-2.2525999999999997</v>
      </c>
      <c r="L8" s="3">
        <f>((L2*(I2/0.4))+(L3*(I3/0.4))+(L4*(I4/0.4))+(L5*(I5/0.4))+(L6*(I6/0.4))+(L7*(I7/0.4)))</f>
        <v>-4.0299999999999994</v>
      </c>
      <c r="M8" s="3">
        <f>((M2*(I2/0.4))+(M3*(I3/0.4))+(M4*(I4/0.4))+(M5*(I5/0.4))+(M6*(I6/0.4))+(M7*(I7/0.4)))</f>
        <v>2.0962999999999994</v>
      </c>
      <c r="N8" s="3">
        <f>((N2*(I2/0.4))+(N3*(I3/0.4))+(N4*(I4/0.4))+(N5*(I5/0.4))+(N6*(I6/0.4))+(N7*(I7/0.4)))</f>
        <v>9.827499999999997</v>
      </c>
      <c r="O8" s="3">
        <f>((O2*(I2/0.4))+(O3*(I3/0.4))+(O4*(I4/0.4))+(O5*(I5/0.4))+(O6*(I6/0.4))+(O7*(I7/0.4)))</f>
        <v>4.5142999999999986</v>
      </c>
    </row>
    <row r="9" spans="1:15" ht="13.5" customHeight="1" thickBot="1" x14ac:dyDescent="0.25">
      <c r="A9" s="10" t="s">
        <v>11</v>
      </c>
      <c r="B9" s="10" t="s">
        <v>104</v>
      </c>
      <c r="C9" s="10" t="s">
        <v>105</v>
      </c>
      <c r="D9" s="10" t="s">
        <v>106</v>
      </c>
      <c r="E9" s="10"/>
      <c r="F9" s="18"/>
      <c r="G9" s="18"/>
      <c r="H9" s="18"/>
      <c r="I9" s="11"/>
      <c r="J9" s="12">
        <v>6.47</v>
      </c>
      <c r="K9" s="12">
        <v>0.77</v>
      </c>
      <c r="L9" s="12">
        <v>4.0199999999999996</v>
      </c>
      <c r="M9" s="12">
        <v>5.03</v>
      </c>
      <c r="N9" s="12">
        <v>7.8</v>
      </c>
      <c r="O9" s="12">
        <v>6.31</v>
      </c>
    </row>
    <row r="10" spans="1:15" ht="13.5" customHeight="1" thickBot="1" x14ac:dyDescent="0.25">
      <c r="A10" s="4" t="s">
        <v>33</v>
      </c>
      <c r="B10" s="4" t="s">
        <v>34</v>
      </c>
      <c r="C10" s="4" t="s">
        <v>35</v>
      </c>
      <c r="D10" s="4" t="s">
        <v>36</v>
      </c>
      <c r="E10" s="4" t="s">
        <v>15</v>
      </c>
      <c r="F10" s="19">
        <v>0</v>
      </c>
      <c r="G10" s="19">
        <v>3</v>
      </c>
      <c r="H10" s="19">
        <v>5</v>
      </c>
      <c r="I10" s="5">
        <v>3.7499999999999999E-2</v>
      </c>
      <c r="J10" s="6">
        <v>-28.17</v>
      </c>
      <c r="K10" s="6">
        <v>-17.95</v>
      </c>
      <c r="L10" s="6">
        <v>-26.91</v>
      </c>
      <c r="M10" s="6">
        <v>-22.16</v>
      </c>
      <c r="N10" s="6">
        <v>6.42</v>
      </c>
      <c r="O10" s="6">
        <v>6.08</v>
      </c>
    </row>
    <row r="11" spans="1:15" ht="13.5" customHeight="1" thickBot="1" x14ac:dyDescent="0.25">
      <c r="A11" s="13"/>
      <c r="B11" s="13" t="s">
        <v>107</v>
      </c>
      <c r="C11" s="13" t="s">
        <v>108</v>
      </c>
      <c r="D11" s="13" t="s">
        <v>109</v>
      </c>
      <c r="E11" s="13"/>
      <c r="F11" s="20"/>
      <c r="G11" s="20"/>
      <c r="H11" s="20"/>
      <c r="I11" s="14"/>
      <c r="J11" s="15">
        <v>-25.6</v>
      </c>
      <c r="K11" s="15">
        <v>-17.91</v>
      </c>
      <c r="L11" s="15">
        <v>-26.27</v>
      </c>
      <c r="M11" s="15">
        <v>-20.12</v>
      </c>
      <c r="N11" s="15">
        <v>2.41</v>
      </c>
      <c r="O11" s="15">
        <v>3.6</v>
      </c>
    </row>
    <row r="12" spans="1:15" x14ac:dyDescent="0.2">
      <c r="A12" t="s">
        <v>33</v>
      </c>
      <c r="B12" t="s">
        <v>37</v>
      </c>
      <c r="C12" t="s">
        <v>38</v>
      </c>
      <c r="D12" t="s">
        <v>39</v>
      </c>
      <c r="F12" s="22">
        <v>29</v>
      </c>
      <c r="G12" s="22">
        <v>24</v>
      </c>
      <c r="H12" s="22">
        <v>16</v>
      </c>
      <c r="I12" s="67">
        <v>1.7999999999999999E-2</v>
      </c>
      <c r="J12" s="65">
        <v>-19.38</v>
      </c>
      <c r="K12" s="65">
        <v>-11.22</v>
      </c>
      <c r="L12" s="65">
        <v>-21.72</v>
      </c>
      <c r="M12" s="65">
        <v>-12.96</v>
      </c>
      <c r="N12" s="65">
        <v>-0.02</v>
      </c>
      <c r="O12" s="65">
        <v>-2.16</v>
      </c>
    </row>
    <row r="13" spans="1:15" x14ac:dyDescent="0.2">
      <c r="A13" t="s">
        <v>33</v>
      </c>
      <c r="B13" t="s">
        <v>40</v>
      </c>
      <c r="C13" t="s">
        <v>41</v>
      </c>
      <c r="D13" t="s">
        <v>42</v>
      </c>
      <c r="E13" t="s">
        <v>43</v>
      </c>
      <c r="F13" s="22">
        <v>73</v>
      </c>
      <c r="G13" s="22" t="s">
        <v>85</v>
      </c>
      <c r="H13" s="22" t="s">
        <v>85</v>
      </c>
      <c r="I13" s="67">
        <v>3.9E-2</v>
      </c>
      <c r="J13" s="65">
        <v>-17.18</v>
      </c>
      <c r="K13" s="65">
        <v>-11.16</v>
      </c>
      <c r="L13" s="65">
        <v>-20.86</v>
      </c>
      <c r="M13" s="65">
        <v>-12.44</v>
      </c>
      <c r="N13" s="65">
        <v>0.75</v>
      </c>
      <c r="O13" s="65">
        <v>-0.52</v>
      </c>
    </row>
    <row r="14" spans="1:15" x14ac:dyDescent="0.2">
      <c r="A14" t="s">
        <v>33</v>
      </c>
      <c r="B14" t="s">
        <v>44</v>
      </c>
      <c r="C14" t="s">
        <v>45</v>
      </c>
      <c r="D14" t="s">
        <v>46</v>
      </c>
      <c r="E14" t="s">
        <v>15</v>
      </c>
      <c r="F14" s="22">
        <v>0</v>
      </c>
      <c r="G14" s="22">
        <v>9</v>
      </c>
      <c r="H14" s="22">
        <v>6</v>
      </c>
      <c r="I14" s="67">
        <v>4.0500000000000001E-2</v>
      </c>
      <c r="J14" s="65">
        <v>-19.37</v>
      </c>
      <c r="K14" s="65">
        <v>-10.94</v>
      </c>
      <c r="L14" s="65">
        <v>-23.06</v>
      </c>
      <c r="M14" s="65">
        <v>-13.35</v>
      </c>
      <c r="N14" s="65">
        <v>-2.06</v>
      </c>
      <c r="O14" s="65">
        <v>-3.79</v>
      </c>
    </row>
    <row r="15" spans="1:15" ht="13.5" customHeight="1" thickBot="1" x14ac:dyDescent="0.25">
      <c r="A15" s="2" t="s">
        <v>33</v>
      </c>
      <c r="B15" s="2" t="s">
        <v>47</v>
      </c>
      <c r="C15" s="2" t="s">
        <v>48</v>
      </c>
      <c r="D15" s="2" t="s">
        <v>49</v>
      </c>
      <c r="E15" s="2" t="s">
        <v>15</v>
      </c>
      <c r="F15" s="17">
        <v>26</v>
      </c>
      <c r="G15" s="17">
        <v>20</v>
      </c>
      <c r="H15" s="17">
        <v>15</v>
      </c>
      <c r="I15" s="99">
        <v>3.7499999999999999E-2</v>
      </c>
      <c r="J15" s="3">
        <v>-18.579999999999998</v>
      </c>
      <c r="K15" s="3">
        <v>-11.8</v>
      </c>
      <c r="L15" s="3">
        <v>-21.72</v>
      </c>
      <c r="M15" s="3">
        <v>-8.3699999999999992</v>
      </c>
      <c r="N15" s="3">
        <v>2.65</v>
      </c>
      <c r="O15" s="3">
        <v>-1.77</v>
      </c>
    </row>
    <row r="16" spans="1:15" ht="13.5" customHeight="1" thickBot="1" x14ac:dyDescent="0.25">
      <c r="A16" s="2"/>
      <c r="B16" s="2"/>
      <c r="C16" s="2"/>
      <c r="D16" s="2" t="s">
        <v>110</v>
      </c>
      <c r="E16" s="2"/>
      <c r="F16" s="17"/>
      <c r="G16" s="17"/>
      <c r="H16" s="17"/>
      <c r="I16" s="99"/>
      <c r="J16" s="3">
        <f>((J12*(I12/SUM(I12:I15)))+(J13*(I13/SUM(I12:I15)))+(J14*(I14/SUM(I12:I15)))+(J15*(I15/SUM(I12:I15))))</f>
        <v>-18.519222222222218</v>
      </c>
      <c r="K16" s="3">
        <f>((K12*(I12/SUM(I12:I15)))+(K13*(I13/SUM(I12:I15)))+(K14*(I14/SUM(I12:I15)))+(K15*(I15/SUM(I12:I15))))</f>
        <v>-11.279777777777777</v>
      </c>
      <c r="L16" s="3">
        <f>((L12*(I12/SUM(I12:I15)))+(L13*(I13/SUM(I12:I15)))+(L14*(I14/SUM(I12:I15)))+(L15*(I15/SUM(I12:I15))))</f>
        <v>-21.873555555555551</v>
      </c>
      <c r="M16" s="3">
        <f>((M12*(I12/SUM(I12:I15)))+(M13*(I13/SUM(I12:I15)))+(M14*(I14/SUM(I12:I15)))+(M15*(I15/SUM(I12:I15))))</f>
        <v>-11.651777777777777</v>
      </c>
      <c r="N16" s="3">
        <f>((N12*(I12/SUM(I12:I15)))+(N13*(I13/SUM(I12:I15)))+(N14*(I14/SUM(I12:I15)))+(N15*(I15/SUM(I12:I15))))</f>
        <v>0.33211111111111091</v>
      </c>
      <c r="O16" s="3">
        <f>((O12*(I12/SUM(I12:I15)))+(O13*(I13/SUM(I12:I15)))+(O14*(I14/SUM(I12:I15)))+(O15*(I15/SUM(I12:I15))))</f>
        <v>-2.0668888888888888</v>
      </c>
    </row>
    <row r="17" spans="1:15" ht="13.5" customHeight="1" thickBot="1" x14ac:dyDescent="0.25">
      <c r="A17" s="10"/>
      <c r="B17" s="10" t="s">
        <v>111</v>
      </c>
      <c r="C17" s="10" t="s">
        <v>112</v>
      </c>
      <c r="D17" s="10" t="s">
        <v>113</v>
      </c>
      <c r="E17" s="10"/>
      <c r="F17" s="18"/>
      <c r="G17" s="18"/>
      <c r="H17" s="18"/>
      <c r="I17" s="11"/>
      <c r="J17" s="12">
        <v>-16.309999999999999</v>
      </c>
      <c r="K17" s="12">
        <v>-10.81</v>
      </c>
      <c r="L17" s="12">
        <v>-20.55</v>
      </c>
      <c r="M17" s="12">
        <v>-10.46</v>
      </c>
      <c r="N17" s="12">
        <v>-2.4900000000000002</v>
      </c>
      <c r="O17" s="12">
        <v>-3.84</v>
      </c>
    </row>
    <row r="18" spans="1:15" x14ac:dyDescent="0.2">
      <c r="A18" t="s">
        <v>33</v>
      </c>
      <c r="B18" t="s">
        <v>50</v>
      </c>
      <c r="C18" t="s">
        <v>51</v>
      </c>
      <c r="D18" t="s">
        <v>52</v>
      </c>
      <c r="E18" t="s">
        <v>15</v>
      </c>
      <c r="F18" s="22">
        <v>74</v>
      </c>
      <c r="G18" s="21">
        <v>82</v>
      </c>
      <c r="H18" s="21">
        <v>82</v>
      </c>
      <c r="I18" s="67">
        <v>3.5999999999999997E-2</v>
      </c>
      <c r="J18" s="65">
        <v>-12.65</v>
      </c>
      <c r="K18" s="65">
        <v>-6.11</v>
      </c>
      <c r="L18" s="65">
        <v>-14.43</v>
      </c>
      <c r="M18" s="65">
        <v>-5.67</v>
      </c>
      <c r="N18" s="65">
        <v>-1.67</v>
      </c>
      <c r="O18" s="65">
        <v>-8.86</v>
      </c>
    </row>
    <row r="19" spans="1:15" x14ac:dyDescent="0.2">
      <c r="A19" t="s">
        <v>33</v>
      </c>
      <c r="B19" t="s">
        <v>53</v>
      </c>
      <c r="C19" t="s">
        <v>54</v>
      </c>
      <c r="D19" t="s">
        <v>55</v>
      </c>
      <c r="E19" t="s">
        <v>56</v>
      </c>
      <c r="F19" s="22">
        <v>81</v>
      </c>
      <c r="G19" s="22">
        <v>27</v>
      </c>
      <c r="H19" s="22" t="s">
        <v>85</v>
      </c>
      <c r="I19" s="67">
        <v>3.5999999999999997E-2</v>
      </c>
      <c r="J19" s="65">
        <v>-13.6</v>
      </c>
      <c r="K19" s="65">
        <v>-8.75</v>
      </c>
      <c r="L19" s="65">
        <v>-15.85</v>
      </c>
      <c r="M19" s="65">
        <v>-4.38</v>
      </c>
      <c r="N19" s="65">
        <v>-0.82</v>
      </c>
      <c r="O19" s="65">
        <v>-2.38</v>
      </c>
    </row>
    <row r="20" spans="1:15" ht="13.5" customHeight="1" thickBot="1" x14ac:dyDescent="0.25">
      <c r="A20" s="2" t="s">
        <v>33</v>
      </c>
      <c r="B20" s="2" t="s">
        <v>57</v>
      </c>
      <c r="C20" s="2" t="s">
        <v>58</v>
      </c>
      <c r="D20" s="2" t="s">
        <v>59</v>
      </c>
      <c r="E20" s="2" t="s">
        <v>15</v>
      </c>
      <c r="F20" s="17">
        <v>0</v>
      </c>
      <c r="G20" s="17">
        <v>6</v>
      </c>
      <c r="H20" s="17">
        <v>10</v>
      </c>
      <c r="I20" s="99">
        <v>3.7499999999999999E-2</v>
      </c>
      <c r="J20" s="3">
        <v>-8.7200000000000006</v>
      </c>
      <c r="K20" s="3">
        <v>-7.08</v>
      </c>
      <c r="L20" s="3">
        <v>-13.86</v>
      </c>
      <c r="M20" s="3">
        <v>1.07</v>
      </c>
      <c r="N20" s="3">
        <v>1.31</v>
      </c>
      <c r="O20" s="3">
        <v>-1.1000000000000001</v>
      </c>
    </row>
    <row r="21" spans="1:15" ht="13.5" customHeight="1" thickBot="1" x14ac:dyDescent="0.25">
      <c r="A21" s="2"/>
      <c r="B21" s="2"/>
      <c r="C21" s="2"/>
      <c r="D21" s="2" t="s">
        <v>117</v>
      </c>
      <c r="E21" s="2"/>
      <c r="F21" s="17"/>
      <c r="G21" s="17"/>
      <c r="H21" s="17"/>
      <c r="I21" s="99"/>
      <c r="J21" s="3">
        <f>((J18*(I18/SUM(I18:I20)))+(J19*(I19/SUM(I18:I20)))+(J20*(I20/SUM(I18:I20))))</f>
        <v>-11.616438356164384</v>
      </c>
      <c r="K21" s="3">
        <f>((K18*(I18/SUM(I18:I20)))+(K19*(I19/SUM(I18:I20)))+(K20*(I20/SUM(I18:I20))))</f>
        <v>-7.3101369863013712</v>
      </c>
      <c r="L21" s="3">
        <f>((L18*(I18/SUM(I18:I20)))+(L19*(I19/SUM(I18:I20)))+(L20*(I20/SUM(I18:I20))))</f>
        <v>-14.701643835616441</v>
      </c>
      <c r="M21" s="3">
        <f>((M18*(I18/SUM(I18:I20)))+(M19*(I19/SUM(I18:I20)))+(M20*(I20/SUM(I18:I20))))</f>
        <v>-2.9376712328767125</v>
      </c>
      <c r="N21" s="3">
        <f>((N18*(I18/SUM(I18:I20)))+(N19*(I19/SUM(I18:I20)))+(N20*(I20/SUM(I18:I20))))</f>
        <v>-0.36999999999999994</v>
      </c>
      <c r="O21" s="3">
        <f>((O18*(I18/SUM(I18:I20)))+(O19*(I19/SUM(I18:I20)))+(O20*(I20/SUM(I18:I20))))</f>
        <v>-4.0720547945205485</v>
      </c>
    </row>
    <row r="22" spans="1:15" ht="13.5" customHeight="1" thickBot="1" x14ac:dyDescent="0.25">
      <c r="A22" s="10"/>
      <c r="B22" s="10" t="s">
        <v>118</v>
      </c>
      <c r="C22" s="10" t="s">
        <v>119</v>
      </c>
      <c r="D22" s="10" t="s">
        <v>120</v>
      </c>
      <c r="E22" s="10"/>
      <c r="F22" s="18"/>
      <c r="G22" s="18"/>
      <c r="H22" s="18"/>
      <c r="I22" s="11"/>
      <c r="J22" s="12">
        <v>-8.73</v>
      </c>
      <c r="K22" s="12">
        <v>-6.92</v>
      </c>
      <c r="L22" s="12">
        <v>-13.79</v>
      </c>
      <c r="M22" s="12">
        <v>1.06</v>
      </c>
      <c r="N22" s="12">
        <v>1.35</v>
      </c>
      <c r="O22" s="12">
        <v>-1.22</v>
      </c>
    </row>
    <row r="23" spans="1:15" x14ac:dyDescent="0.2">
      <c r="A23" t="s">
        <v>33</v>
      </c>
      <c r="B23" t="s">
        <v>60</v>
      </c>
      <c r="C23" t="s">
        <v>61</v>
      </c>
      <c r="D23" t="s">
        <v>62</v>
      </c>
      <c r="E23" t="s">
        <v>15</v>
      </c>
      <c r="F23" s="22">
        <v>0</v>
      </c>
      <c r="G23" s="22">
        <v>24</v>
      </c>
      <c r="H23" s="22">
        <v>42</v>
      </c>
      <c r="I23" s="67">
        <v>2.1000000000000001E-2</v>
      </c>
      <c r="J23" s="65">
        <v>-4.2699999999999996</v>
      </c>
      <c r="K23" s="65">
        <v>-7.07</v>
      </c>
      <c r="L23" s="65">
        <v>-10.72</v>
      </c>
      <c r="M23" s="65">
        <v>6.49</v>
      </c>
      <c r="N23" s="65">
        <v>8.9499999999999993</v>
      </c>
      <c r="O23" s="65">
        <v>3.31</v>
      </c>
    </row>
    <row r="24" spans="1:15" x14ac:dyDescent="0.2">
      <c r="A24" t="s">
        <v>33</v>
      </c>
      <c r="B24" t="s">
        <v>63</v>
      </c>
      <c r="C24" t="s">
        <v>64</v>
      </c>
      <c r="D24" t="s">
        <v>65</v>
      </c>
      <c r="E24" t="s">
        <v>15</v>
      </c>
      <c r="F24" s="22">
        <v>61</v>
      </c>
      <c r="G24" s="22" t="s">
        <v>85</v>
      </c>
      <c r="H24" s="22" t="s">
        <v>85</v>
      </c>
      <c r="I24" s="67">
        <v>2.1000000000000001E-2</v>
      </c>
      <c r="J24" s="65">
        <v>-12.74</v>
      </c>
      <c r="K24" s="65">
        <v>-8.35</v>
      </c>
      <c r="L24" s="65">
        <v>-16.89</v>
      </c>
      <c r="M24" s="65">
        <v>-1.04</v>
      </c>
      <c r="N24" s="65">
        <v>0.42</v>
      </c>
      <c r="O24" s="65">
        <v>-2.27</v>
      </c>
    </row>
    <row r="25" spans="1:15" ht="13.5" customHeight="1" thickBot="1" x14ac:dyDescent="0.25">
      <c r="A25" s="2" t="s">
        <v>33</v>
      </c>
      <c r="B25" s="2" t="s">
        <v>66</v>
      </c>
      <c r="C25" s="2" t="s">
        <v>67</v>
      </c>
      <c r="D25" s="2" t="s">
        <v>68</v>
      </c>
      <c r="E25" s="2" t="s">
        <v>43</v>
      </c>
      <c r="F25" s="17">
        <v>73</v>
      </c>
      <c r="G25" s="17" t="s">
        <v>85</v>
      </c>
      <c r="H25" s="17" t="s">
        <v>85</v>
      </c>
      <c r="I25" s="99">
        <v>4.2000000000000003E-2</v>
      </c>
      <c r="J25" s="3">
        <v>-12.2</v>
      </c>
      <c r="K25" s="3">
        <v>-8.7200000000000006</v>
      </c>
      <c r="L25" s="3">
        <v>-16.14</v>
      </c>
      <c r="M25" s="3">
        <v>-3.15</v>
      </c>
      <c r="N25" s="3">
        <v>0.84</v>
      </c>
      <c r="O25" s="3">
        <v>-0.81</v>
      </c>
    </row>
    <row r="26" spans="1:15" ht="13.5" customHeight="1" thickBot="1" x14ac:dyDescent="0.25">
      <c r="A26" s="2"/>
      <c r="B26" s="2"/>
      <c r="C26" s="2"/>
      <c r="D26" s="2" t="s">
        <v>123</v>
      </c>
      <c r="E26" s="2"/>
      <c r="F26" s="17"/>
      <c r="G26" s="17"/>
      <c r="H26" s="17"/>
      <c r="I26" s="99"/>
      <c r="J26" s="3">
        <f>((J23*(I23/SUM(I23:I25)))+(J24*(I24/SUM(I23:I25)))+(J25*(I25/SUM(I23:I25))))</f>
        <v>-10.352499999999999</v>
      </c>
      <c r="K26" s="3">
        <f>((K23*(I23/SUM(I23:I25)))+(K24*(I24/SUM(I23:I25)))+(K25*(I25/SUM(I23:I25))))</f>
        <v>-8.2149999999999999</v>
      </c>
      <c r="L26" s="3">
        <f>((L23*(I23/SUM(I23:I25)))+(L24*(I24/SUM(I23:I25)))+(L25*(I25/SUM(I23:I25))))</f>
        <v>-14.9725</v>
      </c>
      <c r="M26" s="3">
        <f>((M23*(I23/SUM(I23:I25)))+(M24*(I24/SUM(I23:I25)))+(M25*(I25/SUM(I23:I25))))</f>
        <v>-0.21249999999999991</v>
      </c>
      <c r="N26" s="3">
        <f>((N23*(I23/SUM(I23:I25)))+(N24*(I24/SUM(I23:I25)))+(N25*(I25/SUM(I23:I25))))</f>
        <v>2.7624999999999997</v>
      </c>
      <c r="O26" s="3">
        <f>((O23*(I23/SUM(I23:I25)))+(O24*(I24/SUM(I23:I25)))+(O25*(I25/SUM(I23:I25))))</f>
        <v>-0.14500000000000002</v>
      </c>
    </row>
    <row r="27" spans="1:15" ht="13.5" customHeight="1" thickBot="1" x14ac:dyDescent="0.25">
      <c r="A27" s="10"/>
      <c r="B27" s="10" t="s">
        <v>124</v>
      </c>
      <c r="C27" s="10" t="s">
        <v>125</v>
      </c>
      <c r="D27" s="10" t="s">
        <v>126</v>
      </c>
      <c r="E27" s="10"/>
      <c r="F27" s="18"/>
      <c r="G27" s="18"/>
      <c r="H27" s="18"/>
      <c r="I27" s="11"/>
      <c r="J27" s="12">
        <v>-7.29</v>
      </c>
      <c r="K27" s="12">
        <v>-7.27</v>
      </c>
      <c r="L27" s="12">
        <v>-13.07</v>
      </c>
      <c r="M27" s="12">
        <v>3.71</v>
      </c>
      <c r="N27" s="12">
        <v>4.22</v>
      </c>
      <c r="O27" s="12">
        <v>1.45</v>
      </c>
    </row>
    <row r="28" spans="1:15" x14ac:dyDescent="0.2">
      <c r="A28" t="s">
        <v>33</v>
      </c>
      <c r="B28" t="s">
        <v>69</v>
      </c>
      <c r="C28" t="s">
        <v>70</v>
      </c>
      <c r="D28" t="s">
        <v>71</v>
      </c>
      <c r="F28" s="22">
        <v>54</v>
      </c>
      <c r="G28" s="22">
        <v>73</v>
      </c>
      <c r="H28" s="21">
        <v>77</v>
      </c>
      <c r="I28" s="67">
        <v>2.1000000000000001E-2</v>
      </c>
      <c r="J28" s="65">
        <v>-4.8</v>
      </c>
      <c r="K28" s="65">
        <v>-5.56</v>
      </c>
      <c r="L28" s="65">
        <v>-10.68</v>
      </c>
      <c r="M28" s="65">
        <v>4.41</v>
      </c>
      <c r="N28" s="65">
        <v>3.12</v>
      </c>
      <c r="O28" s="65">
        <v>-3.07</v>
      </c>
    </row>
    <row r="29" spans="1:15" x14ac:dyDescent="0.2">
      <c r="A29" t="s">
        <v>33</v>
      </c>
      <c r="B29" t="s">
        <v>72</v>
      </c>
      <c r="C29" t="s">
        <v>73</v>
      </c>
      <c r="D29" t="s">
        <v>74</v>
      </c>
      <c r="F29" s="22">
        <v>28</v>
      </c>
      <c r="G29" s="22">
        <v>60</v>
      </c>
      <c r="H29" s="22">
        <v>50</v>
      </c>
      <c r="I29" s="67">
        <v>2.1000000000000001E-2</v>
      </c>
      <c r="J29" s="65">
        <v>-12.1</v>
      </c>
      <c r="K29" s="65">
        <v>-11.63</v>
      </c>
      <c r="L29" s="65">
        <v>-20.23</v>
      </c>
      <c r="M29" s="65">
        <v>-2.83</v>
      </c>
      <c r="N29" s="65">
        <v>1.28</v>
      </c>
      <c r="O29" s="65">
        <v>-3.34</v>
      </c>
    </row>
    <row r="30" spans="1:15" ht="13.5" customHeight="1" thickBot="1" x14ac:dyDescent="0.25">
      <c r="A30" s="2" t="s">
        <v>33</v>
      </c>
      <c r="B30" s="2" t="s">
        <v>75</v>
      </c>
      <c r="C30" s="2" t="s">
        <v>76</v>
      </c>
      <c r="D30" s="2" t="s">
        <v>77</v>
      </c>
      <c r="E30" s="2" t="s">
        <v>15</v>
      </c>
      <c r="F30" s="17">
        <v>0</v>
      </c>
      <c r="G30" s="17">
        <v>30</v>
      </c>
      <c r="H30" s="17">
        <v>21</v>
      </c>
      <c r="I30" s="99">
        <v>4.2000000000000003E-2</v>
      </c>
      <c r="J30" s="3">
        <v>-14.84</v>
      </c>
      <c r="K30" s="3">
        <v>-10.1</v>
      </c>
      <c r="L30" s="3">
        <v>-23.06</v>
      </c>
      <c r="M30" s="3">
        <v>-13.35</v>
      </c>
      <c r="N30" s="3">
        <v>-2.06</v>
      </c>
      <c r="O30" s="3">
        <v>-3.69</v>
      </c>
    </row>
    <row r="31" spans="1:15" ht="13.5" customHeight="1" thickBot="1" x14ac:dyDescent="0.25">
      <c r="A31" s="2"/>
      <c r="B31" s="2"/>
      <c r="C31" s="2"/>
      <c r="D31" s="2" t="s">
        <v>127</v>
      </c>
      <c r="E31" s="2"/>
      <c r="F31" s="17"/>
      <c r="G31" s="17"/>
      <c r="H31" s="17"/>
      <c r="I31" s="99"/>
      <c r="J31" s="3">
        <f>((J28*(I28/SUM(I28:I30)))+(J29*(I29/SUM(I28:I30)))+(J30*(I30/SUM(I28:I30))))</f>
        <v>-11.645</v>
      </c>
      <c r="K31" s="3">
        <f>((K28*(I28/SUM(I28:I30)))+(K29*(I29/SUM(I28:I30)))+(K30*(I30/SUM(I28:I30))))</f>
        <v>-9.3475000000000001</v>
      </c>
      <c r="L31" s="3">
        <f>((L28*(I28/SUM(I28:I30)))+(L29*(I29/SUM(I28:I30)))+(L30*(I30/SUM(I28:I30))))</f>
        <v>-19.2575</v>
      </c>
      <c r="M31" s="3">
        <f>((M28*(I28/SUM(I28:I30)))+(M29*(I29/SUM(I28:I30)))+(M30*(I30/SUM(I28:I30))))</f>
        <v>-6.2799999999999994</v>
      </c>
      <c r="N31" s="3">
        <f>((N28*(I28/SUM(I28:I30)))+(N29*(I29/SUM(I28:I30)))+(N30*(I30/SUM(I28:I30))))</f>
        <v>7.0000000000000062E-2</v>
      </c>
      <c r="O31" s="3">
        <f>((O28*(I28/SUM(I28:I30)))+(O29*(I29/SUM(I28:I30)))+(O30*(I30/SUM(I28:I30))))</f>
        <v>-3.4474999999999998</v>
      </c>
    </row>
    <row r="32" spans="1:15" ht="13.5" customHeight="1" thickBot="1" x14ac:dyDescent="0.25">
      <c r="A32" s="10"/>
      <c r="B32" s="10" t="s">
        <v>128</v>
      </c>
      <c r="C32" s="10" t="s">
        <v>129</v>
      </c>
      <c r="D32" s="10" t="s">
        <v>130</v>
      </c>
      <c r="E32" s="10"/>
      <c r="F32" s="18"/>
      <c r="G32" s="18"/>
      <c r="H32" s="18"/>
      <c r="I32" s="11"/>
      <c r="J32" s="12">
        <v>-11.38</v>
      </c>
      <c r="K32" s="12">
        <v>-7.57</v>
      </c>
      <c r="L32" s="12">
        <v>-16.18</v>
      </c>
      <c r="M32" s="12">
        <v>-2.0099999999999998</v>
      </c>
      <c r="N32" s="12">
        <v>-1.58</v>
      </c>
      <c r="O32" s="12">
        <v>-3.64</v>
      </c>
    </row>
    <row r="33" spans="1:15" x14ac:dyDescent="0.2">
      <c r="A33" t="s">
        <v>33</v>
      </c>
      <c r="B33" t="s">
        <v>78</v>
      </c>
      <c r="C33" t="s">
        <v>79</v>
      </c>
      <c r="D33" t="s">
        <v>80</v>
      </c>
      <c r="F33" s="21">
        <v>92</v>
      </c>
      <c r="G33" s="21">
        <v>80</v>
      </c>
      <c r="H33" s="22">
        <v>56</v>
      </c>
      <c r="I33" s="67">
        <v>2.5499999999999998E-2</v>
      </c>
      <c r="J33" s="65">
        <v>-20.09</v>
      </c>
      <c r="K33" s="65">
        <v>-16.22</v>
      </c>
      <c r="L33" s="65">
        <v>-26.12</v>
      </c>
      <c r="M33" s="65">
        <v>-9.17</v>
      </c>
      <c r="N33" s="65">
        <v>-7.78</v>
      </c>
      <c r="O33" s="65">
        <v>-5.82</v>
      </c>
    </row>
    <row r="34" spans="1:15" x14ac:dyDescent="0.2">
      <c r="A34" t="s">
        <v>33</v>
      </c>
      <c r="B34" t="s">
        <v>81</v>
      </c>
      <c r="C34" t="s">
        <v>82</v>
      </c>
      <c r="D34" t="s">
        <v>83</v>
      </c>
      <c r="E34" t="s">
        <v>84</v>
      </c>
      <c r="F34" s="22">
        <v>0</v>
      </c>
      <c r="G34" s="22" t="s">
        <v>85</v>
      </c>
      <c r="H34" s="22" t="s">
        <v>85</v>
      </c>
      <c r="I34" s="67">
        <v>2.5499999999999998E-2</v>
      </c>
      <c r="J34" s="65">
        <v>-12.46</v>
      </c>
      <c r="K34" s="65">
        <v>-8.6999999999999993</v>
      </c>
      <c r="L34" s="65">
        <v>-18.010000000000002</v>
      </c>
      <c r="M34" s="65">
        <v>-2.41</v>
      </c>
      <c r="N34" s="65">
        <v>3.76</v>
      </c>
      <c r="O34" s="1">
        <v>-0.54</v>
      </c>
    </row>
    <row r="35" spans="1:15" ht="13.5" customHeight="1" thickBot="1" x14ac:dyDescent="0.25">
      <c r="A35" s="2" t="s">
        <v>33</v>
      </c>
      <c r="B35" s="2" t="s">
        <v>86</v>
      </c>
      <c r="C35" s="2" t="s">
        <v>87</v>
      </c>
      <c r="D35" s="2" t="s">
        <v>131</v>
      </c>
      <c r="E35" s="2" t="s">
        <v>15</v>
      </c>
      <c r="F35" s="17">
        <v>22</v>
      </c>
      <c r="G35" s="17">
        <v>42</v>
      </c>
      <c r="H35" s="17">
        <v>32</v>
      </c>
      <c r="I35" s="99">
        <v>7.4999999999999997E-2</v>
      </c>
      <c r="J35" s="3">
        <v>-20.43</v>
      </c>
      <c r="K35" s="3">
        <v>-12.58</v>
      </c>
      <c r="L35" s="3">
        <v>-24.07</v>
      </c>
      <c r="M35" s="3">
        <v>-5.44</v>
      </c>
      <c r="N35" s="3">
        <v>-0.25</v>
      </c>
      <c r="O35" s="3">
        <v>-2.86</v>
      </c>
    </row>
    <row r="36" spans="1:15" ht="13.5" customHeight="1" thickBot="1" x14ac:dyDescent="0.25">
      <c r="A36" s="2"/>
      <c r="B36" s="2"/>
      <c r="C36" s="2"/>
      <c r="D36" s="2" t="s">
        <v>132</v>
      </c>
      <c r="E36" s="2"/>
      <c r="F36" s="17"/>
      <c r="G36" s="17"/>
      <c r="H36" s="17"/>
      <c r="I36" s="99"/>
      <c r="J36" s="3">
        <f>((J33*(I33/SUM(I33:I35)))+(J34*(I34/SUM(I33:I35)))+(J35*(I35/SUM(I33:I35))))</f>
        <v>-18.748214285714283</v>
      </c>
      <c r="K36" s="3">
        <f>((K33*(I33/SUM(I33:I35)))+(K34*(I34/SUM(I33:I35)))+(K35*(I35/SUM(I33:I35))))</f>
        <v>-12.53142857142857</v>
      </c>
      <c r="L36" s="3">
        <f>((L33*(I33/SUM(I33:I35)))+(L34*(I34/SUM(I33:I35)))+(L35*(I35/SUM(I33:I35))))</f>
        <v>-23.258452380952381</v>
      </c>
      <c r="M36" s="3">
        <f>((M33*(I33/SUM(I33:I35)))+(M34*(I34/SUM(I33:I35)))+(M35*(I35/SUM(I33:I35))))</f>
        <v>-5.5816666666666661</v>
      </c>
      <c r="N36" s="3">
        <f>((N33*(I33/SUM(I33:I35)))+(N34*(I34/SUM(I33:I35)))+(N35*(I35/SUM(I33:I35))))</f>
        <v>-0.96238095238095245</v>
      </c>
      <c r="O36" s="3">
        <f>((O33*(I33/SUM(I33:I35)))+(O34*(I34/SUM(I33:I35)))+(O35*(I35/SUM(I33:I35))))</f>
        <v>-2.989523809523809</v>
      </c>
    </row>
    <row r="37" spans="1:15" ht="13.5" customHeight="1" thickBot="1" x14ac:dyDescent="0.25">
      <c r="A37" s="13"/>
      <c r="B37" s="13" t="s">
        <v>133</v>
      </c>
      <c r="C37" s="13" t="s">
        <v>134</v>
      </c>
      <c r="D37" s="13" t="s">
        <v>135</v>
      </c>
      <c r="E37" s="13"/>
      <c r="F37" s="20"/>
      <c r="G37" s="20"/>
      <c r="H37" s="20"/>
      <c r="I37" s="14"/>
      <c r="J37" s="15">
        <v>-17.09</v>
      </c>
      <c r="K37" s="15">
        <v>-11.16</v>
      </c>
      <c r="L37" s="15">
        <v>-21.81</v>
      </c>
      <c r="M37" s="15">
        <v>-3.46</v>
      </c>
      <c r="N37" s="15">
        <v>-0.64</v>
      </c>
      <c r="O37" s="15">
        <v>-0.96</v>
      </c>
    </row>
    <row r="38" spans="1:15" ht="13.5" customHeight="1" thickBot="1" x14ac:dyDescent="0.25">
      <c r="A38" s="4" t="s">
        <v>89</v>
      </c>
      <c r="B38" s="4" t="s">
        <v>90</v>
      </c>
      <c r="C38" s="4" t="s">
        <v>91</v>
      </c>
      <c r="D38" s="4" t="s">
        <v>92</v>
      </c>
      <c r="E38" s="4" t="s">
        <v>15</v>
      </c>
      <c r="F38" s="19">
        <v>0</v>
      </c>
      <c r="G38" s="19" t="s">
        <v>85</v>
      </c>
      <c r="H38" s="19" t="s">
        <v>85</v>
      </c>
      <c r="I38" s="5">
        <v>2.4E-2</v>
      </c>
      <c r="J38" s="6">
        <v>-7.2</v>
      </c>
      <c r="K38" s="6">
        <v>-11.76</v>
      </c>
      <c r="L38" s="6">
        <v>-15.81</v>
      </c>
      <c r="M38" s="6">
        <v>-0.76</v>
      </c>
      <c r="N38" s="6">
        <v>-0.49</v>
      </c>
      <c r="O38" s="7"/>
    </row>
    <row r="39" spans="1:15" ht="13.5" customHeight="1" thickBot="1" x14ac:dyDescent="0.25">
      <c r="A39" s="10"/>
      <c r="B39" s="10" t="s">
        <v>136</v>
      </c>
      <c r="C39" s="10" t="s">
        <v>137</v>
      </c>
      <c r="D39" s="10" t="s">
        <v>138</v>
      </c>
      <c r="E39" s="10"/>
      <c r="F39" s="18"/>
      <c r="G39" s="18"/>
      <c r="H39" s="18"/>
      <c r="I39" s="11"/>
      <c r="J39" s="12">
        <v>-10.45</v>
      </c>
      <c r="K39" s="12">
        <v>-11.95</v>
      </c>
      <c r="L39" s="12">
        <v>-16.850000000000001</v>
      </c>
      <c r="M39" s="12">
        <v>-3.4</v>
      </c>
      <c r="N39" s="12">
        <v>-1.1399999999999999</v>
      </c>
      <c r="O39" s="16"/>
    </row>
    <row r="40" spans="1:15" ht="13.5" customHeight="1" thickBot="1" x14ac:dyDescent="0.25">
      <c r="A40" s="4"/>
      <c r="B40" s="4"/>
      <c r="C40" s="4"/>
      <c r="D40" s="4" t="s">
        <v>139</v>
      </c>
      <c r="E40" s="4"/>
      <c r="F40" s="19"/>
      <c r="G40" s="19"/>
      <c r="H40" s="19"/>
      <c r="I40" s="5"/>
      <c r="J40" s="6">
        <f>(J10*(I10/0.6))+((J12*(I12/0.6))+(J13*(I13/0.6))+(J14*(I14/0.6))+(J15*(I15/0.6))+(J18*(I18/0.6))+(J19*(I19/0.6))+(J20*(I20/0.6))+(J23*(I23/0.6))+(J24*(I24/0.6))+(J25*(I25/0.6))+(J28*(I28/0.6))+(J29*(I29/0.6))+(J30*(I30/0.6))+(J33*(I33/0.6))+(J34*(I34/0.6))+(J35*(I35/0.6))+(J38*(I38/0.6)))</f>
        <v>-15.352225000000004</v>
      </c>
      <c r="K40" s="6">
        <f>(K10*(I10/0.6))+((K12*(I12/0.6))+(K13*(I13/0.6))+(K14*(I14/0.6))+(K15*(I15/0.6))+(K18*(I18/0.6))+(K19*(I19/0.6))+(K20*(I20/0.6))+(K23*(I23/0.6))+(K24*(I24/0.6))+(K25*(I25/0.6))+(K28*(I28/0.6))+(K29*(I29/0.6))+(K30*(I30/0.6))+(K33*(I33/0.6))+(K34*(I34/0.6))+(K35*(I35/0.6))+(K38*(I38/0.06)))</f>
        <v>-14.788274999999999</v>
      </c>
      <c r="L40" s="6">
        <f>(L10*(I10/0.6))+((L12*(I12/0.6))+(L13*(I13/0.6))+(L14*(I14/0.6))+(L15*(I15/0.6))+(L18*(I18/0.6))+(L19*(I19/0.6))+(L20*(I20/0.6))+(L23*(I23/0.6))+(L24*(I24/0.6))+(L25*(I25/0.6))+(L28*(I28/0.6))+(L29*(I29/0.6))+(L30*(I30/0.6))+(L33*(I33/0.6))+(L34*(I34/0.6))+(L35*(I35/0.6))+(L38*(I38/0.6)))</f>
        <v>-19.59535</v>
      </c>
      <c r="M40" s="6">
        <f>(M10*(I10/0.6))+((M12*(I12/0.6))+(M13*(I13/0.6))+(M14*(I14/0.6))+(M15*(I15/0.6))+(I18*(I18/0.6))+(M19*(I19/0.6))+(M20*(I20/0.6))+(M23*(I23/0.6))+(M24*(I24/0.6))+(M25*(I25/0.6))+(M28*(I28/0.6))+(M29*(I29/0.6))+(M30*(I30/0.6))+(M33*(I33/0.6))+(M34*(I34/0.6))+(M35*(I35/0.6)))</f>
        <v>-6.2815149999999997</v>
      </c>
      <c r="N40" s="6">
        <f>(N10*(I10/0.6))+((N12*(I12/0.6))+(N13*(I13/0.6))+(N14*(I14/0.6))+(N15*(I15/0.6))+(N18*(I18/0.6))+(N19*(I19/0.6))+(N20*(I20/0.6))+(N23*(I23/0.6))+(N24*(I24/0.6))+(N25*(I25/0.6))+(N28*(I28/0.6))+(N29*(I29/0.6))+(N30*(I30/0.6))+(N33*(I33/0.6))+(N34*(I34/0.6))+(N35*(I35/0.6)))</f>
        <v>0.60289999999999988</v>
      </c>
      <c r="O40" s="6">
        <f>(O10*(I10/0.6))+((O12*(I12/0.6))+(O13*(I13/0.6))+(O14*(I14/0.6))+(O15*(I15/0.6))+(O18*(I18/0.6))+(O19*(I19/0.6))+(O20*(I20/0.6))+(O23*(I23/0.6))+(O24*(I24/0.6))+(O25*(I25/0.6))+(O28*(I28/0.6))+(O29*(I29/0.6))+(O30*(I30/0.6))+(O33*(I33/0.6))+(O34*(I34/0.6))+(O35*(I35/0.6)))</f>
        <v>-1.9589500000000002</v>
      </c>
    </row>
    <row r="41" spans="1:15" ht="13.5" customHeight="1" thickBot="1" x14ac:dyDescent="0.25">
      <c r="A41" s="4"/>
      <c r="B41" s="4"/>
      <c r="C41" s="4"/>
      <c r="D41" s="4" t="s">
        <v>140</v>
      </c>
      <c r="E41" s="4"/>
      <c r="F41" s="19"/>
      <c r="G41" s="19"/>
      <c r="H41" s="19"/>
      <c r="I41" s="5"/>
      <c r="J41" s="3">
        <f>(J11*(I10/0.6))+(J17*(SUM(I12:I15)/0.6)+(J22*(SUM(I18:I20)/0.6)+(J27*(SUM(I23:I25)/0.6)+(J32*(SUM(I28:I30)/0.6)+(J37*(SUM(I33:I35)/0.6)+(J39*(I38/0.6)))))))</f>
        <v>-13.483675</v>
      </c>
      <c r="K41" s="3">
        <f>(K11*(I10/0.6))+(K17*(SUM(I12:I15)/0.6)+(K22*(SUM(I18:I20)/0.6)+(K27*(SUM(I23:I25)/0.6)+(K32*(SUM(I28:I30)/0.6)+(K37*(SUM(I33:I35)/0.6)+(K39*(I38/0.6)))))))</f>
        <v>-9.7137250000000019</v>
      </c>
      <c r="L41" s="3">
        <f>(L11*(I10/0.6))+(L17*(SUM(I12:I15)/0.6)+(L22*(SUM(I18:I20)/0.6)+(L27*(SUM(I23:I25)/0.6)+(L32*(SUM(I28:I30)/0.6)+(L37*(SUM(I33:I35)/0.6)+(L39*(I38/0.6)))))))</f>
        <v>-18.131399999999999</v>
      </c>
      <c r="M41" s="3">
        <f>(M11*(I10/0.6))+(M17*(SUM(I12:I15)/0.6)+(M22*(SUM(I18:I20)/0.6)+(M27*(SUM(I23:I25)/0.6)+(M32*(SUM(I28:I30)/0.6)+(M37*(SUM(I33:I35)/0.6)+(M39*(I38/0.6)))))))</f>
        <v>-4.0421500000000004</v>
      </c>
      <c r="N41" s="3">
        <f>(N11*(I10/0.6))+(N17*(SUM(I12:I15)/0.6)+(N22*(SUM(I18:I20)/0.6)+(N27*(SUM(I23:I25)/0.6)+(N32*(SUM(I28:I30)/0.6)+(N37*(SUM(I33:I35)/0.6)+(N39*(I38/0.6)))))))</f>
        <v>2.6349999999999818E-2</v>
      </c>
      <c r="O41" s="3">
        <f>(O11*(I10/0.6))+(O17*(SUM(I12:I15)/0.6)+(O22*(SUM(I18:I20)/0.6)+(O27*(SUM(I23:I25)/0.6)+(O32*(SUM(I28:I30)/0.6)+(O37*(SUM(I33:I35)/0.6)+(O39*(I38/0.6)))))))</f>
        <v>-1.36985</v>
      </c>
    </row>
    <row r="42" spans="1:15" ht="13.5" customHeight="1" thickBot="1" x14ac:dyDescent="0.25">
      <c r="A42" s="10"/>
      <c r="B42" s="10"/>
      <c r="C42" s="10"/>
      <c r="D42" s="10" t="s">
        <v>141</v>
      </c>
      <c r="E42" s="10"/>
      <c r="F42" s="18"/>
      <c r="G42" s="18"/>
      <c r="H42" s="18"/>
      <c r="I42" s="11">
        <f>SUM(I2:I38)</f>
        <v>1</v>
      </c>
      <c r="J42" s="12">
        <f t="shared" ref="J42:O42" si="0">(J40*0.6)+(J8*0.4)</f>
        <v>-9.0925350000000016</v>
      </c>
      <c r="K42" s="12">
        <f t="shared" si="0"/>
        <v>-9.7740049999999989</v>
      </c>
      <c r="L42" s="12">
        <f t="shared" si="0"/>
        <v>-13.369209999999999</v>
      </c>
      <c r="M42" s="12">
        <f t="shared" si="0"/>
        <v>-2.9303889999999999</v>
      </c>
      <c r="N42" s="12">
        <f t="shared" si="0"/>
        <v>4.2927399999999993</v>
      </c>
      <c r="O42" s="12">
        <f t="shared" si="0"/>
        <v>0.63034999999999952</v>
      </c>
    </row>
    <row r="43" spans="1:15" ht="13.5" customHeight="1" thickBot="1" x14ac:dyDescent="0.25">
      <c r="A43" s="4"/>
      <c r="B43" s="4"/>
      <c r="C43" s="4"/>
      <c r="D43" s="4" t="s">
        <v>142</v>
      </c>
      <c r="E43" s="4"/>
      <c r="F43" s="19"/>
      <c r="G43" s="19"/>
      <c r="H43" s="19"/>
      <c r="I43" s="5"/>
      <c r="J43" s="6">
        <f t="shared" ref="J43:O43" si="1">J41*0.6+J9*0.4</f>
        <v>-5.5022049999999991</v>
      </c>
      <c r="K43" s="6">
        <f t="shared" si="1"/>
        <v>-5.5202350000000013</v>
      </c>
      <c r="L43" s="6">
        <f t="shared" si="1"/>
        <v>-9.270839999999998</v>
      </c>
      <c r="M43" s="6">
        <f t="shared" si="1"/>
        <v>-0.41328999999999994</v>
      </c>
      <c r="N43" s="6">
        <f t="shared" si="1"/>
        <v>3.1358100000000002</v>
      </c>
      <c r="O43" s="6">
        <f t="shared" si="1"/>
        <v>1.7020900000000001</v>
      </c>
    </row>
  </sheetData>
  <pageMargins left="0.75" right="0.75" top="1" bottom="1" header="0.5" footer="0.5"/>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Q44"/>
  <sheetViews>
    <sheetView topLeftCell="C1" workbookViewId="0">
      <selection activeCell="N41" sqref="N41"/>
    </sheetView>
  </sheetViews>
  <sheetFormatPr defaultRowHeight="12.75" x14ac:dyDescent="0.2"/>
  <cols>
    <col min="1" max="1" width="0" style="64" hidden="1" customWidth="1"/>
    <col min="2" max="2" width="18.85546875" style="64" hidden="1" customWidth="1"/>
    <col min="3" max="3" width="8.7109375" style="64" customWidth="1"/>
    <col min="4" max="4" width="24.5703125" style="64" customWidth="1"/>
    <col min="5" max="5" width="6.42578125" style="64" bestFit="1" customWidth="1"/>
    <col min="6" max="6" width="8.5703125" style="66" bestFit="1" customWidth="1"/>
    <col min="7" max="7" width="6.28515625" style="66" customWidth="1"/>
    <col min="8" max="8" width="7" style="22" bestFit="1" customWidth="1"/>
    <col min="9" max="10" width="6.7109375" style="22" bestFit="1" customWidth="1"/>
    <col min="11" max="11" width="9.28515625" style="64" bestFit="1" customWidth="1"/>
  </cols>
  <sheetData>
    <row r="1" spans="1:17" ht="13.5" customHeight="1" thickBot="1" x14ac:dyDescent="0.25">
      <c r="A1" s="8" t="s">
        <v>0</v>
      </c>
      <c r="B1" s="8" t="s">
        <v>1</v>
      </c>
      <c r="C1" s="8" t="s">
        <v>2</v>
      </c>
      <c r="D1" s="8" t="s">
        <v>3</v>
      </c>
      <c r="E1" s="8" t="s">
        <v>4</v>
      </c>
      <c r="F1" s="23" t="s">
        <v>93</v>
      </c>
      <c r="G1" s="23" t="s">
        <v>94</v>
      </c>
      <c r="H1" s="27" t="s">
        <v>95</v>
      </c>
      <c r="I1" s="27" t="s">
        <v>97</v>
      </c>
      <c r="J1" s="27" t="s">
        <v>98</v>
      </c>
      <c r="K1" s="9" t="s">
        <v>99</v>
      </c>
      <c r="L1" s="8" t="s">
        <v>7</v>
      </c>
      <c r="M1" s="8" t="s">
        <v>6</v>
      </c>
      <c r="N1" s="8" t="s">
        <v>100</v>
      </c>
      <c r="O1" s="8" t="s">
        <v>8</v>
      </c>
      <c r="P1" s="8" t="s">
        <v>9</v>
      </c>
      <c r="Q1" s="8" t="s">
        <v>10</v>
      </c>
    </row>
    <row r="2" spans="1:17" x14ac:dyDescent="0.2">
      <c r="A2" t="s">
        <v>11</v>
      </c>
      <c r="B2" t="s">
        <v>12</v>
      </c>
      <c r="C2" t="s">
        <v>13</v>
      </c>
      <c r="D2" t="s">
        <v>14</v>
      </c>
      <c r="E2" t="s">
        <v>15</v>
      </c>
      <c r="F2" s="66">
        <v>6.3E-3</v>
      </c>
      <c r="G2" s="66">
        <v>6.3100000000000003E-2</v>
      </c>
      <c r="K2" s="67">
        <v>0.14799999999999999</v>
      </c>
      <c r="L2" s="65">
        <v>3.76</v>
      </c>
      <c r="M2" s="65">
        <v>1.05</v>
      </c>
      <c r="N2" s="65">
        <v>2.5099999999999998</v>
      </c>
      <c r="O2" s="65">
        <v>3.76</v>
      </c>
      <c r="P2" s="65">
        <v>17.37</v>
      </c>
      <c r="Q2" s="65">
        <v>6.53</v>
      </c>
    </row>
    <row r="3" spans="1:17" x14ac:dyDescent="0.2">
      <c r="A3" t="s">
        <v>11</v>
      </c>
      <c r="B3" t="s">
        <v>16</v>
      </c>
      <c r="C3" t="s">
        <v>17</v>
      </c>
      <c r="D3" t="s">
        <v>18</v>
      </c>
      <c r="F3" s="66">
        <v>1.34E-2</v>
      </c>
      <c r="G3" s="66">
        <v>5.1999999999999998E-3</v>
      </c>
      <c r="K3" s="67">
        <v>0.04</v>
      </c>
      <c r="L3" s="65">
        <v>1.66</v>
      </c>
      <c r="M3" s="65">
        <v>0.33</v>
      </c>
      <c r="N3" s="65">
        <v>2.9</v>
      </c>
      <c r="O3" s="65">
        <v>1.66</v>
      </c>
      <c r="P3" s="65">
        <v>4.49</v>
      </c>
      <c r="Q3" s="65">
        <v>2.8</v>
      </c>
    </row>
    <row r="4" spans="1:17" x14ac:dyDescent="0.2">
      <c r="A4" t="s">
        <v>11</v>
      </c>
      <c r="B4" t="s">
        <v>19</v>
      </c>
      <c r="C4" t="s">
        <v>20</v>
      </c>
      <c r="D4" t="s">
        <v>21</v>
      </c>
      <c r="E4" t="s">
        <v>15</v>
      </c>
      <c r="F4" s="66">
        <v>4.5999999999999999E-3</v>
      </c>
      <c r="G4" s="66">
        <v>3.9199999999999999E-2</v>
      </c>
      <c r="K4" s="67">
        <v>7.1999999999999995E-2</v>
      </c>
      <c r="L4" s="65">
        <v>4.16</v>
      </c>
      <c r="M4" s="65">
        <v>1.74</v>
      </c>
      <c r="N4" s="65">
        <v>2.2200000000000002</v>
      </c>
      <c r="O4" s="65">
        <v>4.16</v>
      </c>
      <c r="P4" s="65">
        <v>8.8699999999999992</v>
      </c>
      <c r="Q4" s="65">
        <v>8.09</v>
      </c>
    </row>
    <row r="5" spans="1:17" x14ac:dyDescent="0.2">
      <c r="A5" t="s">
        <v>11</v>
      </c>
      <c r="B5" t="s">
        <v>22</v>
      </c>
      <c r="C5" t="s">
        <v>101</v>
      </c>
      <c r="D5" t="s">
        <v>102</v>
      </c>
      <c r="E5" t="s">
        <v>15</v>
      </c>
      <c r="F5" s="66">
        <v>5.4999999999999997E-3</v>
      </c>
      <c r="G5" s="66">
        <v>7.51E-2</v>
      </c>
      <c r="K5" s="67">
        <v>2.8000000000000001E-2</v>
      </c>
      <c r="L5" s="65">
        <v>4</v>
      </c>
      <c r="M5" s="65">
        <v>2.58</v>
      </c>
      <c r="N5" s="65">
        <v>6.32</v>
      </c>
      <c r="O5" s="65">
        <v>4</v>
      </c>
      <c r="P5" s="65">
        <v>19.61</v>
      </c>
      <c r="Q5" s="65">
        <v>6.26</v>
      </c>
    </row>
    <row r="6" spans="1:17" x14ac:dyDescent="0.2">
      <c r="A6" t="s">
        <v>11</v>
      </c>
      <c r="B6" t="s">
        <v>25</v>
      </c>
      <c r="C6" t="s">
        <v>26</v>
      </c>
      <c r="D6" t="s">
        <v>27</v>
      </c>
      <c r="E6" t="s">
        <v>28</v>
      </c>
      <c r="F6" s="66">
        <v>1.01E-2</v>
      </c>
      <c r="G6" s="66">
        <v>3.9100000000000003E-2</v>
      </c>
      <c r="K6" s="67">
        <v>7.1999999999999995E-2</v>
      </c>
      <c r="L6" s="65">
        <v>2.19</v>
      </c>
      <c r="M6" s="65">
        <v>0.56999999999999995</v>
      </c>
      <c r="N6" s="65">
        <v>2.66</v>
      </c>
      <c r="O6" s="65">
        <v>2.19</v>
      </c>
      <c r="P6" s="65">
        <v>17.7</v>
      </c>
      <c r="Q6" s="65">
        <v>2.91</v>
      </c>
    </row>
    <row r="7" spans="1:17" ht="13.5" customHeight="1" thickBot="1" x14ac:dyDescent="0.25">
      <c r="A7" s="2" t="s">
        <v>11</v>
      </c>
      <c r="B7" s="2" t="s">
        <v>29</v>
      </c>
      <c r="C7" s="2" t="s">
        <v>30</v>
      </c>
      <c r="D7" s="2" t="s">
        <v>31</v>
      </c>
      <c r="E7" s="2" t="s">
        <v>32</v>
      </c>
      <c r="F7" s="70">
        <v>1.44E-2</v>
      </c>
      <c r="G7" s="70">
        <v>8.7900000000000006E-2</v>
      </c>
      <c r="H7" s="17"/>
      <c r="I7" s="17"/>
      <c r="J7" s="17"/>
      <c r="K7" s="99">
        <v>0.04</v>
      </c>
      <c r="L7" s="3">
        <v>3.09</v>
      </c>
      <c r="M7" s="3">
        <v>2.75</v>
      </c>
      <c r="N7" s="3">
        <v>4.57</v>
      </c>
      <c r="O7" s="3">
        <v>3.09</v>
      </c>
      <c r="P7" s="3">
        <v>31.62</v>
      </c>
      <c r="Q7" s="3">
        <v>0.56999999999999995</v>
      </c>
    </row>
    <row r="8" spans="1:17" ht="13.5" customHeight="1" thickBot="1" x14ac:dyDescent="0.25">
      <c r="A8" s="2"/>
      <c r="B8" s="2"/>
      <c r="C8" s="2"/>
      <c r="D8" s="2" t="s">
        <v>103</v>
      </c>
      <c r="E8" s="2"/>
      <c r="F8" s="70">
        <f>((F2*(K2/0.4))+(F3*(K3/0.4))+(F4*(K4/0.4))+(F5*(K5/0.4))+(F6*(K6/0.4))+(F7*(K7/0.4)))</f>
        <v>8.1419999999999982E-3</v>
      </c>
      <c r="G8" s="70">
        <f>((G2*(K2/0.4))+(G3*(K3/0.4))+(G4*(K4/0.4))+(G5*(K5/0.4))+(G6*(K6/0.4))+(G7*(K7/0.4)))</f>
        <v>5.2007999999999992E-2</v>
      </c>
      <c r="H8" s="17"/>
      <c r="I8" s="17"/>
      <c r="J8" s="17"/>
      <c r="K8" s="99">
        <f>SUM(K2:K7)</f>
        <v>0.4</v>
      </c>
      <c r="L8" s="3">
        <f>((L2*(K2/0.4))+(L3*(K3/0.4))+(L4*(K4/0.4))+(L5*(K5/0.4))+(L6*(K6/0.4))+(L7*(K7/0.4)))</f>
        <v>3.2891999999999992</v>
      </c>
      <c r="M8" s="3">
        <f>((M2*(K2/0.4))+(M3*(K3/0.4))+(M4*(K4/0.4))+(M5*(K5/0.4))+(M6*(K6/0.4))+(M7*(K7/0.4)))</f>
        <v>1.2928999999999997</v>
      </c>
      <c r="N8" s="3">
        <f>((N2*(K2/0.4))+(N3*(K3/0.4))+(N4*(K4/0.4))+(N5*(K5/0.4))+(N6*(K6/0.4))+(N7*(K7/0.4)))</f>
        <v>2.9964999999999997</v>
      </c>
      <c r="O8" s="3">
        <f>((O2*(K2/0.4))+(O3*(K3/0.4))+(O4*(K4/0.4))+(O5*(K5/0.4))+(O6*(K6/0.4))+(O7*(K7/0.4)))</f>
        <v>3.2891999999999992</v>
      </c>
      <c r="P8" s="3">
        <f>((P2*(K2/0.4))+(P3*(K3/0.4))+(P4*(K4/0.4))+(P5*(K5/0.4))+(P6*(K6/0.4))+(P7*(K7/0.4)))</f>
        <v>16.193199999999997</v>
      </c>
      <c r="Q8" s="3">
        <f>((Q2*(K2/0.4))+(Q3*(K3/0.4))+(Q4*(K4/0.4))+(Q5*(K5/0.4))+(Q6*(K6/0.4))+(Q7*(K7/0.4)))</f>
        <v>5.1712999999999996</v>
      </c>
    </row>
    <row r="9" spans="1:17" ht="13.5" customHeight="1" thickBot="1" x14ac:dyDescent="0.25">
      <c r="A9" s="10" t="s">
        <v>11</v>
      </c>
      <c r="B9" s="10" t="s">
        <v>104</v>
      </c>
      <c r="C9" s="10" t="s">
        <v>105</v>
      </c>
      <c r="D9" s="10" t="s">
        <v>106</v>
      </c>
      <c r="E9" s="10"/>
      <c r="F9" s="24">
        <v>2E-3</v>
      </c>
      <c r="G9" s="24">
        <v>2.86E-2</v>
      </c>
      <c r="H9" s="18"/>
      <c r="I9" s="18"/>
      <c r="J9" s="18"/>
      <c r="K9" s="11"/>
      <c r="L9" s="12">
        <v>7.58</v>
      </c>
      <c r="M9" s="12">
        <v>1.05</v>
      </c>
      <c r="N9" s="12">
        <v>1.0900000000000001</v>
      </c>
      <c r="O9" s="12">
        <v>7.58</v>
      </c>
      <c r="P9" s="12">
        <v>6.33</v>
      </c>
      <c r="Q9" s="12">
        <v>6.29</v>
      </c>
    </row>
    <row r="10" spans="1:17" ht="13.5" customHeight="1" thickBot="1" x14ac:dyDescent="0.25">
      <c r="A10" s="4" t="s">
        <v>33</v>
      </c>
      <c r="B10" s="4" t="s">
        <v>34</v>
      </c>
      <c r="C10" s="4" t="s">
        <v>35</v>
      </c>
      <c r="D10" s="4" t="s">
        <v>36</v>
      </c>
      <c r="E10" s="4" t="s">
        <v>15</v>
      </c>
      <c r="F10" s="25">
        <v>6.0000000000000001E-3</v>
      </c>
      <c r="G10" s="25">
        <v>2.35E-2</v>
      </c>
      <c r="H10" s="19"/>
      <c r="I10" s="19"/>
      <c r="J10" s="19"/>
      <c r="K10" s="5">
        <v>3.7499999999999999E-2</v>
      </c>
      <c r="L10" s="6">
        <v>-25.62</v>
      </c>
      <c r="M10" s="6">
        <v>-3.59</v>
      </c>
      <c r="N10" s="6">
        <v>3.55</v>
      </c>
      <c r="O10" s="6">
        <v>-25.62</v>
      </c>
      <c r="P10" s="6">
        <v>20.41</v>
      </c>
      <c r="Q10" s="6">
        <v>3.21</v>
      </c>
    </row>
    <row r="11" spans="1:17" ht="13.5" customHeight="1" thickBot="1" x14ac:dyDescent="0.25">
      <c r="A11" s="13"/>
      <c r="B11" s="13" t="s">
        <v>107</v>
      </c>
      <c r="C11" s="13" t="s">
        <v>108</v>
      </c>
      <c r="D11" s="13" t="s">
        <v>109</v>
      </c>
      <c r="E11" s="13"/>
      <c r="F11" s="26">
        <v>6.7000000000000002E-3</v>
      </c>
      <c r="G11" s="26">
        <v>2.1299999999999999E-2</v>
      </c>
      <c r="H11" s="20"/>
      <c r="I11" s="20"/>
      <c r="J11" s="20"/>
      <c r="K11" s="14"/>
      <c r="L11" s="15">
        <v>-18.89</v>
      </c>
      <c r="M11" s="15">
        <v>-1.17</v>
      </c>
      <c r="N11" s="15">
        <v>4.97</v>
      </c>
      <c r="O11" s="15">
        <v>-18.89</v>
      </c>
      <c r="P11" s="15">
        <v>17.309999999999999</v>
      </c>
      <c r="Q11" s="15">
        <v>1.68</v>
      </c>
    </row>
    <row r="12" spans="1:17" x14ac:dyDescent="0.2">
      <c r="A12" t="s">
        <v>33</v>
      </c>
      <c r="B12" t="s">
        <v>37</v>
      </c>
      <c r="C12" t="s">
        <v>38</v>
      </c>
      <c r="D12" t="s">
        <v>39</v>
      </c>
      <c r="F12" s="66">
        <v>6.4999999999999997E-3</v>
      </c>
      <c r="G12" s="66">
        <v>2.5999999999999999E-2</v>
      </c>
      <c r="K12" s="67">
        <v>1.7999999999999999E-2</v>
      </c>
      <c r="L12" s="65">
        <v>-15.97</v>
      </c>
      <c r="M12" s="65">
        <v>-2.61</v>
      </c>
      <c r="N12" s="65">
        <v>4.2300000000000004</v>
      </c>
      <c r="O12" s="65">
        <v>-15.97</v>
      </c>
      <c r="P12" s="65">
        <v>12.1</v>
      </c>
      <c r="Q12" s="65">
        <v>-3.45</v>
      </c>
    </row>
    <row r="13" spans="1:17" x14ac:dyDescent="0.2">
      <c r="A13" t="s">
        <v>33</v>
      </c>
      <c r="B13" t="s">
        <v>40</v>
      </c>
      <c r="C13" t="s">
        <v>41</v>
      </c>
      <c r="D13" t="s">
        <v>42</v>
      </c>
      <c r="E13" t="s">
        <v>43</v>
      </c>
      <c r="F13" s="66">
        <v>5.8999999999999999E-3</v>
      </c>
      <c r="G13" s="66">
        <v>1.9900000000000001E-2</v>
      </c>
      <c r="K13" s="67">
        <v>3.9E-2</v>
      </c>
      <c r="L13" s="65">
        <v>-13.36</v>
      </c>
      <c r="M13" s="65">
        <v>-2.4300000000000002</v>
      </c>
      <c r="N13" s="65">
        <v>4.6100000000000003</v>
      </c>
      <c r="O13" s="65">
        <v>-13.36</v>
      </c>
      <c r="P13" s="65">
        <v>9.84</v>
      </c>
      <c r="Q13" s="65">
        <v>-1.27</v>
      </c>
    </row>
    <row r="14" spans="1:17" x14ac:dyDescent="0.2">
      <c r="A14" t="s">
        <v>33</v>
      </c>
      <c r="B14" t="s">
        <v>44</v>
      </c>
      <c r="C14" t="s">
        <v>45</v>
      </c>
      <c r="D14" t="s">
        <v>46</v>
      </c>
      <c r="E14" t="s">
        <v>15</v>
      </c>
      <c r="F14" s="66">
        <v>4.4999999999999997E-3</v>
      </c>
      <c r="G14" s="66">
        <v>4.1300000000000003E-2</v>
      </c>
      <c r="K14" s="67">
        <v>4.0500000000000001E-2</v>
      </c>
      <c r="L14" s="65">
        <v>-16.850000000000001</v>
      </c>
      <c r="M14" s="65">
        <v>-2.67</v>
      </c>
      <c r="N14" s="65">
        <v>3.12</v>
      </c>
      <c r="O14" s="65">
        <v>-16.850000000000001</v>
      </c>
      <c r="P14" s="65">
        <v>8.64</v>
      </c>
      <c r="Q14" s="65">
        <v>-5.38</v>
      </c>
    </row>
    <row r="15" spans="1:17" ht="13.5" customHeight="1" thickBot="1" x14ac:dyDescent="0.25">
      <c r="A15" s="2" t="s">
        <v>33</v>
      </c>
      <c r="B15" s="2" t="s">
        <v>47</v>
      </c>
      <c r="C15" s="2" t="s">
        <v>48</v>
      </c>
      <c r="D15" s="2" t="s">
        <v>49</v>
      </c>
      <c r="E15" s="2" t="s">
        <v>15</v>
      </c>
      <c r="F15" s="70">
        <v>7.0000000000000001E-3</v>
      </c>
      <c r="G15" s="70">
        <v>2.7300000000000001E-2</v>
      </c>
      <c r="H15" s="17"/>
      <c r="I15" s="17"/>
      <c r="J15" s="17"/>
      <c r="K15" s="99">
        <v>3.7499999999999999E-2</v>
      </c>
      <c r="L15" s="3">
        <v>-17.46</v>
      </c>
      <c r="M15" s="3">
        <v>-2.66</v>
      </c>
      <c r="N15" s="3">
        <v>1.36</v>
      </c>
      <c r="O15" s="3">
        <v>-17.46</v>
      </c>
      <c r="P15" s="3">
        <v>10.79</v>
      </c>
      <c r="Q15" s="3">
        <v>-3.97</v>
      </c>
    </row>
    <row r="16" spans="1:17" ht="13.5" customHeight="1" thickBot="1" x14ac:dyDescent="0.25">
      <c r="A16" s="2"/>
      <c r="B16" s="2"/>
      <c r="C16" s="2"/>
      <c r="D16" s="2" t="s">
        <v>110</v>
      </c>
      <c r="E16" s="2"/>
      <c r="F16" s="70">
        <f>((F12*(K12/SUM(K12:K15)))+(F13*(K13/SUM(K12:K15)))+(F14*(K14/SUM(K12:K15)))+(F15*(K15/SUM(K12:K15))))</f>
        <v>5.8655555555555544E-3</v>
      </c>
      <c r="G16" s="70">
        <f>((G12*(K12/SUM(K12:K15)))+(G13*(K13/SUM(K12:K15)))+(G14*(K14/SUM(K12:K15)))+(G15*(K15/SUM(K12:K15))))</f>
        <v>2.9188888888888882E-2</v>
      </c>
      <c r="H16" s="17"/>
      <c r="I16" s="17"/>
      <c r="J16" s="17"/>
      <c r="K16" s="99"/>
      <c r="L16" s="3">
        <f>((L12*(K12/SUM(K12:K15)))+(L13*(K13/SUM(K12:K15)))+(L14*(K14/SUM(K12:K15)))+(L15*(K15/SUM(K12:K15))))</f>
        <v>-15.893888888888888</v>
      </c>
      <c r="M16" s="3">
        <f>((M12*(K12/SUM(K12:K15)))+(M13*(K13/SUM(K12:K15)))+(M14*(K14/SUM(K12:K15)))+(M15*(K15/SUM(K12:K15))))</f>
        <v>-2.5898888888888885</v>
      </c>
      <c r="N16" s="3">
        <f>((N12*(K12/SUM(K12:K15)))+(N13*(K13/SUM(K12:K15)))+(N14*(K14/SUM(K12:K15)))+(N15*(K15/SUM(K12:K15))))</f>
        <v>3.2095555555555553</v>
      </c>
      <c r="O16" s="3">
        <f>((O12*(K12/SUM(K12:K15)))+(O13*(K13/SUM(K12:K15)))+(O14*(K14/SUM(K12:K15)))+(O15*(K15/SUM(K12:K15))))</f>
        <v>-15.893888888888888</v>
      </c>
      <c r="P16" s="3">
        <f>((P12*(K12/SUM(K12:K15)))+(P13*(K13/SUM(K12:K15)))+(P14*(K14/SUM(K12:K15)))+(P15*(K15/SUM(K12:K15))))</f>
        <v>10.045222222222222</v>
      </c>
      <c r="Q16" s="3">
        <f>((Q12*(K12/SUM(K12:K15)))+(Q13*(K13/SUM(K12:K15)))+(Q14*(K14/SUM(K12:K15)))+(Q15*(K15/SUM(K12:K15))))</f>
        <v>-3.5436666666666667</v>
      </c>
    </row>
    <row r="17" spans="1:17" ht="13.5" customHeight="1" thickBot="1" x14ac:dyDescent="0.25">
      <c r="A17" s="10"/>
      <c r="B17" s="10" t="s">
        <v>111</v>
      </c>
      <c r="C17" s="10" t="s">
        <v>112</v>
      </c>
      <c r="D17" s="10" t="s">
        <v>113</v>
      </c>
      <c r="E17" s="10"/>
      <c r="F17" s="24">
        <v>3.3999999999999998E-3</v>
      </c>
      <c r="G17" s="24">
        <v>3.4599999999999999E-2</v>
      </c>
      <c r="H17" s="18"/>
      <c r="I17" s="18"/>
      <c r="J17" s="18"/>
      <c r="K17" s="11"/>
      <c r="L17" s="12">
        <v>-12.17</v>
      </c>
      <c r="M17" s="12">
        <v>-0.98</v>
      </c>
      <c r="N17" s="12">
        <v>3.21</v>
      </c>
      <c r="O17" s="12">
        <v>-12.17</v>
      </c>
      <c r="P17" s="12">
        <v>7.47</v>
      </c>
      <c r="Q17" s="12">
        <v>-4.7699999999999996</v>
      </c>
    </row>
    <row r="18" spans="1:17" x14ac:dyDescent="0.2">
      <c r="A18" t="s">
        <v>33</v>
      </c>
      <c r="B18" t="s">
        <v>50</v>
      </c>
      <c r="C18" t="s">
        <v>114</v>
      </c>
      <c r="D18" t="s">
        <v>115</v>
      </c>
      <c r="E18" t="s">
        <v>116</v>
      </c>
      <c r="F18" s="66">
        <v>0.01</v>
      </c>
      <c r="G18" s="66">
        <v>4.8999999999999998E-3</v>
      </c>
      <c r="K18" s="67">
        <v>3.5999999999999997E-2</v>
      </c>
      <c r="L18" s="65">
        <v>5.7</v>
      </c>
      <c r="M18" s="65">
        <v>0.71</v>
      </c>
      <c r="N18" s="65">
        <v>9.2799999999999994</v>
      </c>
      <c r="O18" s="65">
        <v>5.7</v>
      </c>
      <c r="P18" s="65">
        <v>13.82</v>
      </c>
      <c r="Q18" s="65">
        <v>5.36</v>
      </c>
    </row>
    <row r="19" spans="1:17" x14ac:dyDescent="0.2">
      <c r="A19" t="s">
        <v>33</v>
      </c>
      <c r="B19" t="s">
        <v>53</v>
      </c>
      <c r="C19" t="s">
        <v>54</v>
      </c>
      <c r="D19" t="s">
        <v>55</v>
      </c>
      <c r="E19" t="s">
        <v>56</v>
      </c>
      <c r="F19" s="66">
        <v>6.0000000000000001E-3</v>
      </c>
      <c r="G19" s="66">
        <v>7.7000000000000002E-3</v>
      </c>
      <c r="K19" s="67">
        <v>3.5999999999999997E-2</v>
      </c>
      <c r="L19" s="65">
        <v>-4.0199999999999996</v>
      </c>
      <c r="M19" s="65">
        <v>0.39</v>
      </c>
      <c r="N19" s="65">
        <v>11.08</v>
      </c>
      <c r="O19" s="65">
        <v>-4.0199999999999996</v>
      </c>
      <c r="P19" s="65">
        <v>12.69</v>
      </c>
      <c r="Q19" s="65">
        <v>-1.78</v>
      </c>
    </row>
    <row r="20" spans="1:17" ht="13.5" customHeight="1" thickBot="1" x14ac:dyDescent="0.25">
      <c r="A20" s="2" t="s">
        <v>33</v>
      </c>
      <c r="B20" s="2" t="s">
        <v>57</v>
      </c>
      <c r="C20" s="2" t="s">
        <v>58</v>
      </c>
      <c r="D20" s="2" t="s">
        <v>59</v>
      </c>
      <c r="E20" s="2" t="s">
        <v>15</v>
      </c>
      <c r="F20" s="70">
        <v>1E-3</v>
      </c>
      <c r="G20" s="70">
        <v>2.06E-2</v>
      </c>
      <c r="H20" s="17"/>
      <c r="I20" s="17"/>
      <c r="J20" s="17"/>
      <c r="K20" s="99">
        <v>3.7499999999999999E-2</v>
      </c>
      <c r="L20" s="3">
        <v>2.1</v>
      </c>
      <c r="M20" s="3">
        <v>1.08</v>
      </c>
      <c r="N20" s="3">
        <v>11.85</v>
      </c>
      <c r="O20" s="3">
        <v>2.1</v>
      </c>
      <c r="P20" s="3">
        <v>14.13</v>
      </c>
      <c r="Q20" s="3">
        <v>-0.16</v>
      </c>
    </row>
    <row r="21" spans="1:17" ht="13.5" customHeight="1" thickBot="1" x14ac:dyDescent="0.25">
      <c r="A21" s="2"/>
      <c r="B21" s="2"/>
      <c r="C21" s="2"/>
      <c r="D21" s="2" t="s">
        <v>117</v>
      </c>
      <c r="E21" s="2"/>
      <c r="F21" s="70">
        <f>((F18*(K18/SUM(K18:K20)))+(F19*(K19/SUM(K18:K20)))+(F20*(K20/SUM(K18:K20))))</f>
        <v>5.6027397260273986E-3</v>
      </c>
      <c r="G21" s="70">
        <f>((G18*(K18/SUM(K18:K20)))+(G19*(K19/SUM(K18:K20)))+(G20*(K20/SUM(K18:K20))))</f>
        <v>1.1197260273972606E-2</v>
      </c>
      <c r="H21" s="17"/>
      <c r="I21" s="17"/>
      <c r="J21" s="17"/>
      <c r="K21" s="99"/>
      <c r="L21" s="3">
        <f>((L18*(K18/SUM(K18:K20)))+(L19*(K19/SUM(K18:K20)))+(L20*(K20/SUM(K18:K20))))</f>
        <v>1.271506849315069</v>
      </c>
      <c r="M21" s="3">
        <f>((M18*(K18/SUM(K18:K20)))+(M19*(K19/SUM(K18:K20)))+(M20*(K20/SUM(K18:K20))))</f>
        <v>0.73150684931506871</v>
      </c>
      <c r="N21" s="3">
        <f>((N18*(K18/SUM(K18:K20)))+(N19*(K19/SUM(K18:K20)))+(N20*(K20/SUM(K18:K20))))</f>
        <v>10.751917808219179</v>
      </c>
      <c r="O21" s="3">
        <f>((O18*(K18/SUM(K18:K20)))+(O19*(K19/SUM(K18:K20)))+(O20*(K20/SUM(K18:K20))))</f>
        <v>1.271506849315069</v>
      </c>
      <c r="P21" s="3">
        <f>((P18*(K18/SUM(K18:K20)))+(P19*(K19/SUM(K18:K20)))+(P20*(K20/SUM(K18:K20))))</f>
        <v>13.554657534246576</v>
      </c>
      <c r="Q21" s="3">
        <f>((Q18*(K18/SUM(K18:K20)))+(Q19*(K19/SUM(K18:K20)))+(Q20*(K20/SUM(K18:K20))))</f>
        <v>1.122191780821918</v>
      </c>
    </row>
    <row r="22" spans="1:17" ht="13.5" customHeight="1" thickBot="1" x14ac:dyDescent="0.25">
      <c r="A22" s="10"/>
      <c r="B22" s="10" t="s">
        <v>118</v>
      </c>
      <c r="C22" s="10" t="s">
        <v>119</v>
      </c>
      <c r="D22" s="10" t="s">
        <v>120</v>
      </c>
      <c r="E22" s="10"/>
      <c r="F22" s="24">
        <v>8.9999999999999998E-4</v>
      </c>
      <c r="G22" s="24">
        <v>2.0500000000000001E-2</v>
      </c>
      <c r="H22" s="18"/>
      <c r="I22" s="18"/>
      <c r="J22" s="18"/>
      <c r="K22" s="11"/>
      <c r="L22" s="12">
        <v>1.98</v>
      </c>
      <c r="M22" s="12">
        <v>1.01</v>
      </c>
      <c r="N22" s="12">
        <v>11.7</v>
      </c>
      <c r="O22" s="12">
        <v>1.98</v>
      </c>
      <c r="P22" s="12">
        <v>13.97</v>
      </c>
      <c r="Q22" s="12">
        <v>-0.3</v>
      </c>
    </row>
    <row r="23" spans="1:17" x14ac:dyDescent="0.2">
      <c r="A23" t="s">
        <v>33</v>
      </c>
      <c r="B23" t="s">
        <v>60</v>
      </c>
      <c r="C23" t="s">
        <v>61</v>
      </c>
      <c r="D23" t="s">
        <v>62</v>
      </c>
      <c r="E23" t="s">
        <v>15</v>
      </c>
      <c r="F23" s="66">
        <v>8.9999999999999993E-3</v>
      </c>
      <c r="G23" s="66">
        <v>0</v>
      </c>
      <c r="K23" s="67">
        <v>2.1000000000000001E-2</v>
      </c>
      <c r="L23" s="65">
        <v>3.87</v>
      </c>
      <c r="M23" s="65">
        <v>-1.32</v>
      </c>
      <c r="N23" s="65">
        <v>8.51</v>
      </c>
      <c r="O23" s="65">
        <v>3.87</v>
      </c>
      <c r="P23" s="65">
        <v>20.25</v>
      </c>
      <c r="Q23" s="65">
        <v>4.17</v>
      </c>
    </row>
    <row r="24" spans="1:17" x14ac:dyDescent="0.2">
      <c r="A24" t="s">
        <v>33</v>
      </c>
      <c r="B24" t="s">
        <v>63</v>
      </c>
      <c r="C24" t="s">
        <v>121</v>
      </c>
      <c r="D24" t="s">
        <v>122</v>
      </c>
      <c r="E24" t="s">
        <v>15</v>
      </c>
      <c r="F24" s="66">
        <v>6.6E-3</v>
      </c>
      <c r="G24" s="66">
        <v>1.1999999999999999E-3</v>
      </c>
      <c r="K24" s="67">
        <v>2.1000000000000001E-2</v>
      </c>
      <c r="L24" s="65">
        <v>0.61</v>
      </c>
      <c r="M24" s="65">
        <v>-2.0299999999999998</v>
      </c>
      <c r="N24" s="65">
        <v>7.11</v>
      </c>
      <c r="O24" s="65">
        <v>0.61</v>
      </c>
      <c r="P24" s="65">
        <v>16.79</v>
      </c>
      <c r="Q24" s="65">
        <v>2.37</v>
      </c>
    </row>
    <row r="25" spans="1:17" ht="13.5" customHeight="1" thickBot="1" x14ac:dyDescent="0.25">
      <c r="A25" s="2" t="s">
        <v>33</v>
      </c>
      <c r="B25" s="2" t="s">
        <v>66</v>
      </c>
      <c r="C25" s="2" t="s">
        <v>67</v>
      </c>
      <c r="D25" s="2" t="s">
        <v>68</v>
      </c>
      <c r="E25" s="2" t="s">
        <v>43</v>
      </c>
      <c r="F25" s="70">
        <v>4.3E-3</v>
      </c>
      <c r="G25" s="70">
        <v>1.04E-2</v>
      </c>
      <c r="H25" s="17"/>
      <c r="I25" s="17"/>
      <c r="J25" s="17"/>
      <c r="K25" s="99">
        <v>4.2000000000000003E-2</v>
      </c>
      <c r="L25" s="3">
        <v>-4.63</v>
      </c>
      <c r="M25" s="3">
        <v>-1.1599999999999999</v>
      </c>
      <c r="N25" s="3">
        <v>8.6199999999999992</v>
      </c>
      <c r="O25" s="3">
        <v>-4.63</v>
      </c>
      <c r="P25" s="3">
        <v>13.13</v>
      </c>
      <c r="Q25" s="3">
        <v>-0.41</v>
      </c>
    </row>
    <row r="26" spans="1:17" ht="13.5" customHeight="1" thickBot="1" x14ac:dyDescent="0.25">
      <c r="A26" s="2"/>
      <c r="B26" s="2"/>
      <c r="C26" s="2"/>
      <c r="D26" s="2" t="s">
        <v>123</v>
      </c>
      <c r="E26" s="2"/>
      <c r="F26" s="70">
        <f>((F23*(K23/SUM(K23:K25)))+(F24*(K24/SUM(K23:K25)))+(F25*(K25/SUM(K23:K25))))</f>
        <v>6.0499999999999998E-3</v>
      </c>
      <c r="G26" s="70">
        <f>((G23*(K23/SUM(K23:K25)))+(G24*(K24/SUM(K23:K25)))+(G25*(K25/SUM(K23:K25))))</f>
        <v>5.4999999999999997E-3</v>
      </c>
      <c r="H26" s="17"/>
      <c r="I26" s="17"/>
      <c r="J26" s="17"/>
      <c r="K26" s="99"/>
      <c r="L26" s="3">
        <f>((L23*(K23/SUM(K23:K25)))+(L24*(K24/SUM(K23:K25)))+(L25*(K25/SUM(K23:K25))))</f>
        <v>-1.1949999999999998</v>
      </c>
      <c r="M26" s="3">
        <f>((M23*(K23/SUM(K23:K25)))+(M24*(K24/SUM(K23:K25)))+(M25*(K25/SUM(K23:K25))))</f>
        <v>-1.4175</v>
      </c>
      <c r="N26" s="3">
        <f>((N23*(K23/SUM(K23:K25)))+(N24*(K24/SUM(K23:K25)))+(N25*(K25/SUM(K23:K25))))</f>
        <v>8.2149999999999999</v>
      </c>
      <c r="O26" s="3">
        <f>((O23*(K23/SUM(K23:K25)))+(O24*(K24/SUM(K23:K25)))+(O25*(K25/SUM(K23:K25))))</f>
        <v>-1.1949999999999998</v>
      </c>
      <c r="P26" s="3">
        <f>((P23*(K23/SUM(K23:K25)))+(P24*(K24/SUM(K23:K25)))+(P25*(K25/SUM(K23:K25))))</f>
        <v>15.824999999999999</v>
      </c>
      <c r="Q26" s="3">
        <f>((Q23*(K23/SUM(K23:K25)))+(Q24*(K24/SUM(K23:K25)))+(Q25*(K25/SUM(K23:K25))))</f>
        <v>1.43</v>
      </c>
    </row>
    <row r="27" spans="1:17" ht="13.5" customHeight="1" thickBot="1" x14ac:dyDescent="0.25">
      <c r="A27" s="10"/>
      <c r="B27" s="10" t="s">
        <v>124</v>
      </c>
      <c r="C27" s="10" t="s">
        <v>125</v>
      </c>
      <c r="D27" s="10" t="s">
        <v>126</v>
      </c>
      <c r="E27" s="10"/>
      <c r="F27" s="24">
        <v>2E-3</v>
      </c>
      <c r="G27" s="24">
        <v>1.3899999999999999E-2</v>
      </c>
      <c r="H27" s="18"/>
      <c r="I27" s="18"/>
      <c r="J27" s="18"/>
      <c r="K27" s="11"/>
      <c r="L27" s="12">
        <v>2.46</v>
      </c>
      <c r="M27" s="12">
        <v>-0.33</v>
      </c>
      <c r="N27" s="12">
        <v>10.54</v>
      </c>
      <c r="O27" s="12">
        <v>2.46</v>
      </c>
      <c r="P27" s="12">
        <v>17.79</v>
      </c>
      <c r="Q27" s="12">
        <v>2.33</v>
      </c>
    </row>
    <row r="28" spans="1:17" x14ac:dyDescent="0.2">
      <c r="A28" t="s">
        <v>33</v>
      </c>
      <c r="B28" t="s">
        <v>69</v>
      </c>
      <c r="C28" t="s">
        <v>70</v>
      </c>
      <c r="D28" t="s">
        <v>71</v>
      </c>
      <c r="F28" s="66">
        <v>1.21E-2</v>
      </c>
      <c r="G28" s="66">
        <v>2.3E-3</v>
      </c>
      <c r="K28" s="67">
        <v>2.1000000000000001E-2</v>
      </c>
      <c r="L28" s="65">
        <v>6.12</v>
      </c>
      <c r="M28" s="65">
        <v>0.3</v>
      </c>
      <c r="N28" s="65">
        <v>11.47</v>
      </c>
      <c r="O28" s="65">
        <v>6.12</v>
      </c>
      <c r="P28" s="65">
        <v>17.55</v>
      </c>
      <c r="Q28" s="65">
        <v>-2.9</v>
      </c>
    </row>
    <row r="29" spans="1:17" x14ac:dyDescent="0.2">
      <c r="A29" t="s">
        <v>33</v>
      </c>
      <c r="B29" t="s">
        <v>72</v>
      </c>
      <c r="C29" t="s">
        <v>73</v>
      </c>
      <c r="D29" t="s">
        <v>74</v>
      </c>
      <c r="F29" s="66">
        <v>9.1000000000000004E-3</v>
      </c>
      <c r="G29" s="66">
        <v>4.7000000000000002E-3</v>
      </c>
      <c r="K29" s="67">
        <v>2.1000000000000001E-2</v>
      </c>
      <c r="L29" s="65">
        <v>-2.85</v>
      </c>
      <c r="M29" s="65">
        <v>0.14000000000000001</v>
      </c>
      <c r="N29" s="65">
        <v>10.53</v>
      </c>
      <c r="O29" s="65">
        <v>-2.85</v>
      </c>
      <c r="P29" s="65">
        <v>20.72</v>
      </c>
      <c r="Q29" s="65">
        <v>-2.85</v>
      </c>
    </row>
    <row r="30" spans="1:17" ht="13.5" customHeight="1" thickBot="1" x14ac:dyDescent="0.25">
      <c r="A30" s="2" t="s">
        <v>33</v>
      </c>
      <c r="B30" s="2" t="s">
        <v>75</v>
      </c>
      <c r="C30" s="2" t="s">
        <v>76</v>
      </c>
      <c r="D30" s="2" t="s">
        <v>77</v>
      </c>
      <c r="E30" s="2" t="s">
        <v>15</v>
      </c>
      <c r="F30" s="70">
        <v>2.8E-3</v>
      </c>
      <c r="G30" s="70">
        <v>1.83E-2</v>
      </c>
      <c r="H30" s="17"/>
      <c r="I30" s="17"/>
      <c r="J30" s="17"/>
      <c r="K30" s="99">
        <v>4.2000000000000003E-2</v>
      </c>
      <c r="L30" s="3">
        <v>-3.14</v>
      </c>
      <c r="M30" s="3">
        <v>0.79</v>
      </c>
      <c r="N30" s="3">
        <v>13.75</v>
      </c>
      <c r="O30" s="3">
        <v>-3.14</v>
      </c>
      <c r="P30" s="3">
        <v>14.86</v>
      </c>
      <c r="Q30" s="3">
        <v>-2.69</v>
      </c>
    </row>
    <row r="31" spans="1:17" ht="13.5" customHeight="1" thickBot="1" x14ac:dyDescent="0.25">
      <c r="A31" s="2"/>
      <c r="B31" s="2"/>
      <c r="C31" s="2"/>
      <c r="D31" s="2" t="s">
        <v>127</v>
      </c>
      <c r="E31" s="2"/>
      <c r="F31" s="70">
        <f>((F28*(K28/SUM(K28:K30)))+(F29*(K29/SUM(K28:K30)))+(F30*(K30/SUM(K28:K30))))</f>
        <v>6.7000000000000002E-3</v>
      </c>
      <c r="G31" s="70">
        <f>((G28*(K28/SUM(K28:K30)))+(G29*(K29/SUM(K28:K30)))+(G30*(K30/SUM(K28:K30))))</f>
        <v>1.09E-2</v>
      </c>
      <c r="H31" s="17"/>
      <c r="I31" s="17"/>
      <c r="J31" s="17"/>
      <c r="K31" s="99"/>
      <c r="L31" s="3">
        <f>((L28*(K28/SUM(K28:K30)))+(L29*(K29/SUM(K28:K30)))+(L30*(K30/SUM(K28:K30))))</f>
        <v>-0.75250000000000006</v>
      </c>
      <c r="M31" s="3">
        <f>((M28*(K28/SUM(K28:K30)))+(M29*(K29/SUM(K28:K30)))+(M30*(K30/SUM(K28:K30))))</f>
        <v>0.505</v>
      </c>
      <c r="N31" s="3">
        <f>((N28*(K28/SUM(K28:K30)))+(N29*(K29/SUM(K28:K30)))+(N30*(K30/SUM(K28:K30))))</f>
        <v>12.375</v>
      </c>
      <c r="O31" s="3">
        <f>((O28*(K28/SUM(K28:K30)))+(O29*(K29/SUM(K28:K30)))+(O30*(K30/SUM(K28:K30))))</f>
        <v>-0.75250000000000006</v>
      </c>
      <c r="P31" s="3">
        <f>((P28*(K28/SUM(K28:K30)))+(P29*(K29/SUM(K28:K30)))+(P30*(K30/SUM(K28:K30))))</f>
        <v>16.997499999999999</v>
      </c>
      <c r="Q31" s="3">
        <f>((Q28*(K28/SUM(K28:K30)))+(Q29*(K29/SUM(K28:K30)))+(Q30*(K30/SUM(K28:K30))))</f>
        <v>-2.7824999999999998</v>
      </c>
    </row>
    <row r="32" spans="1:17" ht="13.5" customHeight="1" thickBot="1" x14ac:dyDescent="0.25">
      <c r="A32" s="10"/>
      <c r="B32" s="10" t="s">
        <v>128</v>
      </c>
      <c r="C32" s="10" t="s">
        <v>129</v>
      </c>
      <c r="D32" s="10" t="s">
        <v>130</v>
      </c>
      <c r="E32" s="10"/>
      <c r="F32" s="24">
        <v>2E-3</v>
      </c>
      <c r="G32" s="24">
        <v>2.3E-2</v>
      </c>
      <c r="H32" s="18"/>
      <c r="I32" s="18"/>
      <c r="J32" s="18"/>
      <c r="K32" s="11"/>
      <c r="L32" s="12">
        <v>0.19</v>
      </c>
      <c r="M32" s="12">
        <v>2</v>
      </c>
      <c r="N32" s="12">
        <v>13.01</v>
      </c>
      <c r="O32" s="12">
        <v>0.19</v>
      </c>
      <c r="P32" s="12">
        <v>11.39</v>
      </c>
      <c r="Q32" s="12">
        <v>-2.73</v>
      </c>
    </row>
    <row r="33" spans="1:17" x14ac:dyDescent="0.2">
      <c r="A33" t="s">
        <v>33</v>
      </c>
      <c r="B33" t="s">
        <v>78</v>
      </c>
      <c r="C33" t="s">
        <v>79</v>
      </c>
      <c r="D33" t="s">
        <v>80</v>
      </c>
      <c r="F33" s="66">
        <v>7.0000000000000001E-3</v>
      </c>
      <c r="G33" s="66">
        <v>8.3999999999999995E-3</v>
      </c>
      <c r="K33" s="67">
        <v>2.5499999999999998E-2</v>
      </c>
      <c r="L33" s="65">
        <v>-11.58</v>
      </c>
      <c r="M33" s="65">
        <v>-2.29</v>
      </c>
      <c r="N33" s="65">
        <v>10.64</v>
      </c>
      <c r="O33" s="65">
        <v>-11.58</v>
      </c>
      <c r="P33" s="65">
        <v>8.77</v>
      </c>
      <c r="Q33" s="65">
        <v>-5.24</v>
      </c>
    </row>
    <row r="34" spans="1:17" x14ac:dyDescent="0.2">
      <c r="A34" t="s">
        <v>33</v>
      </c>
      <c r="B34" t="s">
        <v>81</v>
      </c>
      <c r="C34" t="s">
        <v>82</v>
      </c>
      <c r="D34" t="s">
        <v>83</v>
      </c>
      <c r="E34" t="s">
        <v>84</v>
      </c>
      <c r="F34" s="66">
        <v>1.1999999999999999E-3</v>
      </c>
      <c r="G34" s="66">
        <v>2.1999999999999999E-2</v>
      </c>
      <c r="K34" s="67">
        <v>2.5499999999999998E-2</v>
      </c>
      <c r="L34" s="65">
        <v>-0.31</v>
      </c>
      <c r="M34" s="65">
        <v>1.24</v>
      </c>
      <c r="N34" s="65">
        <v>13.86</v>
      </c>
      <c r="O34" s="65">
        <v>-0.31</v>
      </c>
      <c r="P34" s="65">
        <v>18.73</v>
      </c>
      <c r="Q34" s="1">
        <v>0.3</v>
      </c>
    </row>
    <row r="35" spans="1:17" ht="13.5" customHeight="1" thickBot="1" x14ac:dyDescent="0.25">
      <c r="A35" s="2" t="s">
        <v>33</v>
      </c>
      <c r="B35" s="2" t="s">
        <v>86</v>
      </c>
      <c r="C35" s="2" t="s">
        <v>87</v>
      </c>
      <c r="D35" s="2" t="s">
        <v>131</v>
      </c>
      <c r="E35" s="2" t="s">
        <v>15</v>
      </c>
      <c r="F35" s="70">
        <v>5.1999999999999998E-3</v>
      </c>
      <c r="G35" s="70">
        <v>5.8999999999999999E-3</v>
      </c>
      <c r="H35" s="17"/>
      <c r="I35" s="17"/>
      <c r="J35" s="17"/>
      <c r="K35" s="99">
        <v>7.4999999999999997E-2</v>
      </c>
      <c r="L35" s="3">
        <v>-7.55</v>
      </c>
      <c r="M35" s="3">
        <v>1.01</v>
      </c>
      <c r="N35" s="3">
        <v>16.190000000000001</v>
      </c>
      <c r="O35" s="3">
        <v>-7.55</v>
      </c>
      <c r="P35" s="3">
        <v>17.38</v>
      </c>
      <c r="Q35" s="3">
        <v>-1.82</v>
      </c>
    </row>
    <row r="36" spans="1:17" ht="13.5" customHeight="1" thickBot="1" x14ac:dyDescent="0.25">
      <c r="A36" s="2"/>
      <c r="B36" s="2"/>
      <c r="C36" s="2"/>
      <c r="D36" s="2" t="s">
        <v>132</v>
      </c>
      <c r="E36" s="2"/>
      <c r="F36" s="70">
        <f>((F33*(K33/SUM(K33:K35)))+(F34*(K34/SUM(K33:K35)))+(F35*(K35/SUM(K33:K35))))</f>
        <v>4.754761904761904E-3</v>
      </c>
      <c r="G36" s="70">
        <f>((G33*(K33/SUM(K33:K35)))+(G34*(K34/SUM(K33:K35)))+(G35*(K35/SUM(K33:K35))))</f>
        <v>9.6642857142857121E-3</v>
      </c>
      <c r="H36" s="17"/>
      <c r="I36" s="17"/>
      <c r="J36" s="17"/>
      <c r="K36" s="99"/>
      <c r="L36" s="3">
        <f>((L33*(K33/SUM(K33:K35)))+(L34*(K34/SUM(K33:K35)))+(L35*(K35/SUM(K33:K35))))</f>
        <v>-6.9003571428571426</v>
      </c>
      <c r="M36" s="3">
        <f>((M33*(K33/SUM(K33:K35)))+(M34*(K34/SUM(K33:K35)))+(M35*(K35/SUM(K33:K35))))</f>
        <v>0.3886904761904762</v>
      </c>
      <c r="N36" s="3">
        <f>((N33*(K33/SUM(K33:K35)))+(N34*(K34/SUM(K33:K35)))+(N35*(K35/SUM(K33:K35))))</f>
        <v>14.595238095238095</v>
      </c>
      <c r="O36" s="3">
        <f>((O33*(K33/SUM(K33:K35)))+(O34*(K34/SUM(K33:K35)))+(O35*(K35/SUM(K33:K35))))</f>
        <v>-6.9003571428571426</v>
      </c>
      <c r="P36" s="3">
        <f>((P33*(K33/SUM(K33:K35)))+(P34*(K34/SUM(K33:K35)))+(P35*(K35/SUM(K33:K35))))</f>
        <v>15.910714285714285</v>
      </c>
      <c r="Q36" s="3">
        <f>((Q33*(K33/SUM(K33:K35)))+(Q34*(K34/SUM(K33:K35)))+(Q35*(K35/SUM(K33:K35))))</f>
        <v>-2.0830952380952379</v>
      </c>
    </row>
    <row r="37" spans="1:17" ht="13.5" customHeight="1" thickBot="1" x14ac:dyDescent="0.25">
      <c r="A37" s="13"/>
      <c r="B37" s="13" t="s">
        <v>133</v>
      </c>
      <c r="C37" s="13" t="s">
        <v>134</v>
      </c>
      <c r="D37" s="13" t="s">
        <v>135</v>
      </c>
      <c r="E37" s="13"/>
      <c r="F37" s="26">
        <v>2E-3</v>
      </c>
      <c r="G37" s="26">
        <v>1.3899999999999999E-2</v>
      </c>
      <c r="H37" s="20"/>
      <c r="I37" s="20"/>
      <c r="J37" s="20"/>
      <c r="K37" s="14"/>
      <c r="L37" s="15">
        <v>-4.2</v>
      </c>
      <c r="M37" s="15">
        <v>0.66</v>
      </c>
      <c r="N37" s="15">
        <v>15.45</v>
      </c>
      <c r="O37" s="15">
        <v>-4.2</v>
      </c>
      <c r="P37" s="15">
        <v>15.57</v>
      </c>
      <c r="Q37" s="15">
        <v>0.18</v>
      </c>
    </row>
    <row r="38" spans="1:17" ht="13.5" customHeight="1" thickBot="1" x14ac:dyDescent="0.25">
      <c r="A38" s="4" t="s">
        <v>89</v>
      </c>
      <c r="B38" s="4" t="s">
        <v>90</v>
      </c>
      <c r="C38" s="4" t="s">
        <v>91</v>
      </c>
      <c r="D38" s="4" t="s">
        <v>92</v>
      </c>
      <c r="E38" s="4" t="s">
        <v>15</v>
      </c>
      <c r="F38" s="25">
        <v>4.1000000000000003E-3</v>
      </c>
      <c r="G38" s="25">
        <v>3.09E-2</v>
      </c>
      <c r="H38" s="19"/>
      <c r="I38" s="19"/>
      <c r="J38" s="19"/>
      <c r="K38" s="5">
        <v>2.4E-2</v>
      </c>
      <c r="L38" s="6">
        <v>1.81</v>
      </c>
      <c r="M38" s="6">
        <v>1.3</v>
      </c>
      <c r="N38" s="6">
        <v>9.7100000000000009</v>
      </c>
      <c r="O38" s="6">
        <v>1.81</v>
      </c>
      <c r="P38" s="6">
        <v>18.690000000000001</v>
      </c>
      <c r="Q38" s="7"/>
    </row>
    <row r="39" spans="1:17" ht="13.5" customHeight="1" thickBot="1" x14ac:dyDescent="0.25">
      <c r="A39" s="10"/>
      <c r="B39" s="10" t="s">
        <v>136</v>
      </c>
      <c r="C39" s="10" t="s">
        <v>137</v>
      </c>
      <c r="D39" s="10" t="s">
        <v>138</v>
      </c>
      <c r="E39" s="10"/>
      <c r="F39" s="24">
        <v>5.0000000000000001E-3</v>
      </c>
      <c r="G39" s="24">
        <v>2.3400000000000001E-2</v>
      </c>
      <c r="H39" s="18"/>
      <c r="I39" s="18"/>
      <c r="J39" s="18"/>
      <c r="K39" s="11"/>
      <c r="L39" s="12">
        <v>-3.45</v>
      </c>
      <c r="M39" s="12">
        <v>0.4</v>
      </c>
      <c r="N39" s="12">
        <v>6.82</v>
      </c>
      <c r="O39" s="12">
        <v>-3.45</v>
      </c>
      <c r="P39" s="12">
        <v>17.059999999999999</v>
      </c>
      <c r="Q39" s="16"/>
    </row>
    <row r="40" spans="1:17" ht="13.5" customHeight="1" thickBot="1" x14ac:dyDescent="0.25">
      <c r="A40" s="4"/>
      <c r="B40" s="4"/>
      <c r="C40" s="4"/>
      <c r="D40" s="4" t="s">
        <v>139</v>
      </c>
      <c r="E40" s="4"/>
      <c r="F40" s="25">
        <f>(F10*(K10/0.6))+((F12*(K12/0.6))+(F13*(K13/0.6))+(F14*(K14/0.6))+(F15*(K15/0.6))+(F18*(K18/0.6))+(F19*(K19/0.6))+(F20*(K20/0.6))+(F23*(K23/0.6))+(F24*(K24/0.6))+(F25*(K25/0.6))+(F28*(K28/0.6))+(F29*(K29/0.6))+(F30*(K30/0.6))+(F33*(K33/0.6))+(F34*(K34/0.6))+(F35*(K35/0.6))+(F38*(K38/0.6)))</f>
        <v>5.6647500000000005E-3</v>
      </c>
      <c r="G40" s="25">
        <f>(G10*(K10/0.6))+((G12*(K12/0.6))+(G13*(K13/0.6))+(G14*(K14/0.6))+(G15*(K15/0.6))+(G18*(K18/0.6))+(G19*(K19/0.6))+(G20*(K20/0.6))+(G23*(K23/0.6))+(G24*(K24/0.6))+(G25*(K25/0.6))+(G28*(K28/0.6))+(G29*(K29/0.6))+(G30*(K30/0.6))+(G33*(K33/0.6))+(G34*(K34/0.6))+(G35*(K35/0.6))+(G38*(K38/0.6)))</f>
        <v>1.5641250000000002E-2</v>
      </c>
      <c r="H40" s="19"/>
      <c r="I40" s="19"/>
      <c r="J40" s="19"/>
      <c r="K40" s="5">
        <f>SUM(K10:K38)</f>
        <v>0.60000000000000009</v>
      </c>
      <c r="L40" s="6">
        <f>(L10*(K10/0.6))+((L12*(K12/0.6))+(L13*(K13/0.6))+(L14*(K14/0.6))+(L15*(K15/0.6))+(L18*(K18/0.6))+(L19*(K19/0.6))+(L20*(K20/0.6))+(L23*(K23/0.6))+(L24*(K24/0.6))+(L25*(K25/0.6))+(L28*(K28/0.6))+(L29*(K29/0.6))+(L30*(K30/0.6))+(L33*(K33/0.6))+(L34*(K34/0.6))+(L35*(K35/0.6))+(L38*(K38/0.6)))</f>
        <v>-6.5946500000000006</v>
      </c>
      <c r="M40" s="6">
        <f>(M10*(K10/0.6))+((M12*(K12/0.6))+(M13*(K13/0.6))+(M14*(K14/0.6))+(M15*(K15/0.6))+(M18*(K18/0.6))+(M19*(K19/0.6))+(M20*(K20/0.6))+(M23*(K23/0.6))+(M24*(K24/0.6))+(M25*(K25/0.6))+(M28*(K28/0.6))+(M29*(K29/0.6))+(M30*(K30/0.6))+(M33*(K33/0.6))+(M34*(K34/0.6))+(M35*(K35/0.6))+(M38*(K38/0.06)))</f>
        <v>-0.19972500000000015</v>
      </c>
      <c r="N40" s="6">
        <f>(N10*(K10/0.6))+((N12*(K12/0.6))+(N13*(K13/0.6))+(N14*(K14/0.6))+(N15*(K15/0.6))+(N18*(K18/0.6))+(N19*(K19/0.6))+(N20*(K20/0.6))+(N23*(K23/0.6))+(N24*(K24/0.6))+(N25*(K25/0.6))+(N28*(K28/0.6))+(N29*(K29/0.6))+(N30*(K30/0.6))+(N33*(K33/0.6))+(N34*(K34/0.6))+(N35*(K35/0.6))+(N38*(K38/0.6)))</f>
        <v>9.2422500000000021</v>
      </c>
      <c r="O40" s="6">
        <f>(O10*(K10/0.6))+((O12*(K12/0.6))+(O13*(K13/0.6))+(O14*(K14/0.6))+(O15*(K15/0.6))+(K18*(K18/0.6))+(O19*(K19/0.6))+(O20*(K20/0.6))+(O23*(K23/0.6))+(O24*(K24/0.6))+(O25*(K25/0.6))+(O28*(K28/0.6))+(O29*(K29/0.6))+(O30*(K30/0.6))+(O33*(K33/0.6))+(O34*(K34/0.6))+(O35*(K35/0.6)))</f>
        <v>-7.0068900000000012</v>
      </c>
      <c r="P40" s="6">
        <f>(P10*(K10/0.6))+((P12*(K12/0.6))+(P13*(K13/0.6))+(P14*(K14/0.6))+(P15*(K15/0.6))+(P18*(K18/0.6))+(P19*(K19/0.6))+(P20*(K20/0.6))+(P23*(K23/0.6))+(P24*(K24/0.6))+(P25*(K25/0.6))+(P28*(K28/0.6))+(P29*(K29/0.6))+(P30*(K30/0.6))+(P33*(K33/0.6))+(P34*(K34/0.6))+(P35*(K35/0.6)))</f>
        <v>13.945925000000001</v>
      </c>
      <c r="Q40" s="6">
        <f>(Q10*(K10/0.6))+((Q12*(K12/0.6))+(Q13*(K13/0.6))+(Q14*(K14/0.6))+(Q15*(K15/0.6))+(Q18*(K18/0.6))+(Q19*(K19/0.6))+(Q20*(K20/0.6))+(Q23*(K23/0.6))+(Q24*(K24/0.6))+(Q25*(K25/0.6))+(Q28*(K28/0.6))+(Q29*(K29/0.6))+(Q30*(K30/0.6))+(Q33*(K33/0.6))+(Q34*(K34/0.6))+(Q35*(K35/0.6)))</f>
        <v>-1.0186999999999999</v>
      </c>
    </row>
    <row r="41" spans="1:17" ht="13.5" customHeight="1" thickBot="1" x14ac:dyDescent="0.25">
      <c r="A41" s="4"/>
      <c r="B41" s="4"/>
      <c r="C41" s="4"/>
      <c r="D41" s="4" t="s">
        <v>140</v>
      </c>
      <c r="E41" s="4"/>
      <c r="F41" s="70">
        <f>(F11*(K10/0.6))+(F17*(SUM(K12:K15)/0.6)+(F22*(SUM(K18:K20)/0.6)+(F27*(SUM(K23:K25)/0.6)+(F32*(SUM(K28:K30)/0.6)+(F37*(SUM(K33:K35)/0.6)+(F39*(K38/0.6)))))))</f>
        <v>2.5279999999999999E-3</v>
      </c>
      <c r="G41" s="70">
        <f>(G11*(K10/0.6))+(G17*(SUM(K12:K15)/0.6)+(G22*(SUM(K18:K20)/0.6)+(G27*(SUM(K23:K25)/0.6)+(G32*(SUM(K28:K30)/0.6)+(G37*(SUM(K33:K35)/0.6)+(G39*(K38/0.6)))))))</f>
        <v>2.1878500000000002E-2</v>
      </c>
      <c r="H41" s="19"/>
      <c r="I41" s="19"/>
      <c r="J41" s="19"/>
      <c r="K41" s="5"/>
      <c r="L41" s="3">
        <f>(L11*(K10/0.6))+(L17*(SUM(K12:K15)/0.6)+(L22*(SUM(K18:K20)/0.6)+(L27*(SUM(K23:K25)/0.6)+(L32*(SUM(K28:K30)/0.6)+(L37*(SUM(K33:K35)/0.6)+(L39*(K38/0.6)))))))</f>
        <v>-4.206525000000001</v>
      </c>
      <c r="M41" s="3">
        <f>(M11*(K10/0.6))+(M17*(SUM(K12:K15)/0.6)+(M22*(SUM(K18:K20)/0.6)+(M27*(SUM(K23:K25)/0.6)+(M32*(SUM(K28:K30)/0.6)+(M37*(SUM(K33:K35)/0.6)+(M39*(K38/0.6)))))))</f>
        <v>0.27910000000000001</v>
      </c>
      <c r="N41" s="3">
        <f>(N11*(K10/0.6))+(N17*(SUM(K12:K15)/0.6)+(N22*(SUM(K18:K20)/0.6)+(N27*(SUM(K23:K25)/0.6)+(N32*(SUM(K28:K30)/0.6)+(N37*(SUM(K33:K35)/0.6)+(N39*(K38/0.6)))))))</f>
        <v>9.982425000000001</v>
      </c>
      <c r="O41" s="3">
        <f>(O11*(K10/0.6))+(O17*(SUM(K12:K15)/0.6)+(O22*(SUM(K18:K20)/0.6)+(O27*(SUM(K23:K25)/0.6)+(O32*(SUM(K28:K30)/0.6)+(O37*(SUM(K33:K35)/0.6)+(O39*(K38/0.6)))))))</f>
        <v>-4.206525000000001</v>
      </c>
      <c r="P41" s="3">
        <f>(P11*(K10/0.6))+(P17*(SUM(K12:K15)/0.6)+(P22*(SUM(K18:K20)/0.6)+(P27*(SUM(K23:K25)/0.6)+(P32*(SUM(K28:K30)/0.6)+(P37*(SUM(K33:K35)/0.6)+(P39*(K38/0.6)))))))</f>
        <v>13.349450000000001</v>
      </c>
      <c r="Q41" s="3">
        <f>(Q11*(K10/0.6))+(Q17*(SUM(K12:K15)/0.6)+(Q22*(SUM(K18:K20)/0.6)+(Q27*(SUM(K23:K25)/0.6)+(Q32*(SUM(K28:K30)/0.6)+(Q37*(SUM(K33:K35)/0.6)+(Q39*(K38/0.6)))))))</f>
        <v>-1.0412000000000001</v>
      </c>
    </row>
    <row r="42" spans="1:17" ht="13.5" customHeight="1" thickBot="1" x14ac:dyDescent="0.25">
      <c r="A42" s="10"/>
      <c r="B42" s="10"/>
      <c r="C42" s="10"/>
      <c r="D42" s="10" t="s">
        <v>141</v>
      </c>
      <c r="E42" s="10"/>
      <c r="F42" s="24">
        <f>(F40*0.6)+(F8*0.4)</f>
        <v>6.6556499999999991E-3</v>
      </c>
      <c r="G42" s="24">
        <f>(G40*0.6)+(G8*0.4)</f>
        <v>3.0187949999999998E-2</v>
      </c>
      <c r="H42" s="18"/>
      <c r="I42" s="18"/>
      <c r="J42" s="18"/>
      <c r="K42" s="11">
        <f>SUM(K2:K38)-K8</f>
        <v>0.99999999999999989</v>
      </c>
      <c r="L42" s="12">
        <f t="shared" ref="L42:Q42" si="0">(L40*0.6)+(L8*0.4)</f>
        <v>-2.6411100000000003</v>
      </c>
      <c r="M42" s="12">
        <f t="shared" si="0"/>
        <v>0.39732499999999987</v>
      </c>
      <c r="N42" s="12">
        <f t="shared" si="0"/>
        <v>6.7439500000000008</v>
      </c>
      <c r="O42" s="12">
        <f t="shared" si="0"/>
        <v>-2.8884540000000012</v>
      </c>
      <c r="P42" s="12">
        <f t="shared" si="0"/>
        <v>14.844835</v>
      </c>
      <c r="Q42" s="12">
        <f t="shared" si="0"/>
        <v>1.4573</v>
      </c>
    </row>
    <row r="43" spans="1:17" ht="13.5" customHeight="1" thickBot="1" x14ac:dyDescent="0.25">
      <c r="A43" s="4"/>
      <c r="B43" s="4"/>
      <c r="C43" s="4"/>
      <c r="D43" s="4" t="s">
        <v>142</v>
      </c>
      <c r="E43" s="4"/>
      <c r="F43" s="25">
        <f>F41*0.6+F9*0.4</f>
        <v>2.3167999999999999E-3</v>
      </c>
      <c r="G43" s="25">
        <f>G41*0.6+G9*0.4</f>
        <v>2.4567100000000001E-2</v>
      </c>
      <c r="H43" s="19"/>
      <c r="I43" s="19"/>
      <c r="J43" s="19"/>
      <c r="K43" s="5"/>
      <c r="L43" s="6">
        <f t="shared" ref="L43:Q43" si="1">L41*0.6+L9*0.4</f>
        <v>0.50808499999999945</v>
      </c>
      <c r="M43" s="6">
        <f t="shared" si="1"/>
        <v>0.58746000000000009</v>
      </c>
      <c r="N43" s="6">
        <f t="shared" si="1"/>
        <v>6.4254550000000004</v>
      </c>
      <c r="O43" s="6">
        <f t="shared" si="1"/>
        <v>0.50808499999999945</v>
      </c>
      <c r="P43" s="6">
        <f t="shared" si="1"/>
        <v>10.54167</v>
      </c>
      <c r="Q43" s="6">
        <f t="shared" si="1"/>
        <v>1.8912800000000001</v>
      </c>
    </row>
    <row r="44" spans="1:17" ht="52.5" customHeight="1" x14ac:dyDescent="0.2">
      <c r="B44" s="288" t="s">
        <v>143</v>
      </c>
      <c r="C44" s="289"/>
      <c r="D44" s="289"/>
      <c r="E44" s="289"/>
      <c r="F44" s="290"/>
      <c r="G44" s="290"/>
      <c r="H44" s="291"/>
      <c r="I44" s="291"/>
      <c r="J44" s="291"/>
      <c r="K44" s="289"/>
      <c r="L44" s="289"/>
      <c r="M44" s="289"/>
      <c r="N44" s="289"/>
      <c r="O44" s="289"/>
      <c r="P44" s="289"/>
      <c r="Q44" s="289"/>
    </row>
  </sheetData>
  <mergeCells count="1">
    <mergeCell ref="B44:Q44"/>
  </mergeCells>
  <printOptions horizontalCentered="1" verticalCentered="1" gridLines="1"/>
  <pageMargins left="0.5" right="0.5" top="0.5" bottom="0.5" header="0.5" footer="0.25"/>
  <pageSetup scale="89" orientation="landscape"/>
  <headerFooter alignWithMargins="0">
    <oddFooter>&amp;LData as of 12/31/2011&amp;R&amp;D</oddFooter>
  </headerFooter>
  <rowBreaks count="1" manualBreakCount="1">
    <brk id="21" max="16383" man="1"/>
  </rowBreaks>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R44"/>
  <sheetViews>
    <sheetView topLeftCell="C1" workbookViewId="0">
      <pane ySplit="1" topLeftCell="A2" activePane="bottomLeft" state="frozen"/>
      <selection activeCell="C1" sqref="C1"/>
      <selection pane="bottomLeft" activeCell="O35" sqref="O35"/>
    </sheetView>
  </sheetViews>
  <sheetFormatPr defaultRowHeight="12.75" x14ac:dyDescent="0.2"/>
  <cols>
    <col min="1" max="1" width="0" style="64" hidden="1" customWidth="1"/>
    <col min="2" max="2" width="18.85546875" style="64" hidden="1" customWidth="1"/>
    <col min="3" max="3" width="8.7109375" style="64" customWidth="1"/>
    <col min="4" max="4" width="24.5703125" style="64" customWidth="1"/>
    <col min="5" max="5" width="6.42578125" style="64" bestFit="1" customWidth="1"/>
    <col min="6" max="6" width="8.5703125" style="66" bestFit="1" customWidth="1"/>
    <col min="7" max="7" width="6.28515625" style="66" customWidth="1"/>
    <col min="8" max="8" width="7" style="22" bestFit="1" customWidth="1"/>
    <col min="9" max="9" width="7" style="22" customWidth="1"/>
    <col min="10" max="11" width="6.7109375" style="22" bestFit="1" customWidth="1"/>
    <col min="12" max="12" width="9.28515625" style="64" bestFit="1" customWidth="1"/>
  </cols>
  <sheetData>
    <row r="1" spans="1:18" ht="13.5" customHeight="1" thickBot="1" x14ac:dyDescent="0.25">
      <c r="A1" s="8" t="s">
        <v>0</v>
      </c>
      <c r="B1" s="8" t="s">
        <v>1</v>
      </c>
      <c r="C1" s="8" t="s">
        <v>2</v>
      </c>
      <c r="D1" s="8" t="s">
        <v>3</v>
      </c>
      <c r="E1" s="8" t="s">
        <v>4</v>
      </c>
      <c r="F1" s="23" t="s">
        <v>93</v>
      </c>
      <c r="G1" s="23" t="s">
        <v>94</v>
      </c>
      <c r="H1" s="27" t="s">
        <v>95</v>
      </c>
      <c r="I1" s="27" t="s">
        <v>144</v>
      </c>
      <c r="J1" s="27" t="s">
        <v>97</v>
      </c>
      <c r="K1" s="27" t="s">
        <v>98</v>
      </c>
      <c r="L1" s="9" t="s">
        <v>99</v>
      </c>
      <c r="M1" s="8" t="s">
        <v>7</v>
      </c>
      <c r="N1" s="8" t="s">
        <v>6</v>
      </c>
      <c r="O1" s="8" t="s">
        <v>100</v>
      </c>
      <c r="P1" s="8" t="s">
        <v>8</v>
      </c>
      <c r="Q1" s="8" t="s">
        <v>9</v>
      </c>
      <c r="R1" s="8" t="s">
        <v>10</v>
      </c>
    </row>
    <row r="2" spans="1:18" x14ac:dyDescent="0.2">
      <c r="A2" t="s">
        <v>11</v>
      </c>
      <c r="B2" t="s">
        <v>12</v>
      </c>
      <c r="C2" t="s">
        <v>13</v>
      </c>
      <c r="D2" t="s">
        <v>14</v>
      </c>
      <c r="E2" t="s">
        <v>15</v>
      </c>
      <c r="F2" s="66">
        <v>6.3E-3</v>
      </c>
      <c r="G2" s="66">
        <v>5.8599999999999999E-2</v>
      </c>
      <c r="H2" s="33">
        <v>11</v>
      </c>
      <c r="I2" s="33">
        <v>23</v>
      </c>
      <c r="J2" s="36">
        <v>29</v>
      </c>
      <c r="K2" s="33">
        <v>24</v>
      </c>
      <c r="L2" s="67">
        <v>0.14799999999999999</v>
      </c>
      <c r="M2" s="65">
        <v>6.59</v>
      </c>
      <c r="N2" s="65">
        <v>0.02</v>
      </c>
      <c r="O2" s="65">
        <v>6.59</v>
      </c>
      <c r="P2" s="65">
        <v>6.88</v>
      </c>
      <c r="Q2" s="65">
        <v>19.93</v>
      </c>
      <c r="R2" s="65">
        <v>7.47</v>
      </c>
    </row>
    <row r="3" spans="1:18" x14ac:dyDescent="0.2">
      <c r="A3" t="s">
        <v>11</v>
      </c>
      <c r="B3" t="s">
        <v>16</v>
      </c>
      <c r="C3" t="s">
        <v>17</v>
      </c>
      <c r="D3" t="s">
        <v>18</v>
      </c>
      <c r="F3" s="66">
        <v>1.3299999999999999E-2</v>
      </c>
      <c r="G3" s="66">
        <v>5.1000000000000004E-3</v>
      </c>
      <c r="H3" s="33">
        <v>0</v>
      </c>
      <c r="I3" s="33">
        <v>5</v>
      </c>
      <c r="J3" s="33">
        <v>3</v>
      </c>
      <c r="K3" s="33">
        <v>13</v>
      </c>
      <c r="L3" s="67">
        <v>0.04</v>
      </c>
      <c r="M3" s="65">
        <v>1.0900000000000001</v>
      </c>
      <c r="N3" s="65">
        <v>0.19</v>
      </c>
      <c r="O3" s="65">
        <v>1.0900000000000001</v>
      </c>
      <c r="P3" s="65">
        <v>0.35</v>
      </c>
      <c r="Q3" s="65">
        <v>4</v>
      </c>
      <c r="R3" s="65">
        <v>2.4700000000000002</v>
      </c>
    </row>
    <row r="4" spans="1:18" x14ac:dyDescent="0.2">
      <c r="A4" t="s">
        <v>11</v>
      </c>
      <c r="B4" t="s">
        <v>19</v>
      </c>
      <c r="C4" t="s">
        <v>20</v>
      </c>
      <c r="D4" t="s">
        <v>21</v>
      </c>
      <c r="E4" t="s">
        <v>15</v>
      </c>
      <c r="F4" s="66">
        <v>4.5999999999999999E-3</v>
      </c>
      <c r="G4" s="66">
        <v>3.8699999999999998E-2</v>
      </c>
      <c r="H4" s="33">
        <v>23</v>
      </c>
      <c r="I4" s="36">
        <v>39</v>
      </c>
      <c r="J4" s="33">
        <v>15</v>
      </c>
      <c r="K4" s="33">
        <v>15</v>
      </c>
      <c r="L4" s="67">
        <v>7.1999999999999995E-2</v>
      </c>
      <c r="M4" s="65">
        <v>2.88</v>
      </c>
      <c r="N4" s="65">
        <v>0.04</v>
      </c>
      <c r="O4" s="65">
        <v>2.88</v>
      </c>
      <c r="P4" s="65">
        <v>5.99</v>
      </c>
      <c r="Q4" s="65">
        <v>9.36</v>
      </c>
      <c r="R4" s="65">
        <v>8.34</v>
      </c>
    </row>
    <row r="5" spans="1:18" x14ac:dyDescent="0.2">
      <c r="A5" t="s">
        <v>11</v>
      </c>
      <c r="B5" t="s">
        <v>22</v>
      </c>
      <c r="C5" t="s">
        <v>101</v>
      </c>
      <c r="D5" t="s">
        <v>102</v>
      </c>
      <c r="E5" t="s">
        <v>15</v>
      </c>
      <c r="F5" s="66">
        <v>5.4999999999999997E-3</v>
      </c>
      <c r="G5" s="66">
        <v>7.0900000000000005E-2</v>
      </c>
      <c r="H5" s="36">
        <v>33</v>
      </c>
      <c r="I5" s="37">
        <v>53</v>
      </c>
      <c r="J5" s="36">
        <v>49</v>
      </c>
      <c r="K5" s="36">
        <v>43</v>
      </c>
      <c r="L5" s="67">
        <v>2.8000000000000001E-2</v>
      </c>
      <c r="M5" s="65">
        <v>5.1100000000000003</v>
      </c>
      <c r="N5" s="65">
        <v>0.01</v>
      </c>
      <c r="O5" s="65">
        <v>5.1100000000000003</v>
      </c>
      <c r="P5" s="65">
        <v>5.74</v>
      </c>
      <c r="Q5" s="65">
        <v>21.46</v>
      </c>
      <c r="R5" s="65">
        <v>6.85</v>
      </c>
    </row>
    <row r="6" spans="1:18" x14ac:dyDescent="0.2">
      <c r="A6" t="s">
        <v>11</v>
      </c>
      <c r="B6" t="s">
        <v>25</v>
      </c>
      <c r="C6" t="s">
        <v>26</v>
      </c>
      <c r="D6" t="s">
        <v>27</v>
      </c>
      <c r="E6" t="s">
        <v>28</v>
      </c>
      <c r="F6" s="66">
        <v>1.01E-2</v>
      </c>
      <c r="G6" s="66">
        <v>3.95E-2</v>
      </c>
      <c r="H6" s="33">
        <v>18</v>
      </c>
      <c r="I6" s="33">
        <v>12</v>
      </c>
      <c r="J6" s="33">
        <v>8</v>
      </c>
      <c r="K6" s="33">
        <v>20</v>
      </c>
      <c r="L6" s="67">
        <v>7.1999999999999995E-2</v>
      </c>
      <c r="M6" s="65">
        <v>3.34</v>
      </c>
      <c r="N6" s="65">
        <v>0.7</v>
      </c>
      <c r="O6" s="65">
        <v>3.34</v>
      </c>
      <c r="P6" s="65">
        <v>3.26</v>
      </c>
      <c r="Q6" s="65">
        <v>15.53</v>
      </c>
      <c r="R6" s="65">
        <v>3.19</v>
      </c>
    </row>
    <row r="7" spans="1:18" ht="13.5" customHeight="1" thickBot="1" x14ac:dyDescent="0.25">
      <c r="A7" s="2" t="s">
        <v>11</v>
      </c>
      <c r="B7" s="2" t="s">
        <v>29</v>
      </c>
      <c r="C7" s="2" t="s">
        <v>30</v>
      </c>
      <c r="D7" s="2" t="s">
        <v>31</v>
      </c>
      <c r="E7" s="2" t="s">
        <v>32</v>
      </c>
      <c r="F7" s="70">
        <v>1.44E-2</v>
      </c>
      <c r="G7" s="70">
        <v>8.2600000000000007E-2</v>
      </c>
      <c r="H7" s="31">
        <v>37</v>
      </c>
      <c r="I7" s="30">
        <v>24</v>
      </c>
      <c r="J7" s="31">
        <v>30</v>
      </c>
      <c r="K7" s="31">
        <v>50</v>
      </c>
      <c r="L7" s="99">
        <v>0.04</v>
      </c>
      <c r="M7" s="3">
        <v>7.49</v>
      </c>
      <c r="N7" s="3">
        <v>0.81</v>
      </c>
      <c r="O7" s="3">
        <v>7.49</v>
      </c>
      <c r="P7" s="3">
        <v>7.41</v>
      </c>
      <c r="Q7" s="3">
        <v>38.92</v>
      </c>
      <c r="R7" s="3">
        <v>2.17</v>
      </c>
    </row>
    <row r="8" spans="1:18" ht="13.5" customHeight="1" thickBot="1" x14ac:dyDescent="0.25">
      <c r="A8" s="2"/>
      <c r="B8" s="2"/>
      <c r="C8" s="2"/>
      <c r="D8" s="2" t="s">
        <v>103</v>
      </c>
      <c r="E8" s="2"/>
      <c r="F8" s="70">
        <f>((F2*(L2/0.4))+(F3*(L3/0.4))+(F4*(L4/0.4))+(F5*(L5/0.4))+(F6*(L6/0.4))+(F7*(L7/0.4)))</f>
        <v>8.1319999999999986E-3</v>
      </c>
      <c r="G8" s="70">
        <f>((G2*(L2/0.4))+(G3*(L3/0.4))+(G4*(L4/0.4))+(G5*(L5/0.4))+(G6*(L6/0.4))+(G7*(L7/0.4)))</f>
        <v>4.9490999999999993E-2</v>
      </c>
      <c r="H8" s="17"/>
      <c r="I8" s="17"/>
      <c r="J8" s="17"/>
      <c r="K8" s="17"/>
      <c r="L8" s="99">
        <f>SUM(L2:L7)</f>
        <v>0.4</v>
      </c>
      <c r="M8" s="3">
        <f>((M2*(L2/0.4))+(M3*(L3/0.4))+(M4*(L4/0.4))+(M5*(L5/0.4))+(M6*(L6/0.4))+(M7*(L7/0.4)))</f>
        <v>4.7735999999999983</v>
      </c>
      <c r="N8" s="3">
        <f>((N2*(L2/0.4))+(N3*(L3/0.4))+(N4*(L4/0.4))+(N5*(L5/0.4))+(N6*(L6/0.4))+(N7*(L7/0.4)))</f>
        <v>0.24129999999999996</v>
      </c>
      <c r="O8" s="3">
        <f>((O2*(L2/0.4))+(O3*(L3/0.4))+(O4*(L4/0.4))+(O5*(L5/0.4))+(O6*(L6/0.4))+(O7*(L7/0.4)))</f>
        <v>4.7735999999999983</v>
      </c>
      <c r="P8" s="3">
        <f>((P2*(L2/0.4))+(P3*(L3/0.4))+(P4*(L4/0.4))+(P5*(L5/0.4))+(P6*(L6/0.4))+(P7*(L7/0.4)))</f>
        <v>5.388399999999999</v>
      </c>
      <c r="Q8" s="3">
        <f>((Q2*(L2/0.4))+(Q3*(L3/0.4))+(Q4*(L4/0.4))+(Q5*(L5/0.4))+(Q6*(L6/0.4))+(Q7*(L7/0.4)))</f>
        <v>17.648499999999999</v>
      </c>
      <c r="R8" s="3">
        <f>((R2*(L2/0.4))+(R3*(L3/0.4))+(R4*(L4/0.4))+(R5*(L5/0.4))+(R6*(L6/0.4))+(R7*(L7/0.4)))</f>
        <v>5.7827999999999991</v>
      </c>
    </row>
    <row r="9" spans="1:18" ht="13.5" customHeight="1" thickBot="1" x14ac:dyDescent="0.25">
      <c r="A9" s="10" t="s">
        <v>11</v>
      </c>
      <c r="B9" s="10" t="s">
        <v>104</v>
      </c>
      <c r="C9" s="10" t="s">
        <v>105</v>
      </c>
      <c r="D9" s="10" t="s">
        <v>106</v>
      </c>
      <c r="E9" s="10"/>
      <c r="F9" s="24">
        <v>2E-3</v>
      </c>
      <c r="G9" s="24">
        <v>2.8199999999999999E-2</v>
      </c>
      <c r="H9" s="18"/>
      <c r="I9" s="18"/>
      <c r="J9" s="18"/>
      <c r="K9" s="18"/>
      <c r="L9" s="11"/>
      <c r="M9" s="12">
        <v>0.3</v>
      </c>
      <c r="N9" s="12">
        <v>-0.55000000000000004</v>
      </c>
      <c r="O9" s="12">
        <v>0.3</v>
      </c>
      <c r="P9" s="12">
        <v>7.71</v>
      </c>
      <c r="Q9" s="12">
        <v>6.83</v>
      </c>
      <c r="R9" s="12">
        <v>6.25</v>
      </c>
    </row>
    <row r="10" spans="1:18" ht="13.5" customHeight="1" thickBot="1" x14ac:dyDescent="0.25">
      <c r="A10" s="4" t="s">
        <v>33</v>
      </c>
      <c r="B10" s="4" t="s">
        <v>34</v>
      </c>
      <c r="C10" s="4" t="s">
        <v>35</v>
      </c>
      <c r="D10" s="4" t="s">
        <v>36</v>
      </c>
      <c r="E10" s="4" t="s">
        <v>15</v>
      </c>
      <c r="F10" s="25">
        <v>6.0000000000000001E-3</v>
      </c>
      <c r="G10" s="25">
        <v>2.0400000000000001E-2</v>
      </c>
      <c r="H10" s="34">
        <v>25</v>
      </c>
      <c r="I10" s="34">
        <v>19</v>
      </c>
      <c r="J10" s="34">
        <v>7</v>
      </c>
      <c r="K10" s="34">
        <v>8</v>
      </c>
      <c r="L10" s="5">
        <v>3.7499999999999999E-2</v>
      </c>
      <c r="M10" s="6">
        <v>15.6</v>
      </c>
      <c r="N10" s="6">
        <v>-4.3</v>
      </c>
      <c r="O10" s="6">
        <v>15.6</v>
      </c>
      <c r="P10" s="6">
        <v>-14.63</v>
      </c>
      <c r="Q10" s="6">
        <v>27.38</v>
      </c>
      <c r="R10" s="6">
        <v>4.7300000000000004</v>
      </c>
    </row>
    <row r="11" spans="1:18" ht="13.5" customHeight="1" thickBot="1" x14ac:dyDescent="0.25">
      <c r="A11" s="13"/>
      <c r="B11" s="13" t="s">
        <v>107</v>
      </c>
      <c r="C11" s="13" t="s">
        <v>108</v>
      </c>
      <c r="D11" s="13" t="s">
        <v>109</v>
      </c>
      <c r="E11" s="13"/>
      <c r="F11" s="26">
        <v>6.7000000000000002E-3</v>
      </c>
      <c r="G11" s="26">
        <v>1.8800000000000001E-2</v>
      </c>
      <c r="H11" s="20"/>
      <c r="I11" s="20"/>
      <c r="J11" s="20"/>
      <c r="K11" s="20"/>
      <c r="L11" s="14"/>
      <c r="M11" s="15">
        <v>13.69</v>
      </c>
      <c r="N11" s="15">
        <v>-3.28</v>
      </c>
      <c r="O11" s="15">
        <v>13.69</v>
      </c>
      <c r="P11" s="15">
        <v>-9.42</v>
      </c>
      <c r="Q11" s="15">
        <v>22.36</v>
      </c>
      <c r="R11" s="15">
        <v>3.91</v>
      </c>
    </row>
    <row r="12" spans="1:18" x14ac:dyDescent="0.2">
      <c r="A12" t="s">
        <v>33</v>
      </c>
      <c r="B12" t="s">
        <v>37</v>
      </c>
      <c r="C12" t="s">
        <v>38</v>
      </c>
      <c r="D12" t="s">
        <v>39</v>
      </c>
      <c r="F12" s="66">
        <v>6.4000000000000003E-3</v>
      </c>
      <c r="G12" s="66">
        <v>2.3E-2</v>
      </c>
      <c r="H12" s="36">
        <v>37</v>
      </c>
      <c r="I12" s="36">
        <v>38</v>
      </c>
      <c r="J12" s="36">
        <v>28</v>
      </c>
      <c r="K12" s="33">
        <v>22</v>
      </c>
      <c r="L12" s="67">
        <v>1.7999999999999999E-2</v>
      </c>
      <c r="M12" s="65">
        <v>12.72</v>
      </c>
      <c r="N12" s="65">
        <v>0.15</v>
      </c>
      <c r="O12" s="65">
        <v>12.72</v>
      </c>
      <c r="P12" s="65">
        <v>-7.61</v>
      </c>
      <c r="Q12" s="65">
        <v>22.2</v>
      </c>
      <c r="R12" s="65">
        <v>-2.0699999999999998</v>
      </c>
    </row>
    <row r="13" spans="1:18" x14ac:dyDescent="0.2">
      <c r="A13" t="s">
        <v>33</v>
      </c>
      <c r="B13" t="s">
        <v>40</v>
      </c>
      <c r="C13" t="s">
        <v>41</v>
      </c>
      <c r="D13" t="s">
        <v>42</v>
      </c>
      <c r="E13" t="s">
        <v>43</v>
      </c>
      <c r="F13" s="66">
        <v>5.8999999999999999E-3</v>
      </c>
      <c r="G13" s="66">
        <v>1.77E-2</v>
      </c>
      <c r="H13" s="33">
        <v>17</v>
      </c>
      <c r="I13" s="33">
        <v>15</v>
      </c>
      <c r="J13" s="33">
        <v>10</v>
      </c>
      <c r="K13" s="33">
        <v>6</v>
      </c>
      <c r="L13" s="67">
        <v>3.9E-2</v>
      </c>
      <c r="M13" s="65">
        <v>12.33</v>
      </c>
      <c r="N13" s="65">
        <v>-0.03</v>
      </c>
      <c r="O13" s="65">
        <v>12.33</v>
      </c>
      <c r="P13" s="65">
        <v>-6.02</v>
      </c>
      <c r="Q13" s="65">
        <v>17.350000000000001</v>
      </c>
      <c r="R13" s="65">
        <v>0.47</v>
      </c>
    </row>
    <row r="14" spans="1:18" x14ac:dyDescent="0.2">
      <c r="A14" t="s">
        <v>33</v>
      </c>
      <c r="B14" t="s">
        <v>44</v>
      </c>
      <c r="C14" t="s">
        <v>45</v>
      </c>
      <c r="D14" t="s">
        <v>46</v>
      </c>
      <c r="E14" t="s">
        <v>15</v>
      </c>
      <c r="F14" s="66">
        <v>4.4999999999999997E-3</v>
      </c>
      <c r="G14" s="66">
        <v>3.5999999999999997E-2</v>
      </c>
      <c r="H14" s="33">
        <v>17</v>
      </c>
      <c r="I14" s="33">
        <v>15</v>
      </c>
      <c r="J14" s="33">
        <v>6</v>
      </c>
      <c r="K14" s="33">
        <v>9</v>
      </c>
      <c r="L14" s="67">
        <v>4.0500000000000001E-2</v>
      </c>
      <c r="M14" s="65">
        <v>11.34</v>
      </c>
      <c r="N14" s="65">
        <v>-0.78</v>
      </c>
      <c r="O14" s="65">
        <v>11.34</v>
      </c>
      <c r="P14" s="65">
        <v>-11.58</v>
      </c>
      <c r="Q14" s="65">
        <v>19.41</v>
      </c>
      <c r="R14" s="65">
        <v>-4.2699999999999996</v>
      </c>
    </row>
    <row r="15" spans="1:18" ht="13.5" customHeight="1" thickBot="1" x14ac:dyDescent="0.25">
      <c r="A15" s="2" t="s">
        <v>33</v>
      </c>
      <c r="B15" s="2" t="s">
        <v>47</v>
      </c>
      <c r="C15" s="2" t="s">
        <v>48</v>
      </c>
      <c r="D15" s="2" t="s">
        <v>49</v>
      </c>
      <c r="E15" s="2" t="s">
        <v>15</v>
      </c>
      <c r="F15" s="70">
        <v>7.0000000000000001E-3</v>
      </c>
      <c r="G15" s="70">
        <v>2.3400000000000001E-2</v>
      </c>
      <c r="H15" s="29">
        <v>53</v>
      </c>
      <c r="I15" s="29">
        <v>54</v>
      </c>
      <c r="J15" s="31">
        <v>36</v>
      </c>
      <c r="K15" s="30">
        <v>25</v>
      </c>
      <c r="L15" s="99">
        <v>3.7499999999999999E-2</v>
      </c>
      <c r="M15" s="3">
        <v>16.72</v>
      </c>
      <c r="N15" s="3">
        <v>0.13</v>
      </c>
      <c r="O15" s="3">
        <v>16.72</v>
      </c>
      <c r="P15" s="3">
        <v>-8.76</v>
      </c>
      <c r="Q15" s="3">
        <v>22.27</v>
      </c>
      <c r="R15" s="3">
        <v>-2.66</v>
      </c>
    </row>
    <row r="16" spans="1:18" ht="13.5" customHeight="1" thickBot="1" x14ac:dyDescent="0.25">
      <c r="A16" s="2"/>
      <c r="B16" s="2"/>
      <c r="C16" s="2"/>
      <c r="D16" s="2" t="s">
        <v>110</v>
      </c>
      <c r="E16" s="2"/>
      <c r="F16" s="70">
        <f>((F12*(L12/SUM(L12:L15)))+(F13*(L13/SUM(L12:L15)))+(F14*(L14/SUM(L12:L15)))+(F15*(L15/SUM(L12:L15))))</f>
        <v>5.8522222222222213E-3</v>
      </c>
      <c r="G16" s="70">
        <f>((G12*(L12/SUM(L12:L15)))+(G13*(L13/SUM(L12:L15)))+(G14*(L14/SUM(L12:L15)))+(G15*(L15/SUM(L12:L15))))</f>
        <v>2.5479999999999996E-2</v>
      </c>
      <c r="H16" s="17"/>
      <c r="I16" s="17"/>
      <c r="J16" s="17"/>
      <c r="K16" s="17"/>
      <c r="L16" s="99"/>
      <c r="M16" s="3">
        <f>((M12*(L12/SUM(L12:L15)))+(M13*(L13/SUM(L12:L15)))+(M14*(L14/SUM(L12:L15)))+(M15*(L15/SUM(L12:L15))))</f>
        <v>13.304444444444442</v>
      </c>
      <c r="N16" s="3">
        <f>((N12*(L12/SUM(L12:L15)))+(N13*(L13/SUM(L12:L15)))+(N14*(L14/SUM(L12:L15)))+(N15*(L15/SUM(L12:L15))))</f>
        <v>-0.18655555555555553</v>
      </c>
      <c r="O16" s="3">
        <f>((O12*(L12/SUM(L12:L15)))+(O13*(L13/SUM(L12:L15)))+(O14*(L14/SUM(L12:L15)))+(O15*(L15/SUM(L12:L15))))</f>
        <v>13.304444444444442</v>
      </c>
      <c r="P16" s="3">
        <f>((P12*(L12/SUM(L12:L15)))+(P13*(L13/SUM(L12:L15)))+(P14*(L14/SUM(L12:L15)))+(P15*(L15/SUM(L12:L15))))</f>
        <v>-8.6611111111111097</v>
      </c>
      <c r="Q16" s="3">
        <f>((Q12*(L12/SUM(L12:L15)))+(Q13*(L13/SUM(L12:L15)))+(Q14*(L14/SUM(L12:L15)))+(Q15*(L15/SUM(L12:L15))))</f>
        <v>19.981333333333332</v>
      </c>
      <c r="R16" s="3">
        <f>((R12*(L12/SUM(L12:L15)))+(R13*(L13/SUM(L12:L15)))+(R14*(L14/SUM(L12:L15)))+(R15*(L15/SUM(L12:L15))))</f>
        <v>-2.1601111111111111</v>
      </c>
    </row>
    <row r="17" spans="1:18" ht="13.5" customHeight="1" thickBot="1" x14ac:dyDescent="0.25">
      <c r="A17" s="10"/>
      <c r="B17" s="10" t="s">
        <v>111</v>
      </c>
      <c r="C17" s="10" t="s">
        <v>112</v>
      </c>
      <c r="D17" s="10" t="s">
        <v>113</v>
      </c>
      <c r="E17" s="10"/>
      <c r="F17" s="24">
        <v>3.3999999999999998E-3</v>
      </c>
      <c r="G17" s="24">
        <v>3.1099999999999999E-2</v>
      </c>
      <c r="H17" s="18"/>
      <c r="I17" s="18"/>
      <c r="J17" s="18"/>
      <c r="K17" s="18"/>
      <c r="L17" s="11"/>
      <c r="M17" s="12">
        <v>10.86</v>
      </c>
      <c r="N17" s="12">
        <v>-0.46</v>
      </c>
      <c r="O17" s="12">
        <v>10.86</v>
      </c>
      <c r="P17" s="12">
        <v>-5.77</v>
      </c>
      <c r="Q17" s="12">
        <v>17.13</v>
      </c>
      <c r="R17" s="12">
        <v>-3.51</v>
      </c>
    </row>
    <row r="18" spans="1:18" x14ac:dyDescent="0.2">
      <c r="A18" t="s">
        <v>33</v>
      </c>
      <c r="B18" t="s">
        <v>50</v>
      </c>
      <c r="C18" t="s">
        <v>114</v>
      </c>
      <c r="D18" t="s">
        <v>115</v>
      </c>
      <c r="E18" t="s">
        <v>116</v>
      </c>
      <c r="F18" s="66">
        <v>0.01</v>
      </c>
      <c r="G18" s="66">
        <v>4.4000000000000003E-3</v>
      </c>
      <c r="H18" s="33">
        <v>24</v>
      </c>
      <c r="I18" s="36">
        <v>40</v>
      </c>
      <c r="J18" s="33">
        <v>25</v>
      </c>
      <c r="K18" s="36">
        <v>29</v>
      </c>
      <c r="L18" s="67">
        <v>3.5999999999999997E-2</v>
      </c>
      <c r="M18" s="65">
        <v>10.88</v>
      </c>
      <c r="N18" s="65">
        <v>2.29</v>
      </c>
      <c r="O18" s="65">
        <v>10.88</v>
      </c>
      <c r="P18" s="65">
        <v>12.42</v>
      </c>
      <c r="Q18" s="65">
        <v>22.85</v>
      </c>
      <c r="R18" s="65">
        <v>7.28</v>
      </c>
    </row>
    <row r="19" spans="1:18" x14ac:dyDescent="0.2">
      <c r="A19" t="s">
        <v>33</v>
      </c>
      <c r="B19" t="s">
        <v>53</v>
      </c>
      <c r="C19" t="s">
        <v>54</v>
      </c>
      <c r="D19" t="s">
        <v>55</v>
      </c>
      <c r="E19" t="s">
        <v>56</v>
      </c>
      <c r="F19" s="66">
        <v>6.1000000000000004E-3</v>
      </c>
      <c r="G19" s="66">
        <v>6.8999999999999999E-3</v>
      </c>
      <c r="H19" s="37">
        <v>73</v>
      </c>
      <c r="I19" s="28">
        <v>79</v>
      </c>
      <c r="J19" s="36">
        <v>40</v>
      </c>
      <c r="K19" s="36">
        <v>29</v>
      </c>
      <c r="L19" s="67">
        <v>3.5999999999999997E-2</v>
      </c>
      <c r="M19" s="65">
        <v>11.28</v>
      </c>
      <c r="N19" s="65">
        <v>2.14</v>
      </c>
      <c r="O19" s="65">
        <v>11.28</v>
      </c>
      <c r="P19" s="65">
        <v>2.0499999999999998</v>
      </c>
      <c r="Q19" s="65">
        <v>22.17</v>
      </c>
      <c r="R19" s="65">
        <v>0.25</v>
      </c>
    </row>
    <row r="20" spans="1:18" ht="13.5" customHeight="1" thickBot="1" x14ac:dyDescent="0.25">
      <c r="A20" s="2" t="s">
        <v>33</v>
      </c>
      <c r="B20" s="2" t="s">
        <v>57</v>
      </c>
      <c r="C20" s="2" t="s">
        <v>58</v>
      </c>
      <c r="D20" s="2" t="s">
        <v>59</v>
      </c>
      <c r="E20" s="2" t="s">
        <v>15</v>
      </c>
      <c r="F20" s="70">
        <v>1E-3</v>
      </c>
      <c r="G20" s="70">
        <v>1.8200000000000001E-2</v>
      </c>
      <c r="H20" s="30">
        <v>0</v>
      </c>
      <c r="I20" s="30">
        <v>0</v>
      </c>
      <c r="J20" s="30">
        <v>5</v>
      </c>
      <c r="K20" s="30">
        <v>6</v>
      </c>
      <c r="L20" s="99">
        <v>3.7499999999999999E-2</v>
      </c>
      <c r="M20" s="3">
        <v>12.54</v>
      </c>
      <c r="N20" s="3">
        <v>3.35</v>
      </c>
      <c r="O20" s="3">
        <v>12.54</v>
      </c>
      <c r="P20" s="3">
        <v>8.42</v>
      </c>
      <c r="Q20" s="3">
        <v>23.37</v>
      </c>
      <c r="R20" s="3">
        <v>2.11</v>
      </c>
    </row>
    <row r="21" spans="1:18" ht="13.5" customHeight="1" thickBot="1" x14ac:dyDescent="0.25">
      <c r="A21" s="2"/>
      <c r="B21" s="2"/>
      <c r="C21" s="2"/>
      <c r="D21" s="2" t="s">
        <v>117</v>
      </c>
      <c r="E21" s="2"/>
      <c r="F21" s="70">
        <f>((F18*(L18/SUM(L18:L20)))+(F19*(L19/SUM(L18:L20)))+(F20*(L20/SUM(L18:L20))))</f>
        <v>5.6356164383561651E-3</v>
      </c>
      <c r="G21" s="70">
        <f>((G18*(L18/SUM(L18:L20)))+(G19*(L19/SUM(L18:L20)))+(G20*(L20/SUM(L18:L20))))</f>
        <v>9.9479452054794526E-3</v>
      </c>
      <c r="H21" s="17"/>
      <c r="I21" s="17"/>
      <c r="J21" s="17"/>
      <c r="K21" s="17"/>
      <c r="L21" s="99"/>
      <c r="M21" s="3">
        <f>((M18*(L18/SUM(L18:L20)))+(M19*(L19/SUM(L18:L20)))+(M20*(L20/SUM(L18:L20))))</f>
        <v>11.580000000000002</v>
      </c>
      <c r="N21" s="3">
        <f>((N18*(L18/SUM(L18:L20)))+(N19*(L19/SUM(L18:L20)))+(N20*(L20/SUM(L18:L20))))</f>
        <v>2.6036986301369867</v>
      </c>
      <c r="O21" s="3">
        <f>((O18*(L18/SUM(L18:L20)))+(O19*(L19/SUM(L18:L20)))+(O20*(L20/SUM(L18:L20))))</f>
        <v>11.580000000000002</v>
      </c>
      <c r="P21" s="3">
        <f>((P18*(L18/SUM(L18:L20)))+(P19*(L19/SUM(L18:L20)))+(P20*(L20/SUM(L18:L20))))</f>
        <v>7.6408219178082195</v>
      </c>
      <c r="Q21" s="3">
        <f>((Q18*(L18/SUM(L18:L20)))+(Q19*(L19/SUM(L18:L20)))+(Q20*(L20/SUM(L18:L20))))</f>
        <v>22.804520547945209</v>
      </c>
      <c r="R21" s="3">
        <f>((R18*(L18/SUM(L18:L20)))+(R19*(L19/SUM(L18:L20)))+(R20*(L20/SUM(L18:L20))))</f>
        <v>3.198219178082192</v>
      </c>
    </row>
    <row r="22" spans="1:18" ht="13.5" customHeight="1" thickBot="1" x14ac:dyDescent="0.25">
      <c r="A22" s="10"/>
      <c r="B22" s="10" t="s">
        <v>118</v>
      </c>
      <c r="C22" s="10" t="s">
        <v>119</v>
      </c>
      <c r="D22" s="10" t="s">
        <v>120</v>
      </c>
      <c r="E22" s="10"/>
      <c r="F22" s="24">
        <v>8.9999999999999998E-4</v>
      </c>
      <c r="G22" s="24">
        <v>1.8800000000000001E-2</v>
      </c>
      <c r="H22" s="18"/>
      <c r="I22" s="18"/>
      <c r="J22" s="18"/>
      <c r="K22" s="18"/>
      <c r="L22" s="11"/>
      <c r="M22" s="12">
        <v>12.59</v>
      </c>
      <c r="N22" s="12">
        <v>3.29</v>
      </c>
      <c r="O22" s="12">
        <v>12.59</v>
      </c>
      <c r="P22" s="12">
        <v>8.5399999999999991</v>
      </c>
      <c r="Q22" s="12">
        <v>23.42</v>
      </c>
      <c r="R22" s="12">
        <v>2.0099999999999998</v>
      </c>
    </row>
    <row r="23" spans="1:18" x14ac:dyDescent="0.2">
      <c r="A23" t="s">
        <v>33</v>
      </c>
      <c r="B23" t="s">
        <v>60</v>
      </c>
      <c r="C23" t="s">
        <v>61</v>
      </c>
      <c r="D23" t="s">
        <v>62</v>
      </c>
      <c r="E23" t="s">
        <v>15</v>
      </c>
      <c r="F23" s="66">
        <v>8.9999999999999993E-3</v>
      </c>
      <c r="G23" s="66">
        <v>0</v>
      </c>
      <c r="H23" s="33">
        <v>0</v>
      </c>
      <c r="I23" s="33">
        <v>0</v>
      </c>
      <c r="J23" s="33">
        <v>12</v>
      </c>
      <c r="K23" s="36">
        <v>31</v>
      </c>
      <c r="L23" s="67">
        <v>2.1000000000000001E-2</v>
      </c>
      <c r="M23" s="65">
        <v>15.71</v>
      </c>
      <c r="N23" s="65">
        <v>3.95</v>
      </c>
      <c r="O23" s="65">
        <v>15.71</v>
      </c>
      <c r="P23" s="65">
        <v>13.68</v>
      </c>
      <c r="Q23" s="65">
        <v>25.8</v>
      </c>
      <c r="R23" s="65">
        <v>7.45</v>
      </c>
    </row>
    <row r="24" spans="1:18" x14ac:dyDescent="0.2">
      <c r="A24" t="s">
        <v>33</v>
      </c>
      <c r="B24" t="s">
        <v>63</v>
      </c>
      <c r="C24" t="s">
        <v>121</v>
      </c>
      <c r="D24" t="s">
        <v>122</v>
      </c>
      <c r="E24" t="s">
        <v>15</v>
      </c>
      <c r="F24" s="66">
        <v>6.7000000000000002E-3</v>
      </c>
      <c r="G24" s="66">
        <v>1E-3</v>
      </c>
      <c r="H24" s="33">
        <v>0</v>
      </c>
      <c r="I24" s="33">
        <v>0</v>
      </c>
      <c r="J24" s="33">
        <v>7</v>
      </c>
      <c r="K24" s="33">
        <v>11</v>
      </c>
      <c r="L24" s="67">
        <v>2.1000000000000001E-2</v>
      </c>
      <c r="M24" s="65">
        <v>19.079999999999998</v>
      </c>
      <c r="N24" s="65">
        <v>4.5199999999999996</v>
      </c>
      <c r="O24" s="65">
        <v>19.079999999999998</v>
      </c>
      <c r="P24" s="65">
        <v>14.5</v>
      </c>
      <c r="Q24" s="65">
        <v>24.02</v>
      </c>
      <c r="R24" s="65">
        <v>5.76</v>
      </c>
    </row>
    <row r="25" spans="1:18" ht="13.5" customHeight="1" thickBot="1" x14ac:dyDescent="0.25">
      <c r="A25" s="2" t="s">
        <v>33</v>
      </c>
      <c r="B25" s="2" t="s">
        <v>66</v>
      </c>
      <c r="C25" s="2" t="s">
        <v>67</v>
      </c>
      <c r="D25" s="2" t="s">
        <v>68</v>
      </c>
      <c r="E25" s="2" t="s">
        <v>43</v>
      </c>
      <c r="F25" s="70">
        <v>4.3E-3</v>
      </c>
      <c r="G25" s="70">
        <v>9.1000000000000004E-3</v>
      </c>
      <c r="H25" s="32">
        <v>78</v>
      </c>
      <c r="I25" s="29">
        <v>73</v>
      </c>
      <c r="J25" s="29">
        <v>61</v>
      </c>
      <c r="K25" s="31">
        <v>46</v>
      </c>
      <c r="L25" s="99">
        <v>4.2000000000000003E-2</v>
      </c>
      <c r="M25" s="3">
        <v>14.67</v>
      </c>
      <c r="N25" s="3">
        <v>2.4300000000000002</v>
      </c>
      <c r="O25" s="3">
        <v>14.67</v>
      </c>
      <c r="P25" s="3">
        <v>3.79</v>
      </c>
      <c r="Q25" s="3">
        <v>20</v>
      </c>
      <c r="R25" s="3">
        <v>2.0699999999999998</v>
      </c>
    </row>
    <row r="26" spans="1:18" ht="13.5" customHeight="1" thickBot="1" x14ac:dyDescent="0.25">
      <c r="A26" s="2"/>
      <c r="B26" s="2"/>
      <c r="C26" s="2"/>
      <c r="D26" s="2" t="s">
        <v>123</v>
      </c>
      <c r="E26" s="2"/>
      <c r="F26" s="70">
        <f>((F23*(L23/SUM(L23:L25)))+(F24*(L24/SUM(L23:L25)))+(F25*(L25/SUM(L23:L25))))</f>
        <v>6.0749999999999997E-3</v>
      </c>
      <c r="G26" s="70">
        <f>((G23*(L23/SUM(L23:L25)))+(G24*(L24/SUM(L23:L25)))+(G25*(L25/SUM(L23:L25))))</f>
        <v>4.8000000000000004E-3</v>
      </c>
      <c r="H26" s="17"/>
      <c r="I26" s="17"/>
      <c r="J26" s="17"/>
      <c r="K26" s="17"/>
      <c r="L26" s="99"/>
      <c r="M26" s="3">
        <f>((M23*(L23/SUM(L23:L25)))+(M24*(L24/SUM(L23:L25)))+(M25*(L25/SUM(L23:L25))))</f>
        <v>16.032499999999999</v>
      </c>
      <c r="N26" s="3">
        <f>((N23*(L23/SUM(L23:L25)))+(N24*(L24/SUM(L23:L25)))+(N25*(L25/SUM(L23:L25))))</f>
        <v>3.3324999999999996</v>
      </c>
      <c r="O26" s="3">
        <f>((O23*(L23/SUM(L23:L25)))+(O24*(L24/SUM(L23:L25)))+(O25*(L25/SUM(L23:L25))))</f>
        <v>16.032499999999999</v>
      </c>
      <c r="P26" s="3">
        <f>((P23*(L23/SUM(L23:L25)))+(P24*(L24/SUM(L23:L25)))+(P25*(L25/SUM(L23:L25))))</f>
        <v>8.94</v>
      </c>
      <c r="Q26" s="3">
        <f>((Q23*(L23/SUM(L23:L25)))+(Q24*(L24/SUM(L23:L25)))+(Q25*(L25/SUM(L23:L25))))</f>
        <v>22.454999999999998</v>
      </c>
      <c r="R26" s="3">
        <f>((R23*(L23/SUM(L23:L25)))+(R24*(L24/SUM(L23:L25)))+(R25*(L25/SUM(L23:L25))))</f>
        <v>4.3375000000000004</v>
      </c>
    </row>
    <row r="27" spans="1:18" ht="13.5" customHeight="1" thickBot="1" x14ac:dyDescent="0.25">
      <c r="A27" s="10"/>
      <c r="B27" s="10" t="s">
        <v>124</v>
      </c>
      <c r="C27" s="10" t="s">
        <v>125</v>
      </c>
      <c r="D27" s="10" t="s">
        <v>126</v>
      </c>
      <c r="E27" s="10"/>
      <c r="F27" s="24">
        <v>2E-3</v>
      </c>
      <c r="G27" s="24">
        <v>1.2200000000000001E-2</v>
      </c>
      <c r="H27" s="18"/>
      <c r="I27" s="18"/>
      <c r="J27" s="18"/>
      <c r="K27" s="18"/>
      <c r="L27" s="11"/>
      <c r="M27" s="12">
        <v>14.61</v>
      </c>
      <c r="N27" s="12">
        <v>3.26</v>
      </c>
      <c r="O27" s="12">
        <v>14.61</v>
      </c>
      <c r="P27" s="12">
        <v>10.82</v>
      </c>
      <c r="Q27" s="12">
        <v>25.01</v>
      </c>
      <c r="R27" s="12">
        <v>4.92</v>
      </c>
    </row>
    <row r="28" spans="1:18" x14ac:dyDescent="0.2">
      <c r="A28" t="s">
        <v>33</v>
      </c>
      <c r="B28" t="s">
        <v>69</v>
      </c>
      <c r="C28" t="s">
        <v>70</v>
      </c>
      <c r="D28" t="s">
        <v>71</v>
      </c>
      <c r="F28" s="66">
        <v>1.21E-2</v>
      </c>
      <c r="G28" s="66">
        <v>2.0999999999999999E-3</v>
      </c>
      <c r="H28" s="37">
        <v>65</v>
      </c>
      <c r="I28" s="37">
        <v>56</v>
      </c>
      <c r="J28" s="37">
        <v>66</v>
      </c>
      <c r="K28" s="37">
        <v>75</v>
      </c>
      <c r="L28" s="67">
        <v>2.1000000000000001E-2</v>
      </c>
      <c r="M28" s="65">
        <v>9.5</v>
      </c>
      <c r="N28" s="65">
        <v>1.57</v>
      </c>
      <c r="O28" s="65">
        <v>9.5</v>
      </c>
      <c r="P28" s="65">
        <v>9.94</v>
      </c>
      <c r="Q28" s="65">
        <v>25.18</v>
      </c>
      <c r="R28" s="65">
        <v>-1.04</v>
      </c>
    </row>
    <row r="29" spans="1:18" x14ac:dyDescent="0.2">
      <c r="A29" t="s">
        <v>33</v>
      </c>
      <c r="B29" t="s">
        <v>72</v>
      </c>
      <c r="C29" t="s">
        <v>73</v>
      </c>
      <c r="D29" t="s">
        <v>74</v>
      </c>
      <c r="F29" s="66">
        <v>9.1000000000000004E-3</v>
      </c>
      <c r="G29" s="66">
        <v>4.1999999999999997E-3</v>
      </c>
      <c r="H29" s="37">
        <v>58</v>
      </c>
      <c r="I29" s="36">
        <v>46</v>
      </c>
      <c r="J29" s="37">
        <v>53</v>
      </c>
      <c r="K29" s="37">
        <v>54</v>
      </c>
      <c r="L29" s="67">
        <v>2.1000000000000001E-2</v>
      </c>
      <c r="M29" s="65">
        <v>12.91</v>
      </c>
      <c r="N29" s="65">
        <v>1.72</v>
      </c>
      <c r="O29" s="65">
        <v>12.91</v>
      </c>
      <c r="P29" s="65">
        <v>0.87</v>
      </c>
      <c r="Q29" s="65">
        <v>26.6</v>
      </c>
      <c r="R29" s="65">
        <v>-0.9</v>
      </c>
    </row>
    <row r="30" spans="1:18" ht="13.5" customHeight="1" thickBot="1" x14ac:dyDescent="0.25">
      <c r="A30" s="2" t="s">
        <v>33</v>
      </c>
      <c r="B30" s="2" t="s">
        <v>75</v>
      </c>
      <c r="C30" s="2" t="s">
        <v>76</v>
      </c>
      <c r="D30" s="2" t="s">
        <v>77</v>
      </c>
      <c r="E30" s="2" t="s">
        <v>15</v>
      </c>
      <c r="F30" s="70">
        <v>2.8E-3</v>
      </c>
      <c r="G30" s="70">
        <v>1.67E-2</v>
      </c>
      <c r="H30" s="31">
        <v>44</v>
      </c>
      <c r="I30" s="30">
        <v>25</v>
      </c>
      <c r="J30" s="30">
        <v>25</v>
      </c>
      <c r="K30" s="31">
        <v>26</v>
      </c>
      <c r="L30" s="99">
        <v>4.2000000000000003E-2</v>
      </c>
      <c r="M30" s="3">
        <v>13.06</v>
      </c>
      <c r="N30" s="3">
        <v>1.83</v>
      </c>
      <c r="O30" s="3">
        <v>13.06</v>
      </c>
      <c r="P30" s="3">
        <v>0.2</v>
      </c>
      <c r="Q30" s="3">
        <v>27.22</v>
      </c>
      <c r="R30" s="3">
        <v>-0.67</v>
      </c>
    </row>
    <row r="31" spans="1:18" ht="13.5" customHeight="1" thickBot="1" x14ac:dyDescent="0.25">
      <c r="A31" s="2"/>
      <c r="B31" s="2"/>
      <c r="C31" s="2"/>
      <c r="D31" s="2" t="s">
        <v>127</v>
      </c>
      <c r="E31" s="2"/>
      <c r="F31" s="70">
        <f>((F28*(L28/SUM(L28:L30)))+(F29*(L29/SUM(L28:L30)))+(F30*(L30/SUM(L28:L30))))</f>
        <v>6.7000000000000002E-3</v>
      </c>
      <c r="G31" s="70">
        <f>((G28*(L28/SUM(L28:L30)))+(G29*(L29/SUM(L28:L30)))+(G30*(L30/SUM(L28:L30))))</f>
        <v>9.9249999999999998E-3</v>
      </c>
      <c r="H31" s="17"/>
      <c r="I31" s="17"/>
      <c r="J31" s="17"/>
      <c r="K31" s="17"/>
      <c r="L31" s="99"/>
      <c r="M31" s="3">
        <f>((M28*(L28/SUM(L28:L30)))+(M29*(L29/SUM(L28:L30)))+(M30*(L30/SUM(L28:L30))))</f>
        <v>12.1325</v>
      </c>
      <c r="N31" s="3">
        <f>((N28*(L28/SUM(L28:L30)))+(N29*(L29/SUM(L28:L30)))+(N30*(L30/SUM(L28:L30))))</f>
        <v>1.7375</v>
      </c>
      <c r="O31" s="3">
        <f>((O28*(L28/SUM(L28:L30)))+(O29*(L29/SUM(L28:L30)))+(O30*(L30/SUM(L28:L30))))</f>
        <v>12.1325</v>
      </c>
      <c r="P31" s="3">
        <f>((P28*(L28/SUM(L28:L30)))+(P29*(L29/SUM(L28:L30)))+(P30*(L30/SUM(L28:L30))))</f>
        <v>2.8024999999999998</v>
      </c>
      <c r="Q31" s="3">
        <f>((Q28*(L28/SUM(L28:L30)))+(Q29*(L29/SUM(L28:L30)))+(Q30*(L30/SUM(L28:L30))))</f>
        <v>26.555</v>
      </c>
      <c r="R31" s="3">
        <f>((R28*(L28/SUM(L28:L30)))+(R29*(L29/SUM(L28:L30)))+(R30*(L30/SUM(L28:L30))))</f>
        <v>-0.82000000000000006</v>
      </c>
    </row>
    <row r="32" spans="1:18" ht="13.5" customHeight="1" thickBot="1" x14ac:dyDescent="0.25">
      <c r="A32" s="10"/>
      <c r="B32" s="10" t="s">
        <v>128</v>
      </c>
      <c r="C32" s="10" t="s">
        <v>129</v>
      </c>
      <c r="D32" s="10" t="s">
        <v>130</v>
      </c>
      <c r="E32" s="10"/>
      <c r="F32" s="24">
        <v>2E-3</v>
      </c>
      <c r="G32" s="24">
        <v>2.1600000000000001E-2</v>
      </c>
      <c r="H32" s="18"/>
      <c r="I32" s="18"/>
      <c r="J32" s="18"/>
      <c r="K32" s="18"/>
      <c r="L32" s="11"/>
      <c r="M32" s="12">
        <v>11.04</v>
      </c>
      <c r="N32" s="12">
        <v>2.94</v>
      </c>
      <c r="O32" s="12">
        <v>11.04</v>
      </c>
      <c r="P32" s="12">
        <v>4.59</v>
      </c>
      <c r="Q32" s="12">
        <v>22.58</v>
      </c>
      <c r="R32" s="12">
        <v>-0.91</v>
      </c>
    </row>
    <row r="33" spans="1:18" x14ac:dyDescent="0.2">
      <c r="A33" t="s">
        <v>33</v>
      </c>
      <c r="B33" t="s">
        <v>78</v>
      </c>
      <c r="C33" t="s">
        <v>79</v>
      </c>
      <c r="D33" t="s">
        <v>80</v>
      </c>
      <c r="F33" s="66">
        <v>7.0000000000000001E-3</v>
      </c>
      <c r="G33" s="66">
        <v>7.4000000000000003E-3</v>
      </c>
      <c r="H33" s="28">
        <v>81</v>
      </c>
      <c r="I33" s="28">
        <v>88</v>
      </c>
      <c r="J33" s="28">
        <v>88</v>
      </c>
      <c r="K33" s="37">
        <v>66</v>
      </c>
      <c r="L33" s="67">
        <v>2.5499999999999998E-2</v>
      </c>
      <c r="M33" s="65">
        <v>13.93</v>
      </c>
      <c r="N33" s="65">
        <v>1.44</v>
      </c>
      <c r="O33" s="65">
        <v>13.93</v>
      </c>
      <c r="P33" s="65">
        <v>-8.02</v>
      </c>
      <c r="Q33" s="65">
        <v>15.91</v>
      </c>
      <c r="R33" s="65">
        <v>-3.96</v>
      </c>
    </row>
    <row r="34" spans="1:18" x14ac:dyDescent="0.2">
      <c r="A34" t="s">
        <v>33</v>
      </c>
      <c r="B34" t="s">
        <v>81</v>
      </c>
      <c r="C34" t="s">
        <v>82</v>
      </c>
      <c r="D34" t="s">
        <v>83</v>
      </c>
      <c r="E34" t="s">
        <v>84</v>
      </c>
      <c r="F34" s="66">
        <v>1E-3</v>
      </c>
      <c r="G34" s="66">
        <v>2.0199999999999999E-2</v>
      </c>
      <c r="H34" s="33">
        <v>0</v>
      </c>
      <c r="I34" s="33">
        <v>3</v>
      </c>
      <c r="L34" s="67">
        <v>2.5499999999999998E-2</v>
      </c>
      <c r="M34" s="65">
        <v>9.0399999999999991</v>
      </c>
      <c r="N34" s="65">
        <v>3.62</v>
      </c>
      <c r="O34" s="65">
        <v>9.0399999999999991</v>
      </c>
      <c r="P34" s="65">
        <v>2.29</v>
      </c>
      <c r="Q34" s="65">
        <v>31.79</v>
      </c>
      <c r="R34" s="1">
        <v>1.3</v>
      </c>
    </row>
    <row r="35" spans="1:18" ht="13.5" customHeight="1" thickBot="1" x14ac:dyDescent="0.25">
      <c r="A35" s="2" t="s">
        <v>33</v>
      </c>
      <c r="B35" s="2" t="s">
        <v>86</v>
      </c>
      <c r="C35" s="2" t="s">
        <v>87</v>
      </c>
      <c r="D35" s="2" t="s">
        <v>131</v>
      </c>
      <c r="E35" s="2" t="s">
        <v>15</v>
      </c>
      <c r="F35" s="70">
        <v>5.1999999999999998E-3</v>
      </c>
      <c r="G35" s="70">
        <v>5.1999999999999998E-3</v>
      </c>
      <c r="H35" s="29">
        <v>67</v>
      </c>
      <c r="I35" s="31">
        <v>47</v>
      </c>
      <c r="J35" s="31">
        <v>44</v>
      </c>
      <c r="K35" s="31">
        <v>38</v>
      </c>
      <c r="L35" s="99">
        <v>7.4999999999999997E-2</v>
      </c>
      <c r="M35" s="3">
        <v>13.39</v>
      </c>
      <c r="N35" s="3">
        <v>2.2999999999999998</v>
      </c>
      <c r="O35" s="3">
        <v>13.39</v>
      </c>
      <c r="P35" s="3">
        <v>-3.65</v>
      </c>
      <c r="Q35" s="3">
        <v>30.44</v>
      </c>
      <c r="R35" s="3">
        <v>7.0000000000000007E-2</v>
      </c>
    </row>
    <row r="36" spans="1:18" ht="13.5" customHeight="1" thickBot="1" x14ac:dyDescent="0.25">
      <c r="A36" s="2"/>
      <c r="B36" s="2"/>
      <c r="C36" s="2"/>
      <c r="D36" s="2" t="s">
        <v>132</v>
      </c>
      <c r="E36" s="2"/>
      <c r="F36" s="70">
        <f>((F33*(L33/SUM(L33:L35)))+(F34*(L34/SUM(L33:L35)))+(F35*(L35/SUM(L33:L35))))</f>
        <v>4.7142857142857143E-3</v>
      </c>
      <c r="G36" s="70">
        <f>((G33*(L33/SUM(L33:L35)))+(G34*(L34/SUM(L33:L35)))+(G35*(L35/SUM(L33:L35))))</f>
        <v>8.6809523809523795E-3</v>
      </c>
      <c r="H36" s="17"/>
      <c r="I36" s="17"/>
      <c r="J36" s="17"/>
      <c r="K36" s="17"/>
      <c r="L36" s="99"/>
      <c r="M36" s="3">
        <f>((M33*(L33/SUM(L33:L35)))+(M34*(L34/SUM(L33:L35)))+(M35*(L35/SUM(L33:L35))))</f>
        <v>12.618928571428572</v>
      </c>
      <c r="N36" s="3">
        <f>((N33*(L33/SUM(L33:L35)))+(N34*(L34/SUM(L33:L35)))+(N35*(L35/SUM(L33:L35))))</f>
        <v>2.3930952380952375</v>
      </c>
      <c r="O36" s="3">
        <f>((O33*(L33/SUM(L33:L35)))+(O34*(L34/SUM(L33:L35)))+(O35*(L35/SUM(L33:L35))))</f>
        <v>12.618928571428572</v>
      </c>
      <c r="P36" s="3">
        <f>((P33*(L33/SUM(L33:L35)))+(P34*(L34/SUM(L33:L35)))+(P35*(L35/SUM(L33:L35))))</f>
        <v>-3.3322619047619044</v>
      </c>
      <c r="Q36" s="3">
        <f>((Q33*(L33/SUM(L33:L35)))+(Q34*(L34/SUM(L33:L35)))+(Q35*(L35/SUM(L33:L35))))</f>
        <v>27.772619047619045</v>
      </c>
      <c r="R36" s="3">
        <f>((R33*(L33/SUM(L33:L35)))+(R34*(L34/SUM(L33:L35)))+(R35*(L35/SUM(L33:L35))))</f>
        <v>-0.49666666666666653</v>
      </c>
    </row>
    <row r="37" spans="1:18" ht="13.5" customHeight="1" thickBot="1" x14ac:dyDescent="0.25">
      <c r="A37" s="13"/>
      <c r="B37" s="13" t="s">
        <v>133</v>
      </c>
      <c r="C37" s="13" t="s">
        <v>134</v>
      </c>
      <c r="D37" s="13" t="s">
        <v>135</v>
      </c>
      <c r="E37" s="13"/>
      <c r="F37" s="26">
        <v>2E-3</v>
      </c>
      <c r="G37" s="26">
        <v>1.34E-2</v>
      </c>
      <c r="H37" s="20"/>
      <c r="I37" s="20"/>
      <c r="J37" s="20"/>
      <c r="K37" s="20"/>
      <c r="L37" s="14"/>
      <c r="M37" s="15">
        <v>12.42</v>
      </c>
      <c r="N37" s="15">
        <v>2.56</v>
      </c>
      <c r="O37" s="15">
        <v>12.42</v>
      </c>
      <c r="P37" s="15">
        <v>-0.19</v>
      </c>
      <c r="Q37" s="15">
        <v>26.82</v>
      </c>
      <c r="R37" s="15">
        <v>2.17</v>
      </c>
    </row>
    <row r="38" spans="1:18" ht="13.5" customHeight="1" thickBot="1" x14ac:dyDescent="0.25">
      <c r="A38" s="4" t="s">
        <v>89</v>
      </c>
      <c r="B38" s="4" t="s">
        <v>90</v>
      </c>
      <c r="C38" s="4" t="s">
        <v>91</v>
      </c>
      <c r="D38" s="4" t="s">
        <v>92</v>
      </c>
      <c r="E38" s="4" t="s">
        <v>15</v>
      </c>
      <c r="F38" s="25">
        <v>4.1000000000000003E-3</v>
      </c>
      <c r="G38" s="25">
        <v>2.7799999999999998E-2</v>
      </c>
      <c r="H38" s="34">
        <v>0</v>
      </c>
      <c r="I38" s="34">
        <v>0</v>
      </c>
      <c r="J38" s="19"/>
      <c r="K38" s="19"/>
      <c r="L38" s="5">
        <v>2.4E-2</v>
      </c>
      <c r="M38" s="6">
        <v>11.01</v>
      </c>
      <c r="N38" s="6">
        <v>3.58</v>
      </c>
      <c r="O38" s="6">
        <v>11.01</v>
      </c>
      <c r="P38" s="6">
        <v>6.82</v>
      </c>
      <c r="Q38" s="6">
        <v>35.68</v>
      </c>
      <c r="R38" s="7"/>
    </row>
    <row r="39" spans="1:18" ht="13.5" customHeight="1" thickBot="1" x14ac:dyDescent="0.25">
      <c r="A39" s="10"/>
      <c r="B39" s="10" t="s">
        <v>136</v>
      </c>
      <c r="C39" s="10" t="s">
        <v>137</v>
      </c>
      <c r="D39" s="10" t="s">
        <v>138</v>
      </c>
      <c r="E39" s="10"/>
      <c r="F39" s="24">
        <v>5.0000000000000001E-3</v>
      </c>
      <c r="G39" s="24">
        <v>2.87E-2</v>
      </c>
      <c r="H39" s="18"/>
      <c r="I39" s="18"/>
      <c r="J39" s="18"/>
      <c r="K39" s="18"/>
      <c r="L39" s="11"/>
      <c r="M39" s="12">
        <v>12.73</v>
      </c>
      <c r="N39" s="12">
        <v>3.15</v>
      </c>
      <c r="O39" s="12">
        <v>12.73</v>
      </c>
      <c r="P39" s="12">
        <v>5.83</v>
      </c>
      <c r="Q39" s="12">
        <v>34.25</v>
      </c>
      <c r="R39" s="16"/>
    </row>
    <row r="40" spans="1:18" ht="13.5" customHeight="1" thickBot="1" x14ac:dyDescent="0.25">
      <c r="A40" s="4"/>
      <c r="B40" s="4"/>
      <c r="C40" s="4"/>
      <c r="D40" s="4" t="s">
        <v>139</v>
      </c>
      <c r="E40" s="4"/>
      <c r="F40" s="25">
        <f>(F10*(L10/0.6))+((F12*(L12/0.6))+(F13*(L13/0.6))+(F14*(L14/0.6))+(F15*(L15/0.6))+(F18*(L18/0.6))+(F19*(L19/0.6))+(F20*(L20/0.6))+(F23*(L23/0.6))+(F24*(L24/0.6))+(F25*(L25/0.6))+(F28*(L28/0.6))+(F29*(L29/0.6))+(F30*(L30/0.6))+(F33*(L33/0.6))+(F34*(L34/0.6))+(F35*(L35/0.6))+(F38*(L38/0.6)))</f>
        <v>5.6627500000000002E-3</v>
      </c>
      <c r="G40" s="25">
        <f>(G10*(L10/0.6))+((G12*(L12/0.6))+(G13*(L13/0.6))+(G14*(L14/0.6))+(G15*(L15/0.6))+(G18*(L18/0.6))+(G19*(L19/0.6))+(G20*(L20/0.6))+(G23*(L23/0.6))+(G24*(L24/0.6))+(G25*(L25/0.6))+(G28*(L28/0.6))+(G29*(L29/0.6))+(G30*(L30/0.6))+(G33*(L33/0.6))+(G34*(L34/0.6))+(G35*(L35/0.6))+(G38*(L38/0.6)))</f>
        <v>1.3820000000000002E-2</v>
      </c>
      <c r="H40" s="19"/>
      <c r="I40" s="19"/>
      <c r="J40" s="19"/>
      <c r="K40" s="19"/>
      <c r="L40" s="5">
        <f>SUM(L10:L38)</f>
        <v>0.60000000000000009</v>
      </c>
      <c r="M40" s="6">
        <f>(M10*(L10/0.6))+((M12*(L12/0.6))+(M13*(L13/0.6))+(M14*(L14/0.6))+(M15*(L15/0.6))+(M18*(L18/0.6))+(M19*(L19/0.6))+(M20*(L20/0.6))+(M23*(L23/0.6))+(M24*(L24/0.6))+(M25*(L25/0.6))+(M28*(L28/0.6))+(M29*(L29/0.6))+(M30*(L30/0.6))+(M33*(L33/0.6))+(M34*(L34/0.6))+(M35*(L35/0.6))+(M38*(L38/0.6)))</f>
        <v>13.115324999999999</v>
      </c>
      <c r="N40" s="6">
        <f>(N10*(L10/0.6))+((N12*(L12/0.6))+(N13*(L13/0.6))+(N14*(L14/0.6))+(N15*(L15/0.6))+(N18*(L18/0.6))+(N19*(L19/0.6))+(N20*(L20/0.6))+(N23*(L23/0.6))+(N24*(L24/0.6))+(N25*(L25/0.6))+(N28*(L28/0.6))+(N29*(L29/0.6))+(N30*(L30/0.6))+(N33*(L33/0.6))+(N34*(L34/0.6))+(N35*(L35/0.6))+(N38*(L38/0.06)))</f>
        <v>2.8088000000000006</v>
      </c>
      <c r="O40" s="6">
        <f>(O10*(L10/0.6))+((O12*(L12/0.6))+(O13*(L13/0.6))+(O14*(L14/0.6))+(O15*(L15/0.6))+(O18*(L18/0.6))+(O19*(L19/0.6))+(O20*(L20/0.6))+(O23*(L23/0.6))+(O24*(L24/0.6))+(O25*(L25/0.6))+(O28*(L28/0.6))+(O29*(L29/0.6))+(O30*(L30/0.6))+(O33*(L33/0.6))+(O34*(L34/0.6))+(O35*(L35/0.6))+(O38*(L38/0.6)))</f>
        <v>13.115324999999999</v>
      </c>
      <c r="P40" s="6">
        <f>(P10*(L10/0.6))+((P12*(L12/0.6))+(P13*(L13/0.6))+(P14*(L14/0.6))+(P15*(L15/0.6))+(L18*(L18/0.6))+(P19*(L19/0.6))+(P20*(L20/0.6))+(P23*(L23/0.6))+(P24*(L24/0.6))+(P25*(L25/0.6))+(P28*(L28/0.6))+(P29*(L29/0.6))+(P30*(L30/0.6))+(P33*(L33/0.6))+(P34*(L34/0.6))+(P35*(L35/0.6)))</f>
        <v>-1.2675399999999999</v>
      </c>
      <c r="Q40" s="6">
        <f>(Q10*(L10/0.6))+((Q12*(L12/0.6))+(Q13*(L13/0.6))+(Q14*(L14/0.6))+(Q15*(L15/0.6))+(Q18*(L18/0.6))+(Q19*(L19/0.6))+(Q20*(L20/0.6))+(Q23*(L23/0.6))+(Q24*(L24/0.6))+(Q25*(L25/0.6))+(Q28*(L28/0.6))+(Q29*(L29/0.6))+(Q30*(L30/0.6))+(Q33*(L33/0.6))+(Q34*(L34/0.6))+(Q35*(L35/0.6)))</f>
        <v>23.062525000000001</v>
      </c>
      <c r="R40" s="6">
        <f>(R10*(L10/0.6))+((R12*(L12/0.6))+(R13*(L13/0.6))+(R14*(L14/0.6))+(R15*(L15/0.6))+(R18*(L18/0.6))+(R19*(L19/0.6))+(R20*(L20/0.6))+(R23*(L23/0.6))+(R24*(L24/0.6))+(R25*(L25/0.6))+(R28*(L28/0.6))+(R29*(L29/0.6))+(R30*(L30/0.6))+(R33*(L33/0.6))+(R34*(L34/0.6))+(R35*(L35/0.6)))</f>
        <v>0.78142500000000004</v>
      </c>
    </row>
    <row r="41" spans="1:18" ht="13.5" customHeight="1" thickBot="1" x14ac:dyDescent="0.25">
      <c r="A41" s="4"/>
      <c r="B41" s="4"/>
      <c r="C41" s="4"/>
      <c r="D41" s="4" t="s">
        <v>140</v>
      </c>
      <c r="E41" s="4"/>
      <c r="F41" s="70">
        <f>(F11*(L10/0.6))+(F17*(SUM(L12:L15)/0.6)+(F22*(SUM(L18:L20)/0.6)+(F27*(SUM(L23:L25)/0.6)+(F32*(SUM(L28:L30)/0.6)+(F37*(SUM(L33:L35)/0.6)+(F39*(L38/0.6)))))))</f>
        <v>2.5279999999999999E-3</v>
      </c>
      <c r="G41" s="70">
        <f>(G11*(L10/0.6))+(G17*(SUM(L12:L15)/0.6)+(G22*(SUM(L18:L20)/0.6)+(G27*(SUM(L23:L25)/0.6)+(G32*(SUM(L28:L30)/0.6)+(G37*(SUM(L33:L35)/0.6)+(G39*(L38/0.6)))))))</f>
        <v>2.02975E-2</v>
      </c>
      <c r="H41" s="19"/>
      <c r="I41" s="19"/>
      <c r="J41" s="19"/>
      <c r="K41" s="19"/>
      <c r="L41" s="5"/>
      <c r="M41" s="3">
        <f>(M11*(L10/0.6))+(M17*(SUM(L12:L15)/0.6)+(M22*(SUM(L18:L20)/0.6)+(M27*(SUM(L23:L25)/0.6)+(M32*(SUM(L28:L30)/0.6)+(M37*(SUM(L33:L35)/0.6)+(M39*(L38/0.6)))))))</f>
        <v>12.305200000000001</v>
      </c>
      <c r="N41" s="3">
        <f>(N11*(L10/0.6))+(N17*(SUM(L12:L15)/0.6)+(N22*(SUM(L18:L20)/0.6)+(N27*(SUM(L23:L25)/0.6)+(N32*(SUM(L28:L30)/0.6)+(N37*(SUM(L33:L35)/0.6)+(N39*(L38/0.6)))))))</f>
        <v>1.8235250000000001</v>
      </c>
      <c r="O41" s="3">
        <f>(O11*(L10/0.6))+(O17*(SUM(L12:L15)/0.6)+(O22*(SUM(L18:L20)/0.6)+(O27*(SUM(L23:L25)/0.6)+(O32*(SUM(L28:L30)/0.6)+(O37*(SUM(L33:L35)/0.6)+(O39*(L38/0.6)))))))</f>
        <v>12.305200000000001</v>
      </c>
      <c r="P41" s="3">
        <f>(P11*(L10/0.6))+(P17*(SUM(L12:L15)/0.6)+(P22*(SUM(L18:L20)/0.6)+(P27*(SUM(L23:L25)/0.6)+(P32*(SUM(L28:L30)/0.6)+(P37*(SUM(L33:L35)/0.6)+(P39*(L38/0.6)))))))</f>
        <v>2.0222499999999997</v>
      </c>
      <c r="Q41" s="3">
        <f>(Q11*(L10/0.6))+(Q17*(SUM(L12:L15)/0.6)+(Q22*(SUM(L18:L20)/0.6)+(Q27*(SUM(L23:L25)/0.6)+(Q32*(SUM(L28:L30)/0.6)+(Q37*(SUM(L33:L35)/0.6)+(Q39*(L38/0.6)))))))</f>
        <v>23.190700000000003</v>
      </c>
      <c r="R41" s="3">
        <f>(R11*(L10/0.6))+(R17*(SUM(L12:L15)/0.6)+(R22*(SUM(L18:L20)/0.6)+(R27*(SUM(L23:L25)/0.6)+(R32*(SUM(L28:L30)/0.6)+(R37*(SUM(L33:L35)/0.6)+(R39*(L38/0.6)))))))</f>
        <v>0.83855000000000002</v>
      </c>
    </row>
    <row r="42" spans="1:18" ht="13.5" customHeight="1" thickBot="1" x14ac:dyDescent="0.25">
      <c r="A42" s="10"/>
      <c r="B42" s="10"/>
      <c r="C42" s="10"/>
      <c r="D42" s="10" t="s">
        <v>141</v>
      </c>
      <c r="E42" s="10"/>
      <c r="F42" s="24">
        <f>(F40*0.6)+(F8*0.4)</f>
        <v>6.6504499999999996E-3</v>
      </c>
      <c r="G42" s="24">
        <f>(G40*0.6)+(G8*0.4)</f>
        <v>2.8088399999999999E-2</v>
      </c>
      <c r="H42" s="18"/>
      <c r="I42" s="18"/>
      <c r="J42" s="18"/>
      <c r="K42" s="18"/>
      <c r="L42" s="11">
        <f>SUM(L2:L38)-L8</f>
        <v>0.99999999999999989</v>
      </c>
      <c r="M42" s="12">
        <f t="shared" ref="M42:R42" si="0">(M40*0.6)+(M8*0.4)</f>
        <v>9.7786349999999977</v>
      </c>
      <c r="N42" s="12">
        <f t="shared" si="0"/>
        <v>1.7818000000000003</v>
      </c>
      <c r="O42" s="12">
        <f t="shared" si="0"/>
        <v>9.7786349999999977</v>
      </c>
      <c r="P42" s="12">
        <f t="shared" si="0"/>
        <v>1.3948359999999997</v>
      </c>
      <c r="Q42" s="12">
        <f t="shared" si="0"/>
        <v>20.896915</v>
      </c>
      <c r="R42" s="12">
        <f t="shared" si="0"/>
        <v>2.7819749999999996</v>
      </c>
    </row>
    <row r="43" spans="1:18" ht="13.5" customHeight="1" thickBot="1" x14ac:dyDescent="0.25">
      <c r="A43" s="4"/>
      <c r="B43" s="4"/>
      <c r="C43" s="4"/>
      <c r="D43" s="4" t="s">
        <v>142</v>
      </c>
      <c r="E43" s="4"/>
      <c r="F43" s="25">
        <f>F41*0.6+F9*0.4</f>
        <v>2.3167999999999999E-3</v>
      </c>
      <c r="G43" s="25">
        <f>G41*0.6+G9*0.4</f>
        <v>2.34585E-2</v>
      </c>
      <c r="H43" s="19"/>
      <c r="I43" s="19"/>
      <c r="J43" s="19"/>
      <c r="K43" s="19"/>
      <c r="L43" s="5"/>
      <c r="M43" s="6">
        <f t="shared" ref="M43:R43" si="1">M41*0.6+M9*0.4</f>
        <v>7.50312</v>
      </c>
      <c r="N43" s="6">
        <f t="shared" si="1"/>
        <v>0.87411499999999998</v>
      </c>
      <c r="O43" s="6">
        <f t="shared" si="1"/>
        <v>7.50312</v>
      </c>
      <c r="P43" s="6">
        <f t="shared" si="1"/>
        <v>4.2973499999999998</v>
      </c>
      <c r="Q43" s="6">
        <f t="shared" si="1"/>
        <v>16.646420000000003</v>
      </c>
      <c r="R43" s="6">
        <f t="shared" si="1"/>
        <v>3.0031300000000001</v>
      </c>
    </row>
    <row r="44" spans="1:18" ht="52.5" customHeight="1" x14ac:dyDescent="0.2">
      <c r="B44" s="288" t="s">
        <v>143</v>
      </c>
      <c r="C44" s="289"/>
      <c r="D44" s="289"/>
      <c r="E44" s="289"/>
      <c r="F44" s="290"/>
      <c r="G44" s="290"/>
      <c r="H44" s="291"/>
      <c r="I44" s="291"/>
      <c r="J44" s="291"/>
      <c r="K44" s="291"/>
      <c r="L44" s="289"/>
      <c r="M44" s="289"/>
      <c r="N44" s="289"/>
      <c r="O44" s="289"/>
      <c r="P44" s="289"/>
      <c r="Q44" s="289"/>
      <c r="R44" s="289"/>
    </row>
  </sheetData>
  <mergeCells count="1">
    <mergeCell ref="B44:R44"/>
  </mergeCells>
  <printOptions horizontalCentered="1" verticalCentered="1" gridLines="1"/>
  <pageMargins left="0.5" right="0.5" top="0.5" bottom="0.5" header="0.5" footer="0.25"/>
  <pageSetup scale="89" orientation="landscape"/>
  <headerFooter alignWithMargins="0">
    <oddFooter>&amp;LData as of 12/31/2011&amp;R&amp;D</oddFooter>
  </headerFooter>
  <rowBreaks count="1" manualBreakCount="1">
    <brk id="21" max="16383" man="1"/>
  </rowBreaks>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R51"/>
  <sheetViews>
    <sheetView topLeftCell="C1" workbookViewId="0">
      <pane ySplit="1" topLeftCell="A2" activePane="bottomLeft" state="frozen"/>
      <selection activeCell="C1" sqref="C1"/>
      <selection pane="bottomLeft" activeCell="O41" sqref="O41"/>
    </sheetView>
  </sheetViews>
  <sheetFormatPr defaultRowHeight="12.75" x14ac:dyDescent="0.2"/>
  <cols>
    <col min="1" max="1" width="0" style="64" hidden="1" customWidth="1"/>
    <col min="2" max="2" width="18.85546875" style="64" hidden="1" customWidth="1"/>
    <col min="3" max="3" width="8.7109375" style="64" customWidth="1"/>
    <col min="4" max="4" width="24.5703125" style="64" customWidth="1"/>
    <col min="5" max="5" width="6.42578125" style="64" bestFit="1" customWidth="1"/>
    <col min="6" max="6" width="8.5703125" style="66" bestFit="1" customWidth="1"/>
    <col min="7" max="7" width="6.28515625" style="66" customWidth="1"/>
    <col min="8" max="8" width="7" style="22" bestFit="1" customWidth="1"/>
    <col min="9" max="9" width="7" style="22" customWidth="1"/>
    <col min="10" max="11" width="6.7109375" style="22" bestFit="1" customWidth="1"/>
    <col min="12" max="12" width="9.28515625" style="64" bestFit="1" customWidth="1"/>
  </cols>
  <sheetData>
    <row r="1" spans="1:18" ht="13.5" customHeight="1" thickBot="1" x14ac:dyDescent="0.25">
      <c r="A1" s="8" t="s">
        <v>0</v>
      </c>
      <c r="B1" s="8" t="s">
        <v>1</v>
      </c>
      <c r="C1" s="8" t="s">
        <v>2</v>
      </c>
      <c r="D1" s="8" t="s">
        <v>3</v>
      </c>
      <c r="E1" s="8" t="s">
        <v>4</v>
      </c>
      <c r="F1" s="23" t="s">
        <v>93</v>
      </c>
      <c r="G1" s="23" t="s">
        <v>94</v>
      </c>
      <c r="H1" s="27" t="s">
        <v>95</v>
      </c>
      <c r="I1" s="27" t="s">
        <v>144</v>
      </c>
      <c r="J1" s="27" t="s">
        <v>97</v>
      </c>
      <c r="K1" s="27" t="s">
        <v>98</v>
      </c>
      <c r="L1" s="9" t="s">
        <v>99</v>
      </c>
      <c r="M1" s="8" t="s">
        <v>7</v>
      </c>
      <c r="N1" s="8" t="s">
        <v>6</v>
      </c>
      <c r="O1" s="8" t="s">
        <v>100</v>
      </c>
      <c r="P1" s="8" t="s">
        <v>8</v>
      </c>
      <c r="Q1" s="8" t="s">
        <v>9</v>
      </c>
      <c r="R1" s="8" t="s">
        <v>10</v>
      </c>
    </row>
    <row r="2" spans="1:18" x14ac:dyDescent="0.2">
      <c r="A2" t="s">
        <v>11</v>
      </c>
      <c r="B2" t="s">
        <v>12</v>
      </c>
      <c r="C2" t="s">
        <v>13</v>
      </c>
      <c r="D2" t="s">
        <v>14</v>
      </c>
      <c r="E2" t="s">
        <v>15</v>
      </c>
      <c r="F2" s="66">
        <v>6.3E-3</v>
      </c>
      <c r="G2" s="66">
        <v>5.8999999999999997E-2</v>
      </c>
      <c r="H2" s="33">
        <v>11</v>
      </c>
      <c r="I2" s="33">
        <v>23</v>
      </c>
      <c r="J2" s="36">
        <v>29</v>
      </c>
      <c r="K2" s="33">
        <v>24</v>
      </c>
      <c r="L2" s="67">
        <v>0.14799999999999999</v>
      </c>
      <c r="M2" s="65">
        <v>7.08</v>
      </c>
      <c r="N2" s="65">
        <v>2.89</v>
      </c>
      <c r="O2" s="65">
        <v>0.67</v>
      </c>
      <c r="P2" s="65">
        <v>3.88</v>
      </c>
      <c r="Q2" s="65">
        <v>13.82</v>
      </c>
      <c r="R2" s="65">
        <v>7.23</v>
      </c>
    </row>
    <row r="3" spans="1:18" x14ac:dyDescent="0.2">
      <c r="A3" t="s">
        <v>11</v>
      </c>
      <c r="B3" t="s">
        <v>16</v>
      </c>
      <c r="C3" t="s">
        <v>17</v>
      </c>
      <c r="D3" t="s">
        <v>18</v>
      </c>
      <c r="F3" s="66">
        <v>1.3299999999999999E-2</v>
      </c>
      <c r="G3" s="66">
        <v>5.1000000000000004E-3</v>
      </c>
      <c r="H3" s="33">
        <v>0</v>
      </c>
      <c r="I3" s="33">
        <v>5</v>
      </c>
      <c r="J3" s="33">
        <v>3</v>
      </c>
      <c r="K3" s="33">
        <v>13</v>
      </c>
      <c r="L3" s="67">
        <v>0.04</v>
      </c>
      <c r="M3" s="65">
        <v>1.54</v>
      </c>
      <c r="N3" s="65">
        <v>1.02</v>
      </c>
      <c r="O3" s="65">
        <v>0.38</v>
      </c>
      <c r="P3" s="65">
        <v>0.18</v>
      </c>
      <c r="Q3" s="65">
        <v>3.37</v>
      </c>
      <c r="R3" s="65">
        <v>2</v>
      </c>
    </row>
    <row r="4" spans="1:18" x14ac:dyDescent="0.2">
      <c r="A4" t="s">
        <v>11</v>
      </c>
      <c r="B4" t="s">
        <v>19</v>
      </c>
      <c r="C4" t="s">
        <v>20</v>
      </c>
      <c r="D4" t="s">
        <v>21</v>
      </c>
      <c r="E4" t="s">
        <v>15</v>
      </c>
      <c r="F4" s="66">
        <v>4.5999999999999999E-3</v>
      </c>
      <c r="G4" s="66">
        <v>3.85E-2</v>
      </c>
      <c r="H4" s="33">
        <v>23</v>
      </c>
      <c r="I4" s="36">
        <v>39</v>
      </c>
      <c r="J4" s="33">
        <v>15</v>
      </c>
      <c r="K4" s="33">
        <v>15</v>
      </c>
      <c r="L4" s="67">
        <v>7.1999999999999995E-2</v>
      </c>
      <c r="M4" s="65">
        <v>5.75</v>
      </c>
      <c r="N4" s="65">
        <v>0.46</v>
      </c>
      <c r="O4" s="65">
        <v>2.79</v>
      </c>
      <c r="P4" s="65">
        <v>6.96</v>
      </c>
      <c r="Q4" s="65">
        <v>8.68</v>
      </c>
      <c r="R4" s="65">
        <v>9.23</v>
      </c>
    </row>
    <row r="5" spans="1:18" x14ac:dyDescent="0.2">
      <c r="A5" t="s">
        <v>11</v>
      </c>
      <c r="B5" t="s">
        <v>22</v>
      </c>
      <c r="C5" t="s">
        <v>101</v>
      </c>
      <c r="D5" t="s">
        <v>102</v>
      </c>
      <c r="E5" t="s">
        <v>15</v>
      </c>
      <c r="F5" s="66">
        <v>5.4999999999999997E-3</v>
      </c>
      <c r="G5" s="66">
        <v>6.7799999999999999E-2</v>
      </c>
      <c r="H5" s="36">
        <v>33</v>
      </c>
      <c r="I5" s="37">
        <v>53</v>
      </c>
      <c r="J5" s="36">
        <v>49</v>
      </c>
      <c r="K5" s="36">
        <v>43</v>
      </c>
      <c r="L5" s="67">
        <v>2.8000000000000001E-2</v>
      </c>
      <c r="M5" s="65">
        <v>6.64</v>
      </c>
      <c r="N5" s="65">
        <v>2.1800000000000002</v>
      </c>
      <c r="O5" s="65">
        <v>1.46</v>
      </c>
      <c r="P5" s="65">
        <v>6.34</v>
      </c>
      <c r="Q5" s="65">
        <v>15.79</v>
      </c>
      <c r="R5" s="65">
        <v>7.14</v>
      </c>
    </row>
    <row r="6" spans="1:18" x14ac:dyDescent="0.2">
      <c r="A6" t="s">
        <v>11</v>
      </c>
      <c r="B6" t="s">
        <v>25</v>
      </c>
      <c r="C6" t="s">
        <v>26</v>
      </c>
      <c r="D6" t="s">
        <v>27</v>
      </c>
      <c r="E6" t="s">
        <v>28</v>
      </c>
      <c r="F6" s="66">
        <v>1.01E-2</v>
      </c>
      <c r="G6" s="66">
        <v>4.0899999999999999E-2</v>
      </c>
      <c r="H6" s="33">
        <v>18</v>
      </c>
      <c r="I6" s="33">
        <v>12</v>
      </c>
      <c r="J6" s="33">
        <v>8</v>
      </c>
      <c r="K6" s="33">
        <v>20</v>
      </c>
      <c r="L6" s="67">
        <v>7.1999999999999995E-2</v>
      </c>
      <c r="M6" s="65">
        <v>3.96</v>
      </c>
      <c r="N6" s="65">
        <v>0.56999999999999995</v>
      </c>
      <c r="O6" s="65">
        <v>0.6</v>
      </c>
      <c r="P6" s="65">
        <v>3.51</v>
      </c>
      <c r="Q6" s="65">
        <v>9.26</v>
      </c>
      <c r="R6" s="65">
        <v>3.05</v>
      </c>
    </row>
    <row r="7" spans="1:18" ht="13.5" customHeight="1" thickBot="1" x14ac:dyDescent="0.25">
      <c r="A7" s="2" t="s">
        <v>11</v>
      </c>
      <c r="B7" s="2" t="s">
        <v>29</v>
      </c>
      <c r="C7" s="2" t="s">
        <v>30</v>
      </c>
      <c r="D7" s="2" t="s">
        <v>31</v>
      </c>
      <c r="E7" s="2" t="s">
        <v>32</v>
      </c>
      <c r="F7" s="70">
        <v>1.44E-2</v>
      </c>
      <c r="G7" s="70">
        <v>7.6999999999999999E-2</v>
      </c>
      <c r="H7" s="31">
        <v>37</v>
      </c>
      <c r="I7" s="30">
        <v>24</v>
      </c>
      <c r="J7" s="31">
        <v>30</v>
      </c>
      <c r="K7" s="31">
        <v>50</v>
      </c>
      <c r="L7" s="99">
        <v>0.04</v>
      </c>
      <c r="M7" s="3">
        <v>11.26</v>
      </c>
      <c r="N7" s="3">
        <v>2.58</v>
      </c>
      <c r="O7" s="3">
        <v>3.51</v>
      </c>
      <c r="P7" s="3">
        <v>8.86</v>
      </c>
      <c r="Q7" s="3">
        <v>25.96</v>
      </c>
      <c r="R7" s="3">
        <v>2.84</v>
      </c>
    </row>
    <row r="8" spans="1:18" ht="13.5" customHeight="1" thickBot="1" x14ac:dyDescent="0.25">
      <c r="A8" s="2"/>
      <c r="B8" s="2"/>
      <c r="C8" s="2"/>
      <c r="D8" s="2" t="s">
        <v>103</v>
      </c>
      <c r="E8" s="2"/>
      <c r="F8" s="70">
        <f>((F2*(L2/0.4))+(F3*(L3/0.4))+(F4*(L4/0.4))+(F5*(L5/0.4))+(F6*(L6/0.4))+(F7*(L7/0.4)))</f>
        <v>8.1319999999999986E-3</v>
      </c>
      <c r="G8" s="70">
        <f>((G2*(L2/0.4))+(G3*(L3/0.4))+(G4*(L4/0.4))+(G5*(L5/0.4))+(G6*(L6/0.4))+(G7*(L7/0.4)))</f>
        <v>4.907799999999999E-2</v>
      </c>
      <c r="H8" s="17"/>
      <c r="I8" s="17"/>
      <c r="J8" s="17"/>
      <c r="K8" s="17"/>
      <c r="L8" s="99">
        <f>SUM(L2:L7)</f>
        <v>0.4</v>
      </c>
      <c r="M8" s="3">
        <f>((M2*(L2/0.4))+(M3*(L3/0.4))+(M4*(L4/0.4))+(M5*(L5/0.4))+(M6*(L6/0.4))+(M7*(L7/0.4)))</f>
        <v>6.1121999999999996</v>
      </c>
      <c r="N8" s="3">
        <f>((N2*(L2/0.4))+(N3*(L3/0.4))+(N4*(L4/0.4))+(N5*(L5/0.4))+(N6*(L6/0.4))+(N7*(L7/0.4)))</f>
        <v>1.7673000000000001</v>
      </c>
      <c r="O8" s="3">
        <f>((O2*(L2/0.4))+(O3*(L3/0.4))+(O4*(L4/0.4))+(O5*(L5/0.4))+(O6*(L6/0.4))+(O7*(L7/0.4)))</f>
        <v>1.3492999999999997</v>
      </c>
      <c r="P8" s="3">
        <f>((P2*(L2/0.4))+(P3*(L3/0.4))+(P4*(L4/0.4))+(P5*(L5/0.4))+(P6*(L6/0.4))+(P7*(L7/0.4)))</f>
        <v>4.6679999999999993</v>
      </c>
      <c r="Q8" s="3">
        <f>((Q2*(L2/0.4))+(Q3*(L3/0.4))+(Q4*(L4/0.4))+(Q5*(L5/0.4))+(Q6*(L6/0.4))+(Q7*(L7/0.4)))</f>
        <v>12.380899999999999</v>
      </c>
      <c r="R8" s="3">
        <f>((R2*(L2/0.4))+(R3*(L3/0.4))+(R4*(L4/0.4))+(R5*(L5/0.4))+(R6*(L6/0.4))+(R7*(L7/0.4)))</f>
        <v>5.8692999999999982</v>
      </c>
    </row>
    <row r="9" spans="1:18" ht="13.5" customHeight="1" thickBot="1" x14ac:dyDescent="0.25">
      <c r="A9" s="10" t="s">
        <v>11</v>
      </c>
      <c r="B9" s="10" t="s">
        <v>104</v>
      </c>
      <c r="C9" s="10" t="s">
        <v>105</v>
      </c>
      <c r="D9" s="10" t="s">
        <v>106</v>
      </c>
      <c r="E9" s="10"/>
      <c r="F9" s="24">
        <v>2E-3</v>
      </c>
      <c r="G9" s="24">
        <v>2.58E-2</v>
      </c>
      <c r="H9" s="18"/>
      <c r="I9" s="18"/>
      <c r="J9" s="18"/>
      <c r="K9" s="18"/>
      <c r="L9" s="11"/>
      <c r="M9" s="12">
        <v>2.11</v>
      </c>
      <c r="N9" s="12">
        <v>-0.02</v>
      </c>
      <c r="O9" s="12">
        <v>1.97</v>
      </c>
      <c r="P9" s="12">
        <v>7.44</v>
      </c>
      <c r="Q9" s="12">
        <v>6.51</v>
      </c>
      <c r="R9" s="12">
        <v>6.59</v>
      </c>
    </row>
    <row r="10" spans="1:18" ht="13.5" customHeight="1" thickBot="1" x14ac:dyDescent="0.25">
      <c r="A10" s="4" t="s">
        <v>33</v>
      </c>
      <c r="B10" s="4" t="s">
        <v>34</v>
      </c>
      <c r="C10" s="4" t="s">
        <v>35</v>
      </c>
      <c r="D10" s="4" t="s">
        <v>36</v>
      </c>
      <c r="E10" s="4" t="s">
        <v>15</v>
      </c>
      <c r="F10" s="25">
        <v>6.0000000000000001E-3</v>
      </c>
      <c r="G10" s="25">
        <v>2.18E-2</v>
      </c>
      <c r="H10" s="34">
        <v>25</v>
      </c>
      <c r="I10" s="34">
        <v>19</v>
      </c>
      <c r="J10" s="34">
        <v>7</v>
      </c>
      <c r="K10" s="34">
        <v>8</v>
      </c>
      <c r="L10" s="5">
        <v>3.7499999999999999E-2</v>
      </c>
      <c r="M10" s="6">
        <v>3.96</v>
      </c>
      <c r="N10" s="6">
        <v>4.5199999999999996</v>
      </c>
      <c r="O10" s="6">
        <v>-10.07</v>
      </c>
      <c r="P10" s="6">
        <v>-21.32</v>
      </c>
      <c r="Q10" s="6">
        <v>8.68</v>
      </c>
      <c r="R10" s="6">
        <v>-1.05</v>
      </c>
    </row>
    <row r="11" spans="1:18" ht="13.5" customHeight="1" thickBot="1" x14ac:dyDescent="0.25">
      <c r="A11" s="13"/>
      <c r="B11" s="13" t="s">
        <v>107</v>
      </c>
      <c r="C11" s="13" t="s">
        <v>108</v>
      </c>
      <c r="D11" s="13" t="s">
        <v>109</v>
      </c>
      <c r="E11" s="13"/>
      <c r="F11" s="26">
        <v>6.7000000000000002E-3</v>
      </c>
      <c r="G11" s="26">
        <v>1.9E-2</v>
      </c>
      <c r="H11" s="20"/>
      <c r="I11" s="20"/>
      <c r="J11" s="20"/>
      <c r="K11" s="20"/>
      <c r="L11" s="14"/>
      <c r="M11" s="15">
        <v>4.43</v>
      </c>
      <c r="N11" s="15">
        <v>5.0999999999999996</v>
      </c>
      <c r="O11" s="15">
        <v>-7.74</v>
      </c>
      <c r="P11" s="15">
        <v>-16</v>
      </c>
      <c r="Q11" s="15">
        <v>8.6300000000000008</v>
      </c>
      <c r="R11" s="15">
        <v>-0.26</v>
      </c>
    </row>
    <row r="12" spans="1:18" x14ac:dyDescent="0.2">
      <c r="A12" t="s">
        <v>33</v>
      </c>
      <c r="B12" t="s">
        <v>37</v>
      </c>
      <c r="C12" t="s">
        <v>38</v>
      </c>
      <c r="D12" t="s">
        <v>39</v>
      </c>
      <c r="F12" s="66">
        <v>6.4000000000000003E-3</v>
      </c>
      <c r="G12" s="66">
        <v>2.5100000000000001E-2</v>
      </c>
      <c r="H12" s="36">
        <v>37</v>
      </c>
      <c r="I12" s="36">
        <v>38</v>
      </c>
      <c r="J12" s="36">
        <v>28</v>
      </c>
      <c r="K12" s="33">
        <v>22</v>
      </c>
      <c r="L12" s="67">
        <v>1.7999999999999999E-2</v>
      </c>
      <c r="M12" s="65">
        <v>3.32</v>
      </c>
      <c r="N12" s="65">
        <v>6.34</v>
      </c>
      <c r="O12" s="65">
        <v>-8.34</v>
      </c>
      <c r="P12" s="65">
        <v>-15.71</v>
      </c>
      <c r="Q12" s="65">
        <v>7.83</v>
      </c>
      <c r="R12" s="65">
        <v>-4.99</v>
      </c>
    </row>
    <row r="13" spans="1:18" x14ac:dyDescent="0.2">
      <c r="A13" t="s">
        <v>33</v>
      </c>
      <c r="B13" t="s">
        <v>40</v>
      </c>
      <c r="C13" t="s">
        <v>41</v>
      </c>
      <c r="D13" t="s">
        <v>42</v>
      </c>
      <c r="E13" t="s">
        <v>43</v>
      </c>
      <c r="F13" s="66">
        <v>5.8999999999999999E-3</v>
      </c>
      <c r="G13" s="66">
        <v>1.89E-2</v>
      </c>
      <c r="H13" s="33">
        <v>17</v>
      </c>
      <c r="I13" s="33">
        <v>15</v>
      </c>
      <c r="J13" s="33">
        <v>10</v>
      </c>
      <c r="K13" s="33">
        <v>6</v>
      </c>
      <c r="L13" s="67">
        <v>3.9E-2</v>
      </c>
      <c r="M13" s="65">
        <v>5.44</v>
      </c>
      <c r="N13" s="65">
        <v>5.0199999999999996</v>
      </c>
      <c r="O13" s="65">
        <v>-6.14</v>
      </c>
      <c r="P13" s="65">
        <v>-12.7</v>
      </c>
      <c r="Q13" s="65">
        <v>7.42</v>
      </c>
      <c r="R13" s="65">
        <v>-2.39</v>
      </c>
    </row>
    <row r="14" spans="1:18" x14ac:dyDescent="0.2">
      <c r="A14" t="s">
        <v>33</v>
      </c>
      <c r="B14" t="s">
        <v>44</v>
      </c>
      <c r="C14" t="s">
        <v>45</v>
      </c>
      <c r="D14" t="s">
        <v>46</v>
      </c>
      <c r="E14" t="s">
        <v>15</v>
      </c>
      <c r="F14" s="66">
        <v>4.4999999999999997E-3</v>
      </c>
      <c r="G14" s="66">
        <v>3.78E-2</v>
      </c>
      <c r="H14" s="33">
        <v>17</v>
      </c>
      <c r="I14" s="33">
        <v>15</v>
      </c>
      <c r="J14" s="33">
        <v>6</v>
      </c>
      <c r="K14" s="33">
        <v>9</v>
      </c>
      <c r="L14" s="67">
        <v>4.0500000000000001E-2</v>
      </c>
      <c r="M14" s="65">
        <v>0.7</v>
      </c>
      <c r="N14" s="65">
        <v>7.04</v>
      </c>
      <c r="O14" s="65">
        <v>-9.56</v>
      </c>
      <c r="P14" s="65">
        <v>-20.11</v>
      </c>
      <c r="Q14" s="65">
        <v>4.76</v>
      </c>
      <c r="R14" s="65">
        <v>-7.57</v>
      </c>
    </row>
    <row r="15" spans="1:18" ht="13.5" customHeight="1" thickBot="1" x14ac:dyDescent="0.25">
      <c r="A15" s="2" t="s">
        <v>33</v>
      </c>
      <c r="B15" s="2" t="s">
        <v>47</v>
      </c>
      <c r="C15" s="2" t="s">
        <v>48</v>
      </c>
      <c r="D15" s="2" t="s">
        <v>49</v>
      </c>
      <c r="E15" s="2" t="s">
        <v>15</v>
      </c>
      <c r="F15" s="70">
        <v>7.0000000000000001E-3</v>
      </c>
      <c r="G15" s="70">
        <v>2.5700000000000001E-2</v>
      </c>
      <c r="H15" s="29">
        <v>53</v>
      </c>
      <c r="I15" s="29">
        <v>54</v>
      </c>
      <c r="J15" s="31">
        <v>36</v>
      </c>
      <c r="K15" s="30">
        <v>25</v>
      </c>
      <c r="L15" s="99">
        <v>3.7499999999999999E-2</v>
      </c>
      <c r="M15" s="3">
        <v>3.93</v>
      </c>
      <c r="N15" s="3">
        <v>4.93</v>
      </c>
      <c r="O15" s="3">
        <v>-10.96</v>
      </c>
      <c r="P15" s="3">
        <v>-17.54</v>
      </c>
      <c r="Q15" s="3">
        <v>7.3</v>
      </c>
      <c r="R15" s="3">
        <v>-5.73</v>
      </c>
    </row>
    <row r="16" spans="1:18" ht="13.5" customHeight="1" thickBot="1" x14ac:dyDescent="0.25">
      <c r="A16" s="2"/>
      <c r="B16" s="2"/>
      <c r="C16" s="2"/>
      <c r="D16" s="2" t="s">
        <v>110</v>
      </c>
      <c r="E16" s="2"/>
      <c r="F16" s="70">
        <f>((F12*(L12/SUM(L12:L15)))+(F13*(L13/SUM(L12:L15)))+(F14*(L14/SUM(L12:L15)))+(F15*(L15/SUM(L12:L15))))</f>
        <v>5.8522222222222213E-3</v>
      </c>
      <c r="G16" s="70">
        <f>((G12*(L12/SUM(L12:L15)))+(G13*(L13/SUM(L12:L15)))+(G14*(L14/SUM(L12:L15)))+(G15*(L15/SUM(L12:L15))))</f>
        <v>2.7285555555555556E-2</v>
      </c>
      <c r="H16" s="17"/>
      <c r="I16" s="17"/>
      <c r="J16" s="17"/>
      <c r="K16" s="17"/>
      <c r="L16" s="99"/>
      <c r="M16" s="3">
        <f>((M12*(L12/SUM(L12:L15)))+(M13*(L13/SUM(L12:L15)))+(M14*(L14/SUM(L12:L15)))+(M15*(L15/SUM(L12:L15))))</f>
        <v>3.3158888888888889</v>
      </c>
      <c r="N16" s="3">
        <f>((N12*(L12/SUM(L12:L15)))+(N13*(L13/SUM(L12:L15)))+(N14*(L14/SUM(L12:L15)))+(N15*(L15/SUM(L12:L15))))</f>
        <v>5.7770000000000001</v>
      </c>
      <c r="O16" s="3">
        <f>((O12*(L12/SUM(L12:L15)))+(O13*(L13/SUM(L12:L15)))+(O14*(L14/SUM(L12:L15)))+(O15*(L15/SUM(L12:L15))))</f>
        <v>-8.7982222222222219</v>
      </c>
      <c r="P16" s="3">
        <f>((P12*(L12/SUM(L12:L15)))+(P13*(L13/SUM(L12:L15)))+(P14*(L14/SUM(L12:L15)))+(P15*(L15/SUM(L12:L15))))</f>
        <v>-16.668777777777773</v>
      </c>
      <c r="Q16" s="3">
        <f>((Q12*(L12/SUM(L12:L15)))+(Q13*(L13/SUM(L12:L15)))+(Q14*(L14/SUM(L12:L15)))+(Q15*(L15/SUM(L12:L15))))</f>
        <v>6.6433333333333326</v>
      </c>
      <c r="R16" s="3">
        <f>((R12*(L12/SUM(L12:L15)))+(R13*(L13/SUM(L12:L15)))+(R14*(L14/SUM(L12:L15)))+(R15*(L15/SUM(L12:L15))))</f>
        <v>-5.2184444444444438</v>
      </c>
    </row>
    <row r="17" spans="1:18" ht="13.5" customHeight="1" thickBot="1" x14ac:dyDescent="0.25">
      <c r="A17" s="10"/>
      <c r="B17" s="10" t="s">
        <v>111</v>
      </c>
      <c r="C17" s="10" t="s">
        <v>112</v>
      </c>
      <c r="D17" s="10" t="s">
        <v>113</v>
      </c>
      <c r="E17" s="10"/>
      <c r="F17" s="24">
        <v>3.3999999999999998E-3</v>
      </c>
      <c r="G17" s="24">
        <v>3.0300000000000001E-2</v>
      </c>
      <c r="H17" s="18"/>
      <c r="I17" s="18"/>
      <c r="J17" s="18"/>
      <c r="K17" s="18"/>
      <c r="L17" s="11"/>
      <c r="M17" s="12">
        <v>3.28</v>
      </c>
      <c r="N17" s="12">
        <v>7.11</v>
      </c>
      <c r="O17" s="12">
        <v>-6.8</v>
      </c>
      <c r="P17" s="12">
        <v>-13.96</v>
      </c>
      <c r="Q17" s="12">
        <v>6.1</v>
      </c>
      <c r="R17" s="12">
        <v>-6.03</v>
      </c>
    </row>
    <row r="18" spans="1:18" x14ac:dyDescent="0.2">
      <c r="A18" t="s">
        <v>33</v>
      </c>
      <c r="B18" t="s">
        <v>50</v>
      </c>
      <c r="C18" t="s">
        <v>114</v>
      </c>
      <c r="D18" t="s">
        <v>115</v>
      </c>
      <c r="E18" t="s">
        <v>116</v>
      </c>
      <c r="F18" s="66">
        <v>0.01</v>
      </c>
      <c r="G18" s="66">
        <v>4.4000000000000003E-3</v>
      </c>
      <c r="H18" s="33">
        <v>24</v>
      </c>
      <c r="I18" s="36">
        <v>40</v>
      </c>
      <c r="J18" s="33">
        <v>25</v>
      </c>
      <c r="K18" s="36">
        <v>29</v>
      </c>
      <c r="L18" s="67">
        <v>3.5999999999999997E-2</v>
      </c>
      <c r="M18" s="65">
        <v>10.28</v>
      </c>
      <c r="N18" s="65">
        <v>4.3899999999999997</v>
      </c>
      <c r="O18" s="65">
        <v>-0.55000000000000004</v>
      </c>
      <c r="P18" s="65">
        <v>7.76</v>
      </c>
      <c r="Q18" s="65">
        <v>17.7</v>
      </c>
      <c r="R18" s="65">
        <v>5.58</v>
      </c>
    </row>
    <row r="19" spans="1:18" x14ac:dyDescent="0.2">
      <c r="A19" t="s">
        <v>33</v>
      </c>
      <c r="B19" t="s">
        <v>53</v>
      </c>
      <c r="C19" t="s">
        <v>54</v>
      </c>
      <c r="D19" t="s">
        <v>55</v>
      </c>
      <c r="E19" t="s">
        <v>56</v>
      </c>
      <c r="F19" s="66">
        <v>6.1000000000000004E-3</v>
      </c>
      <c r="G19" s="66">
        <v>7.1999999999999998E-3</v>
      </c>
      <c r="H19" s="37">
        <v>73</v>
      </c>
      <c r="I19" s="28">
        <v>79</v>
      </c>
      <c r="J19" s="36">
        <v>40</v>
      </c>
      <c r="K19" s="36">
        <v>29</v>
      </c>
      <c r="L19" s="67">
        <v>3.5999999999999997E-2</v>
      </c>
      <c r="M19" s="65">
        <v>6.87</v>
      </c>
      <c r="N19" s="65">
        <v>3.21</v>
      </c>
      <c r="O19" s="65">
        <v>-3.96</v>
      </c>
      <c r="P19" s="65">
        <v>-0.1</v>
      </c>
      <c r="Q19" s="65">
        <v>13.07</v>
      </c>
      <c r="R19" s="65">
        <v>-1.87</v>
      </c>
    </row>
    <row r="20" spans="1:18" ht="13.5" customHeight="1" thickBot="1" x14ac:dyDescent="0.25">
      <c r="A20" s="2" t="s">
        <v>33</v>
      </c>
      <c r="B20" s="2" t="s">
        <v>57</v>
      </c>
      <c r="C20" s="2" t="s">
        <v>58</v>
      </c>
      <c r="D20" s="2" t="s">
        <v>59</v>
      </c>
      <c r="E20" s="2" t="s">
        <v>15</v>
      </c>
      <c r="F20" s="70">
        <v>1E-3</v>
      </c>
      <c r="G20" s="70">
        <v>1.9599999999999999E-2</v>
      </c>
      <c r="H20" s="30">
        <v>0</v>
      </c>
      <c r="I20" s="30">
        <v>0</v>
      </c>
      <c r="J20" s="30">
        <v>5</v>
      </c>
      <c r="K20" s="30">
        <v>6</v>
      </c>
      <c r="L20" s="99">
        <v>3.7499999999999999E-2</v>
      </c>
      <c r="M20" s="3">
        <v>9.3800000000000008</v>
      </c>
      <c r="N20" s="3">
        <v>4.13</v>
      </c>
      <c r="O20" s="3">
        <v>-2.8</v>
      </c>
      <c r="P20" s="3">
        <v>5.38</v>
      </c>
      <c r="Q20" s="3">
        <v>16.329999999999998</v>
      </c>
      <c r="R20" s="3">
        <v>0.28000000000000003</v>
      </c>
    </row>
    <row r="21" spans="1:18" ht="13.5" customHeight="1" thickBot="1" x14ac:dyDescent="0.25">
      <c r="A21" s="2"/>
      <c r="B21" s="2"/>
      <c r="C21" s="2"/>
      <c r="D21" s="2" t="s">
        <v>117</v>
      </c>
      <c r="E21" s="2"/>
      <c r="F21" s="70">
        <f>((F18*(L18/SUM(L18:L20)))+(F19*(L19/SUM(L18:L20)))+(F20*(L20/SUM(L18:L20))))</f>
        <v>5.6356164383561651E-3</v>
      </c>
      <c r="G21" s="70">
        <f>((G18*(L18/SUM(L18:L20)))+(G19*(L19/SUM(L18:L20)))+(G20*(L20/SUM(L18:L20))))</f>
        <v>1.0526027397260275E-2</v>
      </c>
      <c r="H21" s="17"/>
      <c r="I21" s="17"/>
      <c r="J21" s="17"/>
      <c r="K21" s="17"/>
      <c r="L21" s="99"/>
      <c r="M21" s="3">
        <f>((M18*(L18/SUM(L18:L20)))+(M19*(L19/SUM(L18:L20)))+(M20*(L20/SUM(L18:L20))))</f>
        <v>8.8506849315068497</v>
      </c>
      <c r="N21" s="3">
        <f>((N18*(L18/SUM(L18:L20)))+(N19*(L19/SUM(L18:L20)))+(N20*(L20/SUM(L18:L20))))</f>
        <v>3.9130136986301376</v>
      </c>
      <c r="O21" s="3">
        <f>((O18*(L18/SUM(L18:L20)))+(O19*(L19/SUM(L18:L20)))+(O20*(L20/SUM(L18:L20))))</f>
        <v>-2.4416438356164383</v>
      </c>
      <c r="P21" s="3">
        <f>((P18*(L18/SUM(L18:L20)))+(P19*(L19/SUM(L18:L20)))+(P20*(L20/SUM(L18:L20))))</f>
        <v>4.3608219178082201</v>
      </c>
      <c r="Q21" s="3">
        <f>((Q18*(L18/SUM(L18:L20)))+(Q19*(L19/SUM(L18:L20)))+(Q20*(L20/SUM(L18:L20))))</f>
        <v>15.708630136986304</v>
      </c>
      <c r="R21" s="3">
        <f>((R18*(L18/SUM(L18:L20)))+(R19*(L19/SUM(L18:L20)))+(R20*(L20/SUM(L18:L20))))</f>
        <v>1.3156164383561646</v>
      </c>
    </row>
    <row r="22" spans="1:18" ht="13.5" customHeight="1" thickBot="1" x14ac:dyDescent="0.25">
      <c r="A22" s="10"/>
      <c r="B22" s="10" t="s">
        <v>118</v>
      </c>
      <c r="C22" s="10" t="s">
        <v>119</v>
      </c>
      <c r="D22" s="10" t="s">
        <v>120</v>
      </c>
      <c r="E22" s="10"/>
      <c r="F22" s="24">
        <v>8.9999999999999998E-4</v>
      </c>
      <c r="G22" s="24">
        <v>1.9800000000000002E-2</v>
      </c>
      <c r="H22" s="18"/>
      <c r="I22" s="18"/>
      <c r="J22" s="18"/>
      <c r="K22" s="18"/>
      <c r="L22" s="11"/>
      <c r="M22" s="12">
        <v>8.9</v>
      </c>
      <c r="N22" s="12">
        <v>3.53</v>
      </c>
      <c r="O22" s="12">
        <v>-3.34</v>
      </c>
      <c r="P22" s="12">
        <v>4.72</v>
      </c>
      <c r="Q22" s="12">
        <v>16</v>
      </c>
      <c r="R22" s="12">
        <v>0.02</v>
      </c>
    </row>
    <row r="23" spans="1:18" x14ac:dyDescent="0.2">
      <c r="A23" t="s">
        <v>33</v>
      </c>
      <c r="B23" t="s">
        <v>60</v>
      </c>
      <c r="C23" t="s">
        <v>61</v>
      </c>
      <c r="D23" t="s">
        <v>62</v>
      </c>
      <c r="E23" t="s">
        <v>15</v>
      </c>
      <c r="F23" s="66">
        <v>8.9999999999999993E-3</v>
      </c>
      <c r="G23" s="66">
        <v>0</v>
      </c>
      <c r="H23" s="33">
        <v>0</v>
      </c>
      <c r="I23" s="33">
        <v>0</v>
      </c>
      <c r="J23" s="33">
        <v>12</v>
      </c>
      <c r="K23" s="36">
        <v>31</v>
      </c>
      <c r="L23" s="67">
        <v>2.1000000000000001E-2</v>
      </c>
      <c r="M23" s="65">
        <v>7.49</v>
      </c>
      <c r="N23" s="65">
        <v>2.25</v>
      </c>
      <c r="O23" s="65">
        <v>-7.1</v>
      </c>
      <c r="P23" s="65">
        <v>4.13</v>
      </c>
      <c r="Q23" s="65">
        <v>17.25</v>
      </c>
      <c r="R23" s="65">
        <v>3.97</v>
      </c>
    </row>
    <row r="24" spans="1:18" x14ac:dyDescent="0.2">
      <c r="A24" t="s">
        <v>33</v>
      </c>
      <c r="B24" t="s">
        <v>63</v>
      </c>
      <c r="C24" t="s">
        <v>121</v>
      </c>
      <c r="D24" t="s">
        <v>122</v>
      </c>
      <c r="E24" t="s">
        <v>15</v>
      </c>
      <c r="F24" s="66">
        <v>6.7000000000000002E-3</v>
      </c>
      <c r="G24" s="66">
        <v>1E-3</v>
      </c>
      <c r="H24" s="33">
        <v>0</v>
      </c>
      <c r="I24" s="33">
        <v>0</v>
      </c>
      <c r="J24" s="33">
        <v>7</v>
      </c>
      <c r="K24" s="33">
        <v>11</v>
      </c>
      <c r="L24" s="67">
        <v>2.1000000000000001E-2</v>
      </c>
      <c r="M24" s="65">
        <v>10.89</v>
      </c>
      <c r="N24" s="65">
        <v>1.61</v>
      </c>
      <c r="O24" s="65">
        <v>-6.87</v>
      </c>
      <c r="P24" s="65">
        <v>2.88</v>
      </c>
      <c r="Q24" s="65">
        <v>15.52</v>
      </c>
      <c r="R24" s="65">
        <v>3.52</v>
      </c>
    </row>
    <row r="25" spans="1:18" ht="13.5" customHeight="1" thickBot="1" x14ac:dyDescent="0.25">
      <c r="A25" s="2" t="s">
        <v>33</v>
      </c>
      <c r="B25" s="2" t="s">
        <v>66</v>
      </c>
      <c r="C25" s="2" t="s">
        <v>67</v>
      </c>
      <c r="D25" s="2" t="s">
        <v>68</v>
      </c>
      <c r="E25" s="2" t="s">
        <v>43</v>
      </c>
      <c r="F25" s="70">
        <v>4.3E-3</v>
      </c>
      <c r="G25" s="70">
        <v>9.4000000000000004E-3</v>
      </c>
      <c r="H25" s="32">
        <v>78</v>
      </c>
      <c r="I25" s="29">
        <v>73</v>
      </c>
      <c r="J25" s="29">
        <v>61</v>
      </c>
      <c r="K25" s="31">
        <v>46</v>
      </c>
      <c r="L25" s="99">
        <v>4.2000000000000003E-2</v>
      </c>
      <c r="M25" s="3">
        <v>9.9700000000000006</v>
      </c>
      <c r="N25" s="3">
        <v>3.17</v>
      </c>
      <c r="O25" s="3">
        <v>-4.0999999999999996</v>
      </c>
      <c r="P25" s="3">
        <v>0.16</v>
      </c>
      <c r="Q25" s="3">
        <v>12.34</v>
      </c>
      <c r="R25" s="3">
        <v>-0.27</v>
      </c>
    </row>
    <row r="26" spans="1:18" ht="13.5" customHeight="1" thickBot="1" x14ac:dyDescent="0.25">
      <c r="A26" s="2"/>
      <c r="B26" s="2"/>
      <c r="C26" s="2"/>
      <c r="D26" s="2" t="s">
        <v>123</v>
      </c>
      <c r="E26" s="2"/>
      <c r="F26" s="70">
        <f>((F23*(L23/SUM(L23:L25)))+(F24*(L24/SUM(L23:L25)))+(F25*(L25/SUM(L23:L25))))</f>
        <v>6.0749999999999997E-3</v>
      </c>
      <c r="G26" s="70">
        <f>((G23*(L23/SUM(L23:L25)))+(G24*(L24/SUM(L23:L25)))+(G25*(L25/SUM(L23:L25))))</f>
        <v>4.9500000000000004E-3</v>
      </c>
      <c r="H26" s="17"/>
      <c r="I26" s="17"/>
      <c r="J26" s="17"/>
      <c r="K26" s="17"/>
      <c r="L26" s="99"/>
      <c r="M26" s="3">
        <f>((M23*(L23/SUM(L23:L25)))+(M24*(L24/SUM(L23:L25)))+(M25*(L25/SUM(L23:L25))))</f>
        <v>9.5800000000000018</v>
      </c>
      <c r="N26" s="3">
        <f>((N23*(L23/SUM(L23:L25)))+(N24*(L24/SUM(L23:L25)))+(N25*(L25/SUM(L23:L25))))</f>
        <v>2.5499999999999998</v>
      </c>
      <c r="O26" s="3">
        <f>((O23*(L23/SUM(L23:L25)))+(O24*(L24/SUM(L23:L25)))+(O25*(L25/SUM(L23:L25))))</f>
        <v>-5.5424999999999995</v>
      </c>
      <c r="P26" s="3">
        <f>((P23*(L23/SUM(L23:L25)))+(P24*(L24/SUM(L23:L25)))+(P25*(L25/SUM(L23:L25))))</f>
        <v>1.8325</v>
      </c>
      <c r="Q26" s="3">
        <f>((Q23*(L23/SUM(L23:L25)))+(Q24*(L24/SUM(L23:L25)))+(Q25*(L25/SUM(L23:L25))))</f>
        <v>14.362499999999999</v>
      </c>
      <c r="R26" s="3">
        <f>((R23*(L23/SUM(L23:L25)))+(R24*(L24/SUM(L23:L25)))+(R25*(L25/SUM(L23:L25))))</f>
        <v>1.7375</v>
      </c>
    </row>
    <row r="27" spans="1:18" ht="13.5" customHeight="1" thickBot="1" x14ac:dyDescent="0.25">
      <c r="A27" s="10"/>
      <c r="B27" s="10" t="s">
        <v>124</v>
      </c>
      <c r="C27" s="10" t="s">
        <v>125</v>
      </c>
      <c r="D27" s="10" t="s">
        <v>126</v>
      </c>
      <c r="E27" s="10"/>
      <c r="F27" s="24">
        <v>2E-3</v>
      </c>
      <c r="G27" s="24">
        <v>1.23E-2</v>
      </c>
      <c r="H27" s="18"/>
      <c r="I27" s="18"/>
      <c r="J27" s="18"/>
      <c r="K27" s="18"/>
      <c r="L27" s="11"/>
      <c r="M27" s="12">
        <v>10.130000000000001</v>
      </c>
      <c r="N27" s="12">
        <v>2.75</v>
      </c>
      <c r="O27" s="12">
        <v>-3.97</v>
      </c>
      <c r="P27" s="12">
        <v>5.66</v>
      </c>
      <c r="Q27" s="12">
        <v>17.29</v>
      </c>
      <c r="R27" s="12">
        <v>2.71</v>
      </c>
    </row>
    <row r="28" spans="1:18" x14ac:dyDescent="0.2">
      <c r="A28" t="s">
        <v>33</v>
      </c>
      <c r="B28" t="s">
        <v>69</v>
      </c>
      <c r="C28" t="s">
        <v>70</v>
      </c>
      <c r="D28" t="s">
        <v>71</v>
      </c>
      <c r="F28" s="66">
        <v>1.21E-2</v>
      </c>
      <c r="G28" s="66">
        <v>1E-3</v>
      </c>
      <c r="H28" s="37">
        <v>65</v>
      </c>
      <c r="I28" s="37">
        <v>56</v>
      </c>
      <c r="J28" s="37">
        <v>66</v>
      </c>
      <c r="K28" s="37">
        <v>75</v>
      </c>
      <c r="L28" s="67">
        <v>2.1000000000000001E-2</v>
      </c>
      <c r="M28" s="65">
        <v>8.2200000000000006</v>
      </c>
      <c r="N28" s="65">
        <v>2.69</v>
      </c>
      <c r="O28" s="65">
        <v>-1.17</v>
      </c>
      <c r="P28" s="65">
        <v>7.75</v>
      </c>
      <c r="Q28" s="65">
        <v>18.37</v>
      </c>
      <c r="R28" s="65">
        <v>-2.14</v>
      </c>
    </row>
    <row r="29" spans="1:18" x14ac:dyDescent="0.2">
      <c r="A29" t="s">
        <v>33</v>
      </c>
      <c r="B29" t="s">
        <v>72</v>
      </c>
      <c r="C29" t="s">
        <v>73</v>
      </c>
      <c r="D29" t="s">
        <v>74</v>
      </c>
      <c r="F29" s="66">
        <v>9.1000000000000004E-3</v>
      </c>
      <c r="G29" s="66">
        <v>4.4000000000000003E-3</v>
      </c>
      <c r="H29" s="37">
        <v>58</v>
      </c>
      <c r="I29" s="36">
        <v>46</v>
      </c>
      <c r="J29" s="37">
        <v>53</v>
      </c>
      <c r="K29" s="37">
        <v>54</v>
      </c>
      <c r="L29" s="67">
        <v>2.1000000000000001E-2</v>
      </c>
      <c r="M29" s="65">
        <v>7.02</v>
      </c>
      <c r="N29" s="65">
        <v>6.58</v>
      </c>
      <c r="O29" s="65">
        <v>-5.22</v>
      </c>
      <c r="P29" s="65">
        <v>-5.65</v>
      </c>
      <c r="Q29" s="65">
        <v>14.95</v>
      </c>
      <c r="R29" s="65">
        <v>-3.47</v>
      </c>
    </row>
    <row r="30" spans="1:18" ht="13.5" customHeight="1" thickBot="1" x14ac:dyDescent="0.25">
      <c r="A30" s="2" t="s">
        <v>33</v>
      </c>
      <c r="B30" s="2" t="s">
        <v>75</v>
      </c>
      <c r="C30" s="2" t="s">
        <v>76</v>
      </c>
      <c r="D30" s="2" t="s">
        <v>77</v>
      </c>
      <c r="E30" s="2" t="s">
        <v>15</v>
      </c>
      <c r="F30" s="70">
        <v>2.8E-3</v>
      </c>
      <c r="G30" s="70">
        <v>1.8700000000000001E-2</v>
      </c>
      <c r="H30" s="31">
        <v>44</v>
      </c>
      <c r="I30" s="30">
        <v>25</v>
      </c>
      <c r="J30" s="30">
        <v>25</v>
      </c>
      <c r="K30" s="31">
        <v>26</v>
      </c>
      <c r="L30" s="99">
        <v>4.2000000000000003E-2</v>
      </c>
      <c r="M30" s="3">
        <v>8.36</v>
      </c>
      <c r="N30" s="3">
        <v>5.37</v>
      </c>
      <c r="O30" s="3">
        <v>-4.16</v>
      </c>
      <c r="P30" s="3">
        <v>-3.2</v>
      </c>
      <c r="Q30" s="3">
        <v>16.88</v>
      </c>
      <c r="R30" s="3">
        <v>-2.79</v>
      </c>
    </row>
    <row r="31" spans="1:18" ht="13.5" customHeight="1" thickBot="1" x14ac:dyDescent="0.25">
      <c r="A31" s="2"/>
      <c r="B31" s="2"/>
      <c r="C31" s="2"/>
      <c r="D31" s="2" t="s">
        <v>127</v>
      </c>
      <c r="E31" s="2"/>
      <c r="F31" s="70">
        <f>((F28*(L28/SUM(L28:L30)))+(F29*(L29/SUM(L28:L30)))+(F30*(L30/SUM(L28:L30))))</f>
        <v>6.7000000000000002E-3</v>
      </c>
      <c r="G31" s="70">
        <f>((G28*(L28/SUM(L28:L30)))+(G29*(L29/SUM(L28:L30)))+(G30*(L30/SUM(L28:L30))))</f>
        <v>1.0700000000000001E-2</v>
      </c>
      <c r="H31" s="17"/>
      <c r="I31" s="17"/>
      <c r="J31" s="17"/>
      <c r="K31" s="17"/>
      <c r="L31" s="99"/>
      <c r="M31" s="3">
        <f>((M28*(L28/SUM(L28:L30)))+(M29*(L29/SUM(L28:L30)))+(M30*(L30/SUM(L28:L30))))</f>
        <v>7.99</v>
      </c>
      <c r="N31" s="3">
        <f>((N28*(L28/SUM(L28:L30)))+(N29*(L29/SUM(L28:L30)))+(N30*(L30/SUM(L28:L30))))</f>
        <v>5.0024999999999995</v>
      </c>
      <c r="O31" s="3">
        <f>((O28*(L28/SUM(L28:L30)))+(O29*(L29/SUM(L28:L30)))+(O30*(L30/SUM(L28:L30))))</f>
        <v>-3.6775000000000002</v>
      </c>
      <c r="P31" s="3">
        <f>((P28*(L28/SUM(L28:L30)))+(P29*(L29/SUM(L28:L30)))+(P30*(L30/SUM(L28:L30))))</f>
        <v>-1.0750000000000002</v>
      </c>
      <c r="Q31" s="3">
        <f>((Q28*(L28/SUM(L28:L30)))+(Q29*(L29/SUM(L28:L30)))+(Q30*(L30/SUM(L28:L30))))</f>
        <v>16.77</v>
      </c>
      <c r="R31" s="3">
        <f>((R28*(L28/SUM(L28:L30)))+(R29*(L29/SUM(L28:L30)))+(R30*(L30/SUM(L28:L30))))</f>
        <v>-2.7975000000000003</v>
      </c>
    </row>
    <row r="32" spans="1:18" ht="13.5" customHeight="1" thickBot="1" x14ac:dyDescent="0.25">
      <c r="A32" s="10"/>
      <c r="B32" s="10" t="s">
        <v>128</v>
      </c>
      <c r="C32" s="10" t="s">
        <v>129</v>
      </c>
      <c r="D32" s="10" t="s">
        <v>130</v>
      </c>
      <c r="E32" s="10"/>
      <c r="F32" s="24">
        <v>2E-3</v>
      </c>
      <c r="G32" s="24">
        <v>2.18E-2</v>
      </c>
      <c r="H32" s="18"/>
      <c r="I32" s="18"/>
      <c r="J32" s="18"/>
      <c r="K32" s="18"/>
      <c r="L32" s="11"/>
      <c r="M32" s="12">
        <v>8.65</v>
      </c>
      <c r="N32" s="12">
        <v>4.96</v>
      </c>
      <c r="O32" s="12">
        <v>-2.08</v>
      </c>
      <c r="P32" s="12">
        <v>2.86</v>
      </c>
      <c r="Q32" s="12">
        <v>15.53</v>
      </c>
      <c r="R32" s="12">
        <v>-2.29</v>
      </c>
    </row>
    <row r="33" spans="1:18" x14ac:dyDescent="0.2">
      <c r="A33" t="s">
        <v>33</v>
      </c>
      <c r="B33" t="s">
        <v>78</v>
      </c>
      <c r="C33" t="s">
        <v>145</v>
      </c>
      <c r="D33" t="s">
        <v>146</v>
      </c>
      <c r="F33" s="66">
        <v>7.0000000000000001E-3</v>
      </c>
      <c r="G33" s="66">
        <v>3.95E-2</v>
      </c>
      <c r="H33" s="28">
        <v>81</v>
      </c>
      <c r="I33" s="28">
        <v>88</v>
      </c>
      <c r="J33" s="28">
        <v>88</v>
      </c>
      <c r="K33" s="37">
        <v>66</v>
      </c>
      <c r="L33" s="67">
        <v>2.5499999999999998E-2</v>
      </c>
      <c r="M33" s="65">
        <v>8.6199999999999992</v>
      </c>
      <c r="N33" s="65">
        <v>3.69</v>
      </c>
      <c r="O33" s="65">
        <v>-4.8</v>
      </c>
      <c r="P33" s="65">
        <v>-9.59</v>
      </c>
      <c r="Q33" s="65">
        <v>11.03</v>
      </c>
      <c r="R33" s="65">
        <v>-7.14</v>
      </c>
    </row>
    <row r="34" spans="1:18" x14ac:dyDescent="0.2">
      <c r="A34" t="s">
        <v>33</v>
      </c>
      <c r="B34" t="s">
        <v>81</v>
      </c>
      <c r="C34" t="s">
        <v>82</v>
      </c>
      <c r="D34" t="s">
        <v>83</v>
      </c>
      <c r="E34" t="s">
        <v>84</v>
      </c>
      <c r="F34" s="66">
        <v>1E-3</v>
      </c>
      <c r="G34" s="66">
        <v>2.4299999999999999E-2</v>
      </c>
      <c r="H34" s="33">
        <v>0</v>
      </c>
      <c r="I34" s="33">
        <v>3</v>
      </c>
      <c r="L34" s="67">
        <v>2.5499999999999998E-2</v>
      </c>
      <c r="M34" s="65">
        <v>6.38</v>
      </c>
      <c r="N34" s="65">
        <v>3.37</v>
      </c>
      <c r="O34" s="65">
        <v>-4.3499999999999996</v>
      </c>
      <c r="P34" s="65">
        <v>-0.75</v>
      </c>
      <c r="Q34" s="65">
        <v>19.63</v>
      </c>
      <c r="R34" s="1">
        <v>0</v>
      </c>
    </row>
    <row r="35" spans="1:18" ht="13.5" customHeight="1" thickBot="1" x14ac:dyDescent="0.25">
      <c r="A35" s="2" t="s">
        <v>33</v>
      </c>
      <c r="B35" s="2" t="s">
        <v>86</v>
      </c>
      <c r="C35" s="2" t="s">
        <v>87</v>
      </c>
      <c r="D35" s="2" t="s">
        <v>131</v>
      </c>
      <c r="E35" s="2" t="s">
        <v>15</v>
      </c>
      <c r="F35" s="70">
        <v>5.1999999999999998E-3</v>
      </c>
      <c r="G35" s="70">
        <v>7.1999999999999998E-3</v>
      </c>
      <c r="H35" s="29">
        <v>67</v>
      </c>
      <c r="I35" s="31">
        <v>47</v>
      </c>
      <c r="J35" s="31">
        <v>44</v>
      </c>
      <c r="K35" s="31">
        <v>38</v>
      </c>
      <c r="L35" s="99">
        <v>7.4999999999999997E-2</v>
      </c>
      <c r="M35" s="3">
        <v>8.17</v>
      </c>
      <c r="N35" s="3">
        <v>4.38</v>
      </c>
      <c r="O35" s="3">
        <v>-4.5999999999999996</v>
      </c>
      <c r="P35" s="3">
        <v>-4.57</v>
      </c>
      <c r="Q35" s="3">
        <v>19.54</v>
      </c>
      <c r="R35" s="3">
        <v>-1.62</v>
      </c>
    </row>
    <row r="36" spans="1:18" ht="13.5" customHeight="1" thickBot="1" x14ac:dyDescent="0.25">
      <c r="A36" s="2"/>
      <c r="B36" s="2"/>
      <c r="C36" s="2"/>
      <c r="D36" s="2" t="s">
        <v>132</v>
      </c>
      <c r="E36" s="2"/>
      <c r="F36" s="70">
        <f>((F33*(L33/SUM(L33:L35)))+(F34*(L34/SUM(L33:L35)))+(F35*(L35/SUM(L33:L35))))</f>
        <v>4.7142857142857143E-3</v>
      </c>
      <c r="G36" s="70">
        <f>((G33*(L33/SUM(L33:L35)))+(G34*(L34/SUM(L33:L35)))+(G35*(L35/SUM(L33:L35))))</f>
        <v>1.7197619047619045E-2</v>
      </c>
      <c r="H36" s="17"/>
      <c r="I36" s="17"/>
      <c r="J36" s="17"/>
      <c r="K36" s="17"/>
      <c r="L36" s="99"/>
      <c r="M36" s="3">
        <f>((M33*(L33/SUM(L33:L35)))+(M34*(L34/SUM(L33:L35)))+(M35*(L35/SUM(L33:L35))))</f>
        <v>7.8988095238095237</v>
      </c>
      <c r="N36" s="3">
        <f>((N33*(L33/SUM(L33:L35)))+(N34*(L34/SUM(L33:L35)))+(N35*(L35/SUM(L33:L35))))</f>
        <v>4.0359523809523807</v>
      </c>
      <c r="O36" s="3">
        <f>((O33*(L33/SUM(L33:L35)))+(O34*(L34/SUM(L33:L35)))+(O35*(L35/SUM(L33:L35))))</f>
        <v>-4.5898809523809518</v>
      </c>
      <c r="P36" s="3">
        <f>((P33*(L33/SUM(L33:L35)))+(P34*(L34/SUM(L33:L35)))+(P35*(L35/SUM(L33:L35))))</f>
        <v>-4.8128571428571423</v>
      </c>
      <c r="Q36" s="3">
        <f>((Q33*(L33/SUM(L33:L35)))+(Q34*(L34/SUM(L33:L35)))+(Q35*(L35/SUM(L33:L35))))</f>
        <v>17.835952380952378</v>
      </c>
      <c r="R36" s="3">
        <f>((R33*(L33/SUM(L33:L35)))+(R34*(L34/SUM(L33:L35)))+(R35*(L35/SUM(L33:L35))))</f>
        <v>-2.4092857142857143</v>
      </c>
    </row>
    <row r="37" spans="1:18" ht="13.5" customHeight="1" thickBot="1" x14ac:dyDescent="0.25">
      <c r="A37" s="13"/>
      <c r="B37" s="13" t="s">
        <v>133</v>
      </c>
      <c r="C37" s="13" t="s">
        <v>134</v>
      </c>
      <c r="D37" s="13" t="s">
        <v>135</v>
      </c>
      <c r="E37" s="13"/>
      <c r="F37" s="26">
        <v>2E-3</v>
      </c>
      <c r="G37" s="26">
        <v>1.3899999999999999E-2</v>
      </c>
      <c r="H37" s="20"/>
      <c r="I37" s="20"/>
      <c r="J37" s="20"/>
      <c r="K37" s="20"/>
      <c r="L37" s="14"/>
      <c r="M37" s="15">
        <v>8.74</v>
      </c>
      <c r="N37" s="15">
        <v>5.05</v>
      </c>
      <c r="O37" s="15">
        <v>-3.45</v>
      </c>
      <c r="P37" s="15">
        <v>-2.0099999999999998</v>
      </c>
      <c r="Q37" s="15">
        <v>17.739999999999998</v>
      </c>
      <c r="R37" s="15">
        <v>0.54</v>
      </c>
    </row>
    <row r="38" spans="1:18" ht="13.5" customHeight="1" thickBot="1" x14ac:dyDescent="0.25">
      <c r="A38" s="4" t="s">
        <v>89</v>
      </c>
      <c r="B38" s="4" t="s">
        <v>90</v>
      </c>
      <c r="C38" s="4" t="s">
        <v>91</v>
      </c>
      <c r="D38" s="4" t="s">
        <v>92</v>
      </c>
      <c r="E38" s="4" t="s">
        <v>15</v>
      </c>
      <c r="F38" s="25">
        <v>4.1000000000000003E-3</v>
      </c>
      <c r="G38" s="25">
        <v>2.69E-2</v>
      </c>
      <c r="H38" s="34">
        <v>0</v>
      </c>
      <c r="I38" s="34">
        <v>0</v>
      </c>
      <c r="J38" s="19"/>
      <c r="K38" s="19"/>
      <c r="L38" s="5">
        <v>2.4E-2</v>
      </c>
      <c r="M38" s="6">
        <v>14.6</v>
      </c>
      <c r="N38" s="6">
        <v>6.04</v>
      </c>
      <c r="O38" s="6">
        <v>3.23</v>
      </c>
      <c r="P38" s="6">
        <v>5.85</v>
      </c>
      <c r="Q38" s="6">
        <v>25.9</v>
      </c>
      <c r="R38" s="7"/>
    </row>
    <row r="39" spans="1:18" ht="13.5" customHeight="1" thickBot="1" x14ac:dyDescent="0.25">
      <c r="A39" s="10"/>
      <c r="B39" s="10" t="s">
        <v>136</v>
      </c>
      <c r="C39" s="10" t="s">
        <v>137</v>
      </c>
      <c r="D39" s="10" t="s">
        <v>138</v>
      </c>
      <c r="E39" s="10"/>
      <c r="F39" s="24">
        <v>5.0000000000000001E-3</v>
      </c>
      <c r="G39" s="24">
        <v>3.0300000000000001E-2</v>
      </c>
      <c r="H39" s="18"/>
      <c r="I39" s="18"/>
      <c r="J39" s="18"/>
      <c r="K39" s="18"/>
      <c r="L39" s="11"/>
      <c r="M39" s="12">
        <v>15.57</v>
      </c>
      <c r="N39" s="12">
        <v>6.22</v>
      </c>
      <c r="O39" s="12">
        <v>2.42</v>
      </c>
      <c r="P39" s="12">
        <v>4.09</v>
      </c>
      <c r="Q39" s="12">
        <v>22.94</v>
      </c>
      <c r="R39" s="16"/>
    </row>
    <row r="40" spans="1:18" ht="13.5" customHeight="1" thickBot="1" x14ac:dyDescent="0.25">
      <c r="A40" s="4"/>
      <c r="B40" s="4"/>
      <c r="C40" s="4"/>
      <c r="D40" s="4" t="s">
        <v>139</v>
      </c>
      <c r="E40" s="4"/>
      <c r="F40" s="25">
        <f>(F10*(L10/0.6))+((F12*(L12/0.6))+(F13*(L13/0.6))+(F14*(L14/0.6))+(F15*(L15/0.6))+(F18*(L18/0.6))+(F19*(L19/0.6))+(F20*(L20/0.6))+(F23*(L23/0.6))+(F24*(L24/0.6))+(F25*(L25/0.6))+(F28*(L28/0.6))+(F29*(L29/0.6))+(F30*(L30/0.6))+(F33*(L33/0.6))+(F34*(L34/0.6))+(F35*(L35/0.6))+(F38*(L38/0.6)))</f>
        <v>5.6627500000000002E-3</v>
      </c>
      <c r="G40" s="25">
        <f>(G10*(L10/0.6))+((G12*(L12/0.6))+(G13*(L13/0.6))+(G14*(L14/0.6))+(G15*(L15/0.6))+(G18*(L18/0.6))+(G19*(L19/0.6))+(G20*(L20/0.6))+(G23*(L23/0.6))+(G24*(L24/0.6))+(G25*(L25/0.6))+(G28*(L28/0.6))+(G29*(L29/0.6))+(G30*(L30/0.6))+(G33*(L33/0.6))+(G34*(L34/0.6))+(G35*(L35/0.6))+(G38*(L38/0.6)))</f>
        <v>1.6301250000000003E-2</v>
      </c>
      <c r="H40" s="19"/>
      <c r="I40" s="19"/>
      <c r="J40" s="19"/>
      <c r="K40" s="19"/>
      <c r="L40" s="5">
        <f>SUM(L10:L38)</f>
        <v>0.60000000000000009</v>
      </c>
      <c r="M40" s="6">
        <f>(M10*(L10/0.6))+((M12*(L12/0.6))+(M13*(L13/0.6))+(M14*(L14/0.6))+(M15*(L15/0.6))+(M18*(L18/0.6))+(M19*(L19/0.6))+(M20*(L20/0.6))+(M23*(L23/0.6))+(M24*(L24/0.6))+(M25*(L25/0.6))+(M28*(L28/0.6))+(M29*(L29/0.6))+(M30*(L30/0.6))+(M33*(L33/0.6))+(M34*(L34/0.6))+(M35*(L35/0.6))+(M38*(L38/0.6)))</f>
        <v>7.3113749999999991</v>
      </c>
      <c r="N40" s="6">
        <f>(N10*(L10/0.6))+((N12*(L12/0.6))+(N13*(L13/0.6))+(N14*(L14/0.6))+(N15*(L15/0.6))+(N18*(L18/0.6))+(N19*(L19/0.6))+(N20*(L20/0.6))+(N23*(L23/0.6))+(N24*(L24/0.6))+(N25*(L25/0.6))+(N28*(L28/0.6))+(N29*(L29/0.6))+(N30*(L30/0.6))+(N33*(L33/0.6))+(N34*(L34/0.6))+(N35*(L35/0.6))+(N38*(L38/0.06)))</f>
        <v>6.617350000000001</v>
      </c>
      <c r="O40" s="6">
        <f>(O10*(L10/0.6))+((O12*(L12/0.6))+(O13*(L13/0.6))+(O14*(L14/0.6))+(O15*(L15/0.6))+(O18*(L18/0.6))+(O19*(L19/0.6))+(O20*(L20/0.6))+(O23*(L23/0.6))+(O24*(L24/0.6))+(O25*(L25/0.6))+(O28*(L28/0.6))+(O29*(L29/0.6))+(O30*(L30/0.6))+(O33*(L33/0.6))+(O34*(L34/0.6))+(O35*(L35/0.6))+(O38*(L38/0.6)))</f>
        <v>-5.1800499999999996</v>
      </c>
      <c r="P40" s="6">
        <f>(P10*(L10/0.6))+((P12*(L12/0.6))+(P13*(L13/0.6))+(P14*(L14/0.6))+(P15*(L15/0.6))+(L18*(L18/0.6))+(P19*(L19/0.6))+(P20*(L20/0.6))+(P23*(L23/0.6))+(P24*(L24/0.6))+(P25*(L25/0.6))+(P28*(L28/0.6))+(P29*(L29/0.6))+(P30*(L30/0.6))+(P33*(L33/0.6))+(P34*(L34/0.6))+(P35*(L35/0.6)))</f>
        <v>-5.6552150000000001</v>
      </c>
      <c r="Q40" s="6">
        <f>(Q10*(L10/0.6))+((Q12*(L12/0.6))+(Q13*(L13/0.6))+(Q14*(L14/0.6))+(Q15*(L15/0.6))+(Q18*(L18/0.6))+(Q19*(L19/0.6))+(Q20*(L20/0.6))+(Q23*(L23/0.6))+(Q24*(L24/0.6))+(Q25*(L25/0.6))+(Q28*(L28/0.6))+(Q29*(L29/0.6))+(Q30*(L30/0.6))+(Q33*(L33/0.6))+(Q34*(L34/0.6))+(Q35*(L35/0.6)))</f>
        <v>13.008175000000001</v>
      </c>
      <c r="R40" s="6">
        <f>(R10*(L10/0.6))+((R12*(L12/0.6))+(R13*(L13/0.6))+(R14*(L14/0.6))+(R15*(L15/0.6))+(R18*(L18/0.6))+(R19*(L19/0.6))+(R20*(L20/0.6))+(R23*(L23/0.6))+(R24*(L24/0.6))+(R25*(L25/0.6))+(R28*(L28/0.6))+(R29*(L29/0.6))+(R30*(L30/0.6))+(R33*(L33/0.6))+(R34*(L34/0.6))+(R35*(L35/0.6)))</f>
        <v>-1.6540250000000001</v>
      </c>
    </row>
    <row r="41" spans="1:18" ht="13.5" customHeight="1" thickBot="1" x14ac:dyDescent="0.25">
      <c r="A41" s="4"/>
      <c r="B41" s="4"/>
      <c r="C41" s="4"/>
      <c r="D41" s="4" t="s">
        <v>140</v>
      </c>
      <c r="E41" s="4"/>
      <c r="F41" s="70">
        <f>(F11*(L10/0.6))+(F17*(SUM(L12:L15)/0.6)+(F22*(SUM(L18:L20)/0.6)+(F27*(SUM(L23:L25)/0.6)+(F32*(SUM(L28:L30)/0.6)+(F37*(SUM(L33:L35)/0.6)+(F39*(L38/0.6)))))))</f>
        <v>2.5279999999999999E-3</v>
      </c>
      <c r="G41" s="70">
        <f>(G11*(L10/0.6))+(G17*(SUM(L12:L15)/0.6)+(G22*(SUM(L18:L20)/0.6)+(G27*(SUM(L23:L25)/0.6)+(G32*(SUM(L28:L30)/0.6)+(G37*(SUM(L33:L35)/0.6)+(G39*(L38/0.6)))))))</f>
        <v>2.0523500000000004E-2</v>
      </c>
      <c r="H41" s="19"/>
      <c r="I41" s="19"/>
      <c r="J41" s="19"/>
      <c r="K41" s="19"/>
      <c r="L41" s="5"/>
      <c r="M41" s="3">
        <f>(M11*(L10/0.6))+(M17*(SUM(L12:L15)/0.6)+(M22*(SUM(L18:L20)/0.6)+(M27*(SUM(L23:L25)/0.6)+(M32*(SUM(L28:L30)/0.6)+(M37*(SUM(L33:L35)/0.6)+(M39*(L38/0.6)))))))</f>
        <v>7.7265250000000005</v>
      </c>
      <c r="N41" s="3">
        <f>(N11*(L10/0.6))+(N17*(SUM(L12:L15)/0.6)+(N22*(SUM(L18:L20)/0.6)+(N27*(SUM(L23:L25)/0.6)+(N32*(SUM(L28:L30)/0.6)+(N37*(SUM(L33:L35)/0.6)+(N39*(L38/0.6)))))))</f>
        <v>4.9514250000000004</v>
      </c>
      <c r="O41" s="3">
        <f>(O11*(L10/0.6))+(O17*(SUM(L12:L15)/0.6)+(O22*(SUM(L18:L20)/0.6)+(O27*(SUM(L23:L25)/0.6)+(O32*(SUM(L28:L30)/0.6)+(O37*(SUM(L33:L35)/0.6)+(O39*(L38/0.6)))))))</f>
        <v>-4.0980000000000008</v>
      </c>
      <c r="P41" s="3">
        <f>(P11*(L10/0.6))+(P17*(SUM(L12:L15)/0.6)+(P22*(SUM(L18:L20)/0.6)+(P27*(SUM(L23:L25)/0.6)+(P32*(SUM(L28:L30)/0.6)+(P37*(SUM(L33:L35)/0.6)+(P39*(L38/0.6)))))))</f>
        <v>-2.3453000000000004</v>
      </c>
      <c r="Q41" s="3">
        <f>(Q11*(L10/0.6))+(Q17*(SUM(L12:L15)/0.6)+(Q22*(SUM(L18:L20)/0.6)+(Q27*(SUM(L23:L25)/0.6)+(Q32*(SUM(L28:L30)/0.6)+(Q37*(SUM(L33:L35)/0.6)+(Q39*(L38/0.6)))))))</f>
        <v>14.069675</v>
      </c>
      <c r="R41" s="3">
        <f>(R11*(L10/0.6))+(R17*(SUM(L12:L15)/0.6)+(R22*(SUM(L18:L20)/0.6)+(R27*(SUM(L23:L25)/0.6)+(R32*(SUM(L28:L30)/0.6)+(R37*(SUM(L33:L35)/0.6)+(R39*(L38/0.6)))))))</f>
        <v>-1.1971500000000004</v>
      </c>
    </row>
    <row r="42" spans="1:18" ht="13.5" customHeight="1" thickBot="1" x14ac:dyDescent="0.25">
      <c r="A42" s="10"/>
      <c r="B42" s="10"/>
      <c r="C42" s="10"/>
      <c r="D42" s="10" t="s">
        <v>141</v>
      </c>
      <c r="E42" s="10"/>
      <c r="F42" s="24">
        <f>(F40*0.6)+(F8*0.4)</f>
        <v>6.6504499999999996E-3</v>
      </c>
      <c r="G42" s="24">
        <f>(G40*0.6)+(G8*0.4)</f>
        <v>2.9411949999999999E-2</v>
      </c>
      <c r="H42" s="18"/>
      <c r="I42" s="18"/>
      <c r="J42" s="18"/>
      <c r="K42" s="18"/>
      <c r="L42" s="11">
        <f>SUM(L2:L38)-L8</f>
        <v>0.99999999999999989</v>
      </c>
      <c r="M42" s="12">
        <f t="shared" ref="M42:R42" si="0">(M40*0.6)+(M8*0.4)</f>
        <v>6.8317049999999995</v>
      </c>
      <c r="N42" s="12">
        <f t="shared" si="0"/>
        <v>4.6773300000000004</v>
      </c>
      <c r="O42" s="12">
        <f t="shared" si="0"/>
        <v>-2.5683099999999999</v>
      </c>
      <c r="P42" s="12">
        <f t="shared" si="0"/>
        <v>-1.5259290000000003</v>
      </c>
      <c r="Q42" s="12">
        <f t="shared" si="0"/>
        <v>12.757265</v>
      </c>
      <c r="R42" s="12">
        <f t="shared" si="0"/>
        <v>1.3553049999999993</v>
      </c>
    </row>
    <row r="43" spans="1:18" ht="13.5" customHeight="1" thickBot="1" x14ac:dyDescent="0.25">
      <c r="A43" s="4"/>
      <c r="B43" s="4"/>
      <c r="C43" s="4"/>
      <c r="D43" s="4" t="s">
        <v>142</v>
      </c>
      <c r="E43" s="4"/>
      <c r="F43" s="25">
        <f>F41*0.6+F9*0.4</f>
        <v>2.3167999999999999E-3</v>
      </c>
      <c r="G43" s="25">
        <f>G41*0.6+G9*0.4</f>
        <v>2.2634100000000004E-2</v>
      </c>
      <c r="H43" s="19"/>
      <c r="I43" s="19"/>
      <c r="J43" s="19"/>
      <c r="K43" s="19"/>
      <c r="L43" s="5"/>
      <c r="M43" s="6">
        <f t="shared" ref="M43:R43" si="1">M41*0.6+M9*0.4</f>
        <v>5.4799150000000001</v>
      </c>
      <c r="N43" s="6">
        <f t="shared" si="1"/>
        <v>2.9628550000000002</v>
      </c>
      <c r="O43" s="6">
        <f t="shared" si="1"/>
        <v>-1.6708000000000005</v>
      </c>
      <c r="P43" s="6">
        <f t="shared" si="1"/>
        <v>1.5688200000000003</v>
      </c>
      <c r="Q43" s="6">
        <f t="shared" si="1"/>
        <v>11.045805000000001</v>
      </c>
      <c r="R43" s="6">
        <f t="shared" si="1"/>
        <v>1.91771</v>
      </c>
    </row>
    <row r="44" spans="1:18" ht="72" customHeight="1" x14ac:dyDescent="0.2">
      <c r="B44" s="288" t="s">
        <v>143</v>
      </c>
      <c r="C44" s="289"/>
      <c r="D44" s="289"/>
      <c r="E44" s="289"/>
      <c r="F44" s="290"/>
      <c r="G44" s="290"/>
      <c r="H44" s="291"/>
      <c r="I44" s="291"/>
      <c r="J44" s="291"/>
      <c r="K44" s="291"/>
      <c r="L44" s="289"/>
      <c r="M44" s="289"/>
      <c r="N44" s="289"/>
      <c r="O44" s="289"/>
      <c r="P44" s="289"/>
      <c r="Q44" s="289"/>
      <c r="R44" s="289"/>
    </row>
    <row r="45" spans="1:18" x14ac:dyDescent="0.2">
      <c r="C45" t="s">
        <v>147</v>
      </c>
    </row>
    <row r="47" spans="1:18" x14ac:dyDescent="0.2">
      <c r="C47" t="s">
        <v>148</v>
      </c>
    </row>
    <row r="49" spans="3:3" x14ac:dyDescent="0.2">
      <c r="C49" t="s">
        <v>149</v>
      </c>
    </row>
    <row r="51" spans="3:3" x14ac:dyDescent="0.2">
      <c r="C51" t="s">
        <v>150</v>
      </c>
    </row>
  </sheetData>
  <mergeCells count="1">
    <mergeCell ref="B44:R44"/>
  </mergeCells>
  <printOptions horizontalCentered="1" verticalCentered="1" gridLines="1"/>
  <pageMargins left="0.5" right="0.5" top="0.5" bottom="0.5" header="0.5" footer="0.25"/>
  <pageSetup scale="89" orientation="landscape"/>
  <headerFooter alignWithMargins="0">
    <oddFooter>&amp;LData as of 12/31/2011&amp;R&amp;D</oddFooter>
  </headerFooter>
  <rowBreaks count="1" manualBreakCount="1">
    <brk id="21" max="16383" man="1"/>
  </rowBreaks>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R51"/>
  <sheetViews>
    <sheetView topLeftCell="C1" workbookViewId="0">
      <pane ySplit="1" topLeftCell="A2" activePane="bottomLeft" state="frozen"/>
      <selection activeCell="C1" sqref="C1"/>
      <selection pane="bottomLeft" activeCell="O40" sqref="O40"/>
    </sheetView>
  </sheetViews>
  <sheetFormatPr defaultRowHeight="12.75" x14ac:dyDescent="0.2"/>
  <cols>
    <col min="1" max="1" width="0" style="64" hidden="1" customWidth="1"/>
    <col min="2" max="2" width="18.85546875" style="64" hidden="1" customWidth="1"/>
    <col min="3" max="3" width="8.7109375" style="64" customWidth="1"/>
    <col min="4" max="4" width="24.5703125" style="64" customWidth="1"/>
    <col min="5" max="5" width="6.42578125" style="64" bestFit="1" customWidth="1"/>
    <col min="6" max="6" width="8.5703125" style="66" bestFit="1" customWidth="1"/>
    <col min="7" max="7" width="6.28515625" style="66" customWidth="1"/>
    <col min="8" max="8" width="7" style="22" bestFit="1" customWidth="1"/>
    <col min="9" max="9" width="7" style="22" customWidth="1"/>
    <col min="10" max="11" width="6.7109375" style="22" bestFit="1" customWidth="1"/>
    <col min="12" max="12" width="9.28515625" style="64" bestFit="1" customWidth="1"/>
  </cols>
  <sheetData>
    <row r="1" spans="1:18" ht="13.5" customHeight="1" thickBot="1" x14ac:dyDescent="0.25">
      <c r="A1" s="8" t="s">
        <v>0</v>
      </c>
      <c r="B1" s="8" t="s">
        <v>1</v>
      </c>
      <c r="C1" s="8" t="s">
        <v>2</v>
      </c>
      <c r="D1" s="8" t="s">
        <v>3</v>
      </c>
      <c r="E1" s="8" t="s">
        <v>4</v>
      </c>
      <c r="F1" s="23" t="s">
        <v>93</v>
      </c>
      <c r="G1" s="23" t="s">
        <v>94</v>
      </c>
      <c r="H1" s="27" t="s">
        <v>95</v>
      </c>
      <c r="I1" s="27" t="s">
        <v>144</v>
      </c>
      <c r="J1" s="27" t="s">
        <v>97</v>
      </c>
      <c r="K1" s="27" t="s">
        <v>98</v>
      </c>
      <c r="L1" s="9" t="s">
        <v>99</v>
      </c>
      <c r="M1" s="8" t="s">
        <v>7</v>
      </c>
      <c r="N1" s="8" t="s">
        <v>6</v>
      </c>
      <c r="O1" s="8" t="s">
        <v>100</v>
      </c>
      <c r="P1" s="8" t="s">
        <v>8</v>
      </c>
      <c r="Q1" s="8" t="s">
        <v>9</v>
      </c>
      <c r="R1" s="8" t="s">
        <v>10</v>
      </c>
    </row>
    <row r="2" spans="1:18" x14ac:dyDescent="0.2">
      <c r="A2" t="s">
        <v>11</v>
      </c>
      <c r="B2" t="s">
        <v>12</v>
      </c>
      <c r="C2" t="s">
        <v>13</v>
      </c>
      <c r="D2" t="s">
        <v>14</v>
      </c>
      <c r="E2" t="s">
        <v>15</v>
      </c>
      <c r="F2" s="66">
        <v>6.3E-3</v>
      </c>
      <c r="G2" s="66">
        <v>5.6800000000000003E-2</v>
      </c>
      <c r="H2" s="33">
        <v>11</v>
      </c>
      <c r="I2" s="33">
        <v>23</v>
      </c>
      <c r="J2" s="36">
        <v>29</v>
      </c>
      <c r="K2" s="33">
        <v>24</v>
      </c>
      <c r="L2" s="67">
        <v>0.14799999999999999</v>
      </c>
      <c r="M2" s="65">
        <v>11.71</v>
      </c>
      <c r="N2" s="65">
        <v>1.86</v>
      </c>
      <c r="O2" s="65">
        <v>4.76</v>
      </c>
      <c r="P2" s="65">
        <v>14.52</v>
      </c>
      <c r="Q2" s="65">
        <v>11.14</v>
      </c>
      <c r="R2" s="65">
        <v>7.4</v>
      </c>
    </row>
    <row r="3" spans="1:18" x14ac:dyDescent="0.2">
      <c r="A3" t="s">
        <v>11</v>
      </c>
      <c r="B3" t="s">
        <v>16</v>
      </c>
      <c r="C3" t="s">
        <v>17</v>
      </c>
      <c r="D3" t="s">
        <v>18</v>
      </c>
      <c r="F3" s="66">
        <v>1.3299999999999999E-2</v>
      </c>
      <c r="G3" s="66">
        <v>5.1000000000000004E-3</v>
      </c>
      <c r="H3" s="33">
        <v>0</v>
      </c>
      <c r="I3" s="33">
        <v>5</v>
      </c>
      <c r="J3" s="33">
        <v>3</v>
      </c>
      <c r="K3" s="33">
        <v>13</v>
      </c>
      <c r="L3" s="67">
        <v>0.04</v>
      </c>
      <c r="M3" s="65">
        <v>2.25</v>
      </c>
      <c r="N3" s="65">
        <v>-0.25</v>
      </c>
      <c r="O3" s="65">
        <v>1.08</v>
      </c>
      <c r="P3" s="65">
        <v>5.21</v>
      </c>
      <c r="Q3" s="65">
        <v>3.06</v>
      </c>
      <c r="R3" s="65">
        <v>2.0699999999999998</v>
      </c>
    </row>
    <row r="4" spans="1:18" x14ac:dyDescent="0.2">
      <c r="A4" t="s">
        <v>11</v>
      </c>
      <c r="B4" t="s">
        <v>19</v>
      </c>
      <c r="C4" t="s">
        <v>20</v>
      </c>
      <c r="D4" t="s">
        <v>21</v>
      </c>
      <c r="E4" t="s">
        <v>15</v>
      </c>
      <c r="F4" s="66">
        <v>4.5999999999999999E-3</v>
      </c>
      <c r="G4" s="66">
        <v>3.6799999999999999E-2</v>
      </c>
      <c r="H4" s="33">
        <v>23</v>
      </c>
      <c r="I4" s="36">
        <v>39</v>
      </c>
      <c r="J4" s="33">
        <v>15</v>
      </c>
      <c r="K4" s="33">
        <v>15</v>
      </c>
      <c r="L4" s="67">
        <v>7.1999999999999995E-2</v>
      </c>
      <c r="M4" s="65">
        <v>9.08</v>
      </c>
      <c r="N4" s="65">
        <v>0.89</v>
      </c>
      <c r="O4" s="65">
        <v>3.15</v>
      </c>
      <c r="P4" s="65">
        <v>11.51</v>
      </c>
      <c r="Q4" s="65">
        <v>7.69</v>
      </c>
      <c r="R4" s="65">
        <v>8.92</v>
      </c>
    </row>
    <row r="5" spans="1:18" x14ac:dyDescent="0.2">
      <c r="A5" t="s">
        <v>11</v>
      </c>
      <c r="B5" t="s">
        <v>22</v>
      </c>
      <c r="C5" t="s">
        <v>101</v>
      </c>
      <c r="D5" t="s">
        <v>102</v>
      </c>
      <c r="E5" t="s">
        <v>15</v>
      </c>
      <c r="F5" s="66">
        <v>5.4999999999999997E-3</v>
      </c>
      <c r="G5" s="66">
        <v>6.2199999999999998E-2</v>
      </c>
      <c r="H5" s="36">
        <v>33</v>
      </c>
      <c r="I5" s="37">
        <v>53</v>
      </c>
      <c r="J5" s="36">
        <v>49</v>
      </c>
      <c r="K5" s="36">
        <v>43</v>
      </c>
      <c r="L5" s="67">
        <v>2.8000000000000001E-2</v>
      </c>
      <c r="M5" s="65">
        <v>11.01</v>
      </c>
      <c r="N5" s="65">
        <v>1.17</v>
      </c>
      <c r="O5" s="65">
        <v>4.09</v>
      </c>
      <c r="P5" s="65">
        <v>18.02</v>
      </c>
      <c r="Q5" s="65">
        <v>11.87</v>
      </c>
      <c r="R5" s="65">
        <v>7.78</v>
      </c>
    </row>
    <row r="6" spans="1:18" x14ac:dyDescent="0.2">
      <c r="A6" t="s">
        <v>11</v>
      </c>
      <c r="B6" t="s">
        <v>25</v>
      </c>
      <c r="C6" t="s">
        <v>26</v>
      </c>
      <c r="D6" t="s">
        <v>27</v>
      </c>
      <c r="E6" t="s">
        <v>28</v>
      </c>
      <c r="F6" s="66">
        <v>1.01E-2</v>
      </c>
      <c r="G6" s="66">
        <v>4.19E-2</v>
      </c>
      <c r="H6" s="33">
        <v>18</v>
      </c>
      <c r="I6" s="33">
        <v>12</v>
      </c>
      <c r="J6" s="33">
        <v>8</v>
      </c>
      <c r="K6" s="33">
        <v>20</v>
      </c>
      <c r="L6" s="67">
        <v>7.1999999999999995E-2</v>
      </c>
      <c r="M6" s="65">
        <v>6.55</v>
      </c>
      <c r="N6" s="65">
        <v>0.85</v>
      </c>
      <c r="O6" s="65">
        <v>2.5</v>
      </c>
      <c r="P6" s="65">
        <v>9.39</v>
      </c>
      <c r="Q6" s="65">
        <v>7.11</v>
      </c>
      <c r="R6" s="65">
        <v>3.85</v>
      </c>
    </row>
    <row r="7" spans="1:18" ht="13.5" customHeight="1" thickBot="1" x14ac:dyDescent="0.25">
      <c r="A7" s="2" t="s">
        <v>11</v>
      </c>
      <c r="B7" s="2" t="s">
        <v>29</v>
      </c>
      <c r="C7" s="2" t="s">
        <v>30</v>
      </c>
      <c r="D7" s="2" t="s">
        <v>31</v>
      </c>
      <c r="E7" s="2" t="s">
        <v>32</v>
      </c>
      <c r="F7" s="70">
        <v>1.44E-2</v>
      </c>
      <c r="G7" s="70">
        <v>7.2700000000000001E-2</v>
      </c>
      <c r="H7" s="31">
        <v>37</v>
      </c>
      <c r="I7" s="30">
        <v>24</v>
      </c>
      <c r="J7" s="31">
        <v>30</v>
      </c>
      <c r="K7" s="31">
        <v>50</v>
      </c>
      <c r="L7" s="99">
        <v>0.04</v>
      </c>
      <c r="M7" s="3">
        <v>15.45</v>
      </c>
      <c r="N7" s="3">
        <v>1.2</v>
      </c>
      <c r="O7" s="3">
        <v>3.77</v>
      </c>
      <c r="P7" s="3">
        <v>20.73</v>
      </c>
      <c r="Q7" s="3">
        <v>17.71</v>
      </c>
      <c r="R7" s="3">
        <v>5.81</v>
      </c>
    </row>
    <row r="8" spans="1:18" ht="13.5" customHeight="1" thickBot="1" x14ac:dyDescent="0.25">
      <c r="A8" s="2"/>
      <c r="B8" s="2"/>
      <c r="C8" s="2"/>
      <c r="D8" s="2" t="s">
        <v>103</v>
      </c>
      <c r="E8" s="2"/>
      <c r="F8" s="70">
        <f>((F2*(L2/0.4))+(F3*(L3/0.4))+(F4*(L4/0.4))+(F5*(L5/0.4))+(F6*(L6/0.4))+(F7*(L7/0.4)))</f>
        <v>8.1319999999999986E-3</v>
      </c>
      <c r="G8" s="70">
        <f>((G2*(L2/0.4))+(G3*(L3/0.4))+(G4*(L4/0.4))+(G5*(L5/0.4))+(G6*(L6/0.4))+(G7*(L7/0.4)))</f>
        <v>4.731599999999999E-2</v>
      </c>
      <c r="H8" s="17"/>
      <c r="I8" s="17"/>
      <c r="J8" s="17"/>
      <c r="K8" s="17"/>
      <c r="L8" s="99">
        <f>SUM(L2:L7)</f>
        <v>0.4</v>
      </c>
      <c r="M8" s="3">
        <f>((M2*(L2/0.4))+(M3*(L3/0.4))+(M4*(L4/0.4))+(M5*(L5/0.4))+(M6*(L6/0.4))+(M7*(L7/0.4)))</f>
        <v>9.6867999999999981</v>
      </c>
      <c r="N8" s="3">
        <f>((N2*(L2/0.4))+(N3*(L3/0.4))+(N4*(L4/0.4))+(N5*(L5/0.4))+(N6*(L6/0.4))+(N7*(L7/0.4)))</f>
        <v>1.1782999999999997</v>
      </c>
      <c r="O8" s="3">
        <f>((O2*(L2/0.4))+(O3*(L3/0.4))+(O4*(L4/0.4))+(O5*(L5/0.4))+(O6*(L6/0.4))+(O7*(L7/0.4)))</f>
        <v>3.5494999999999988</v>
      </c>
      <c r="P8" s="3">
        <f>((P2*(L2/0.4))+(P3*(L3/0.4))+(P4*(L4/0.4))+(P5*(L5/0.4))+(P6*(L6/0.4))+(P7*(L7/0.4)))</f>
        <v>12.989799999999997</v>
      </c>
      <c r="Q8" s="3">
        <f>((Q2*(L2/0.4))+(Q3*(L3/0.4))+(Q4*(L4/0.4))+(Q5*(L5/0.4))+(Q6*(L6/0.4))+(Q7*(L7/0.4)))</f>
        <v>9.6936999999999998</v>
      </c>
      <c r="R8" s="3">
        <f>((R2*(L2/0.4))+(R3*(L3/0.4))+(R4*(L4/0.4))+(R5*(L5/0.4))+(R6*(L6/0.4))+(R7*(L7/0.4)))</f>
        <v>6.3691999999999993</v>
      </c>
    </row>
    <row r="9" spans="1:18" ht="13.5" customHeight="1" thickBot="1" x14ac:dyDescent="0.25">
      <c r="A9" s="10" t="s">
        <v>11</v>
      </c>
      <c r="B9" s="10" t="s">
        <v>104</v>
      </c>
      <c r="C9" s="10" t="s">
        <v>105</v>
      </c>
      <c r="D9" s="10" t="s">
        <v>106</v>
      </c>
      <c r="E9" s="10"/>
      <c r="F9" s="24">
        <v>2E-3</v>
      </c>
      <c r="G9" s="24">
        <v>2.58E-2</v>
      </c>
      <c r="H9" s="18"/>
      <c r="I9" s="18"/>
      <c r="J9" s="18"/>
      <c r="K9" s="18"/>
      <c r="L9" s="11"/>
      <c r="M9" s="12">
        <v>3.83</v>
      </c>
      <c r="N9" s="12">
        <v>0.1</v>
      </c>
      <c r="O9" s="12">
        <v>1.52</v>
      </c>
      <c r="P9" s="12">
        <v>4.97</v>
      </c>
      <c r="Q9" s="12">
        <v>5.94</v>
      </c>
      <c r="R9" s="12">
        <v>6.36</v>
      </c>
    </row>
    <row r="10" spans="1:18" ht="13.5" customHeight="1" thickBot="1" x14ac:dyDescent="0.25">
      <c r="A10" s="4" t="s">
        <v>33</v>
      </c>
      <c r="B10" s="4" t="s">
        <v>34</v>
      </c>
      <c r="C10" s="4" t="s">
        <v>35</v>
      </c>
      <c r="D10" s="4" t="s">
        <v>36</v>
      </c>
      <c r="E10" s="4" t="s">
        <v>15</v>
      </c>
      <c r="F10" s="25">
        <v>6.0000000000000001E-3</v>
      </c>
      <c r="G10" s="25">
        <v>1.8499999999999999E-2</v>
      </c>
      <c r="H10" s="34">
        <v>25</v>
      </c>
      <c r="I10" s="34">
        <v>19</v>
      </c>
      <c r="J10" s="34">
        <v>7</v>
      </c>
      <c r="K10" s="34">
        <v>8</v>
      </c>
      <c r="L10" s="5">
        <v>3.7499999999999999E-2</v>
      </c>
      <c r="M10" s="6">
        <v>11.47</v>
      </c>
      <c r="N10" s="6">
        <v>6.43</v>
      </c>
      <c r="O10" s="6">
        <v>7.22</v>
      </c>
      <c r="P10" s="6">
        <v>15.42</v>
      </c>
      <c r="Q10" s="6">
        <v>3.32</v>
      </c>
      <c r="R10" s="6">
        <v>-1.64</v>
      </c>
    </row>
    <row r="11" spans="1:18" ht="13.5" customHeight="1" thickBot="1" x14ac:dyDescent="0.25">
      <c r="A11" s="13"/>
      <c r="B11" s="13" t="s">
        <v>107</v>
      </c>
      <c r="C11" s="13" t="s">
        <v>108</v>
      </c>
      <c r="D11" s="13" t="s">
        <v>109</v>
      </c>
      <c r="E11" s="13"/>
      <c r="F11" s="26">
        <v>6.7000000000000002E-3</v>
      </c>
      <c r="G11" s="26">
        <v>1.9E-2</v>
      </c>
      <c r="H11" s="35"/>
      <c r="I11" s="35"/>
      <c r="J11" s="35"/>
      <c r="K11" s="35"/>
      <c r="L11" s="14"/>
      <c r="M11" s="15">
        <v>11.14</v>
      </c>
      <c r="N11" s="15">
        <v>5.94</v>
      </c>
      <c r="O11" s="15">
        <v>7.42</v>
      </c>
      <c r="P11" s="15">
        <v>16.68</v>
      </c>
      <c r="Q11" s="15">
        <v>4.2300000000000004</v>
      </c>
      <c r="R11" s="15">
        <v>-1.6</v>
      </c>
    </row>
    <row r="12" spans="1:18" x14ac:dyDescent="0.2">
      <c r="A12" t="s">
        <v>33</v>
      </c>
      <c r="B12" t="s">
        <v>37</v>
      </c>
      <c r="C12" t="s">
        <v>38</v>
      </c>
      <c r="D12" t="s">
        <v>39</v>
      </c>
      <c r="F12" s="66">
        <v>6.4000000000000003E-3</v>
      </c>
      <c r="G12" s="66">
        <v>2.3400000000000001E-2</v>
      </c>
      <c r="H12" s="36">
        <v>37</v>
      </c>
      <c r="I12" s="36">
        <v>38</v>
      </c>
      <c r="J12" s="36">
        <v>28</v>
      </c>
      <c r="K12" s="33">
        <v>22</v>
      </c>
      <c r="L12" s="67">
        <v>1.7999999999999999E-2</v>
      </c>
      <c r="M12" s="65">
        <v>10.98</v>
      </c>
      <c r="N12" s="65">
        <v>3.44</v>
      </c>
      <c r="O12" s="65">
        <v>7.41</v>
      </c>
      <c r="P12" s="65">
        <v>15.67</v>
      </c>
      <c r="Q12" s="65">
        <v>2.69</v>
      </c>
      <c r="R12" s="65">
        <v>-3.7</v>
      </c>
    </row>
    <row r="13" spans="1:18" x14ac:dyDescent="0.2">
      <c r="A13" t="s">
        <v>33</v>
      </c>
      <c r="B13" t="s">
        <v>40</v>
      </c>
      <c r="C13" t="s">
        <v>41</v>
      </c>
      <c r="D13" t="s">
        <v>42</v>
      </c>
      <c r="E13" t="s">
        <v>43</v>
      </c>
      <c r="F13" s="66">
        <v>5.8999999999999999E-3</v>
      </c>
      <c r="G13" s="66">
        <v>1.7600000000000001E-2</v>
      </c>
      <c r="H13" s="33">
        <v>17</v>
      </c>
      <c r="I13" s="33">
        <v>15</v>
      </c>
      <c r="J13" s="33">
        <v>10</v>
      </c>
      <c r="K13" s="33">
        <v>6</v>
      </c>
      <c r="L13" s="67">
        <v>3.9E-2</v>
      </c>
      <c r="M13" s="65">
        <v>13.16</v>
      </c>
      <c r="N13" s="65">
        <v>3.71</v>
      </c>
      <c r="O13" s="65">
        <v>7.32</v>
      </c>
      <c r="P13" s="65">
        <v>18.38</v>
      </c>
      <c r="Q13" s="65">
        <v>3.62</v>
      </c>
      <c r="R13" s="65">
        <v>-2</v>
      </c>
    </row>
    <row r="14" spans="1:18" x14ac:dyDescent="0.2">
      <c r="A14" t="s">
        <v>33</v>
      </c>
      <c r="B14" t="s">
        <v>44</v>
      </c>
      <c r="C14" t="s">
        <v>45</v>
      </c>
      <c r="D14" t="s">
        <v>46</v>
      </c>
      <c r="E14" t="s">
        <v>15</v>
      </c>
      <c r="F14" s="66">
        <v>4.4999999999999997E-3</v>
      </c>
      <c r="G14" s="66">
        <v>3.3799999999999997E-2</v>
      </c>
      <c r="H14" s="33">
        <v>17</v>
      </c>
      <c r="I14" s="33">
        <v>15</v>
      </c>
      <c r="J14" s="33">
        <v>6</v>
      </c>
      <c r="K14" s="33">
        <v>9</v>
      </c>
      <c r="L14" s="67">
        <v>4.0500000000000001E-2</v>
      </c>
      <c r="M14" s="65">
        <v>8.08</v>
      </c>
      <c r="N14" s="65">
        <v>3.55</v>
      </c>
      <c r="O14" s="65">
        <v>7.33</v>
      </c>
      <c r="P14" s="65">
        <v>11.45</v>
      </c>
      <c r="Q14" s="65">
        <v>-0.23</v>
      </c>
      <c r="R14" s="65">
        <v>-6.46</v>
      </c>
    </row>
    <row r="15" spans="1:18" ht="13.5" customHeight="1" thickBot="1" x14ac:dyDescent="0.25">
      <c r="A15" s="2" t="s">
        <v>33</v>
      </c>
      <c r="B15" s="2" t="s">
        <v>47</v>
      </c>
      <c r="C15" s="2" t="s">
        <v>48</v>
      </c>
      <c r="D15" s="2" t="s">
        <v>49</v>
      </c>
      <c r="E15" s="2" t="s">
        <v>15</v>
      </c>
      <c r="F15" s="70">
        <v>7.0000000000000001E-3</v>
      </c>
      <c r="G15" s="70">
        <v>2.3300000000000001E-2</v>
      </c>
      <c r="H15" s="29">
        <v>53</v>
      </c>
      <c r="I15" s="29">
        <v>54</v>
      </c>
      <c r="J15" s="31">
        <v>36</v>
      </c>
      <c r="K15" s="30">
        <v>25</v>
      </c>
      <c r="L15" s="99">
        <v>3.7499999999999999E-2</v>
      </c>
      <c r="M15" s="3">
        <v>12.46</v>
      </c>
      <c r="N15" s="3">
        <v>4.67</v>
      </c>
      <c r="O15" s="3">
        <v>8.2100000000000009</v>
      </c>
      <c r="P15" s="3">
        <v>13.99</v>
      </c>
      <c r="Q15" s="3">
        <v>2.4300000000000002</v>
      </c>
      <c r="R15" s="3">
        <v>-3.77</v>
      </c>
    </row>
    <row r="16" spans="1:18" ht="13.5" customHeight="1" thickBot="1" x14ac:dyDescent="0.25">
      <c r="A16" s="2"/>
      <c r="B16" s="2"/>
      <c r="C16" s="2"/>
      <c r="D16" s="2" t="s">
        <v>110</v>
      </c>
      <c r="E16" s="2"/>
      <c r="F16" s="70">
        <f>((F12*(L12/SUM(L12:L15)))+(F13*(L13/SUM(L12:L15)))+(F14*(L14/SUM(L12:L15)))+(F15*(L15/SUM(L12:L15))))</f>
        <v>5.8522222222222213E-3</v>
      </c>
      <c r="G16" s="70">
        <f>((G12*(L12/SUM(L12:L15)))+(G13*(L13/SUM(L12:L15)))+(G14*(L14/SUM(L12:L15)))+(G15*(L15/SUM(L12:L15))))</f>
        <v>2.481666666666666E-2</v>
      </c>
      <c r="H16" s="17"/>
      <c r="I16" s="17"/>
      <c r="J16" s="17"/>
      <c r="K16" s="17"/>
      <c r="L16" s="99"/>
      <c r="M16" s="3">
        <f>((M12*(L12/SUM(L12:L15)))+(M13*(L13/SUM(L12:L15)))+(M14*(L14/SUM(L12:L15)))+(M15*(L15/SUM(L12:L15))))</f>
        <v>11.150888888888888</v>
      </c>
      <c r="N16" s="3">
        <f>((N12*(L12/SUM(L12:L15)))+(N13*(L13/SUM(L12:L15)))+(N14*(L14/SUM(L12:L15)))+(N15*(L15/SUM(L12:L15))))</f>
        <v>3.8926666666666665</v>
      </c>
      <c r="O16" s="3">
        <f>((O12*(L12/SUM(L12:L15)))+(O13*(L13/SUM(L12:L15)))+(O14*(L14/SUM(L12:L15)))+(O15*(L15/SUM(L12:L15))))</f>
        <v>7.5822222222222209</v>
      </c>
      <c r="P16" s="3">
        <f>((P12*(L12/SUM(L12:L15)))+(P13*(L13/SUM(L12:L15)))+(P14*(L14/SUM(L12:L15)))+(P15*(L15/SUM(L12:L15))))</f>
        <v>14.720222222222221</v>
      </c>
      <c r="Q16" s="3">
        <f>((Q12*(L12/SUM(L12:L15)))+(Q13*(L13/SUM(L12:L15)))+(Q14*(L14/SUM(L12:L15)))+(Q15*(L15/SUM(L12:L15))))</f>
        <v>2.010444444444444</v>
      </c>
      <c r="R16" s="3">
        <f>((R12*(L12/SUM(L12:L15)))+(R13*(L13/SUM(L12:L15)))+(R14*(L14/SUM(L12:L15)))+(R15*(L15/SUM(L12:L15))))</f>
        <v>-4.0563333333333329</v>
      </c>
    </row>
    <row r="17" spans="1:18" ht="13.5" customHeight="1" thickBot="1" x14ac:dyDescent="0.25">
      <c r="A17" s="10"/>
      <c r="B17" s="10" t="s">
        <v>111</v>
      </c>
      <c r="C17" s="10" t="s">
        <v>112</v>
      </c>
      <c r="D17" s="10" t="s">
        <v>113</v>
      </c>
      <c r="E17" s="10"/>
      <c r="F17" s="24">
        <v>3.3999999999999998E-3</v>
      </c>
      <c r="G17" s="24">
        <v>3.0300000000000001E-2</v>
      </c>
      <c r="H17" s="18"/>
      <c r="I17" s="18"/>
      <c r="J17" s="18"/>
      <c r="K17" s="18"/>
      <c r="L17" s="11"/>
      <c r="M17" s="12">
        <v>10.06</v>
      </c>
      <c r="N17" s="12">
        <v>2.94</v>
      </c>
      <c r="O17" s="12">
        <v>6.9</v>
      </c>
      <c r="P17" s="12">
        <v>13.6</v>
      </c>
      <c r="Q17" s="12">
        <v>2.0299999999999998</v>
      </c>
      <c r="R17" s="12">
        <v>-5.3</v>
      </c>
    </row>
    <row r="18" spans="1:18" x14ac:dyDescent="0.2">
      <c r="A18" t="s">
        <v>33</v>
      </c>
      <c r="B18" t="s">
        <v>50</v>
      </c>
      <c r="C18" t="s">
        <v>114</v>
      </c>
      <c r="D18" t="s">
        <v>115</v>
      </c>
      <c r="E18" t="s">
        <v>116</v>
      </c>
      <c r="F18" s="66">
        <v>0.01</v>
      </c>
      <c r="G18" s="66">
        <v>4.1999999999999997E-3</v>
      </c>
      <c r="H18" s="33">
        <v>24</v>
      </c>
      <c r="I18" s="36">
        <v>40</v>
      </c>
      <c r="J18" s="33">
        <v>25</v>
      </c>
      <c r="K18" s="36">
        <v>29</v>
      </c>
      <c r="L18" s="67">
        <v>3.5999999999999997E-2</v>
      </c>
      <c r="M18" s="65">
        <v>17.8</v>
      </c>
      <c r="N18" s="65">
        <v>2.4500000000000002</v>
      </c>
      <c r="O18" s="65">
        <v>6.82</v>
      </c>
      <c r="P18" s="65">
        <v>28.73</v>
      </c>
      <c r="Q18" s="65">
        <v>14.45</v>
      </c>
      <c r="R18" s="65">
        <v>6.69</v>
      </c>
    </row>
    <row r="19" spans="1:18" x14ac:dyDescent="0.2">
      <c r="A19" t="s">
        <v>33</v>
      </c>
      <c r="B19" t="s">
        <v>53</v>
      </c>
      <c r="C19" t="s">
        <v>54</v>
      </c>
      <c r="D19" t="s">
        <v>55</v>
      </c>
      <c r="E19" t="s">
        <v>56</v>
      </c>
      <c r="F19" s="66">
        <v>6.1000000000000004E-3</v>
      </c>
      <c r="G19" s="66">
        <v>6.8999999999999999E-3</v>
      </c>
      <c r="H19" s="37">
        <v>73</v>
      </c>
      <c r="I19" s="28">
        <v>79</v>
      </c>
      <c r="J19" s="36">
        <v>40</v>
      </c>
      <c r="K19" s="36">
        <v>29</v>
      </c>
      <c r="L19" s="67">
        <v>3.5999999999999997E-2</v>
      </c>
      <c r="M19" s="65">
        <v>13.29</v>
      </c>
      <c r="N19" s="65">
        <v>0.97</v>
      </c>
      <c r="O19" s="65">
        <v>1.2</v>
      </c>
      <c r="P19" s="65">
        <v>27.3</v>
      </c>
      <c r="Q19" s="65">
        <v>10.52</v>
      </c>
      <c r="R19" s="65">
        <v>-0.91</v>
      </c>
    </row>
    <row r="20" spans="1:18" ht="13.5" customHeight="1" thickBot="1" x14ac:dyDescent="0.25">
      <c r="A20" s="2" t="s">
        <v>33</v>
      </c>
      <c r="B20" s="2" t="s">
        <v>57</v>
      </c>
      <c r="C20" s="2" t="s">
        <v>58</v>
      </c>
      <c r="D20" s="2" t="s">
        <v>59</v>
      </c>
      <c r="E20" s="2" t="s">
        <v>15</v>
      </c>
      <c r="F20" s="70">
        <v>1E-3</v>
      </c>
      <c r="G20" s="70">
        <v>1.9300000000000001E-2</v>
      </c>
      <c r="H20" s="30">
        <v>0</v>
      </c>
      <c r="I20" s="30">
        <v>0</v>
      </c>
      <c r="J20" s="30">
        <v>5</v>
      </c>
      <c r="K20" s="30">
        <v>6</v>
      </c>
      <c r="L20" s="99">
        <v>3.7499999999999999E-2</v>
      </c>
      <c r="M20" s="3">
        <v>16.28</v>
      </c>
      <c r="N20" s="3">
        <v>2.58</v>
      </c>
      <c r="O20" s="3">
        <v>6.31</v>
      </c>
      <c r="P20" s="3">
        <v>30.06</v>
      </c>
      <c r="Q20" s="3">
        <v>13.1</v>
      </c>
      <c r="R20" s="3">
        <v>1.1200000000000001</v>
      </c>
    </row>
    <row r="21" spans="1:18" ht="13.5" customHeight="1" thickBot="1" x14ac:dyDescent="0.25">
      <c r="A21" s="2"/>
      <c r="B21" s="2"/>
      <c r="C21" s="2"/>
      <c r="D21" s="2" t="s">
        <v>117</v>
      </c>
      <c r="E21" s="2"/>
      <c r="F21" s="70">
        <f>((F18*(L18/SUM(L18:L20)))+(F19*(L19/SUM(L18:L20)))+(F20*(L20/SUM(L18:L20))))</f>
        <v>5.6356164383561651E-3</v>
      </c>
      <c r="G21" s="70">
        <f>((G18*(L18/SUM(L18:L20)))+(G19*(L19/SUM(L18:L20)))+(G20*(L20/SUM(L18:L20))))</f>
        <v>1.0258904109589042E-2</v>
      </c>
      <c r="H21" s="17"/>
      <c r="I21" s="17"/>
      <c r="J21" s="17"/>
      <c r="K21" s="17"/>
      <c r="L21" s="99"/>
      <c r="M21" s="3">
        <f>((M18*(L18/SUM(L18:L20)))+(M19*(L19/SUM(L18:L20)))+(M20*(L20/SUM(L18:L20))))</f>
        <v>15.796712328767125</v>
      </c>
      <c r="N21" s="3">
        <f>((N18*(L18/SUM(L18:L20)))+(N19*(L19/SUM(L18:L20)))+(N20*(L20/SUM(L18:L20))))</f>
        <v>2.0079452054794524</v>
      </c>
      <c r="O21" s="3">
        <f>((O18*(L18/SUM(L18:L20)))+(O19*(L19/SUM(L18:L20)))+(O20*(L20/SUM(L18:L20))))</f>
        <v>4.7976712328767128</v>
      </c>
      <c r="P21" s="3">
        <f>((P18*(L18/SUM(L18:L20)))+(P19*(L19/SUM(L18:L20)))+(P20*(L20/SUM(L18:L20))))</f>
        <v>28.71534246575343</v>
      </c>
      <c r="Q21" s="3">
        <f>((Q18*(L18/SUM(L18:L20)))+(Q19*(L19/SUM(L18:L20)))+(Q20*(L20/SUM(L18:L20))))</f>
        <v>12.695616438356165</v>
      </c>
      <c r="R21" s="3">
        <f>((R18*(L18/SUM(L18:L20)))+(R19*(L19/SUM(L18:L20)))+(R20*(L20/SUM(L18:L20))))</f>
        <v>2.2838356164383566</v>
      </c>
    </row>
    <row r="22" spans="1:18" ht="13.5" customHeight="1" thickBot="1" x14ac:dyDescent="0.25">
      <c r="A22" s="10"/>
      <c r="B22" s="10" t="s">
        <v>118</v>
      </c>
      <c r="C22" s="10" t="s">
        <v>119</v>
      </c>
      <c r="D22" s="10" t="s">
        <v>120</v>
      </c>
      <c r="E22" s="10"/>
      <c r="F22" s="24">
        <v>8.9999999999999998E-4</v>
      </c>
      <c r="G22" s="24">
        <v>1.9800000000000002E-2</v>
      </c>
      <c r="H22" s="18"/>
      <c r="I22" s="18"/>
      <c r="J22" s="18"/>
      <c r="K22" s="18"/>
      <c r="L22" s="11"/>
      <c r="M22" s="12">
        <v>16.309999999999999</v>
      </c>
      <c r="N22" s="12">
        <v>2.56</v>
      </c>
      <c r="O22" s="12">
        <v>6.3</v>
      </c>
      <c r="P22" s="12">
        <v>30.01</v>
      </c>
      <c r="Q22" s="12">
        <v>13.1</v>
      </c>
      <c r="R22" s="12">
        <v>0.99</v>
      </c>
    </row>
    <row r="23" spans="1:18" x14ac:dyDescent="0.2">
      <c r="A23" t="s">
        <v>33</v>
      </c>
      <c r="B23" t="s">
        <v>60</v>
      </c>
      <c r="C23" t="s">
        <v>61</v>
      </c>
      <c r="D23" t="s">
        <v>62</v>
      </c>
      <c r="E23" t="s">
        <v>15</v>
      </c>
      <c r="F23" s="66">
        <v>8.9999999999999993E-3</v>
      </c>
      <c r="G23" s="66">
        <v>0</v>
      </c>
      <c r="H23" s="33">
        <v>0</v>
      </c>
      <c r="I23" s="33">
        <v>0</v>
      </c>
      <c r="J23" s="33">
        <v>12</v>
      </c>
      <c r="K23" s="36">
        <v>31</v>
      </c>
      <c r="L23" s="67">
        <v>2.1000000000000001E-2</v>
      </c>
      <c r="M23" s="65">
        <v>16.27</v>
      </c>
      <c r="N23" s="65">
        <v>2.87</v>
      </c>
      <c r="O23" s="65">
        <v>6.97</v>
      </c>
      <c r="P23" s="65">
        <v>24.76</v>
      </c>
      <c r="Q23" s="65">
        <v>14.98</v>
      </c>
      <c r="R23" s="65">
        <v>4.3099999999999996</v>
      </c>
    </row>
    <row r="24" spans="1:18" x14ac:dyDescent="0.2">
      <c r="A24" t="s">
        <v>33</v>
      </c>
      <c r="B24" t="s">
        <v>63</v>
      </c>
      <c r="C24" t="s">
        <v>121</v>
      </c>
      <c r="D24" t="s">
        <v>122</v>
      </c>
      <c r="E24" t="s">
        <v>15</v>
      </c>
      <c r="F24" s="66">
        <v>6.7000000000000002E-3</v>
      </c>
      <c r="G24" s="66">
        <v>1E-3</v>
      </c>
      <c r="H24" s="33">
        <v>0</v>
      </c>
      <c r="I24" s="33">
        <v>0</v>
      </c>
      <c r="J24" s="33">
        <v>7</v>
      </c>
      <c r="K24" s="33">
        <v>11</v>
      </c>
      <c r="L24" s="67">
        <v>2.1000000000000001E-2</v>
      </c>
      <c r="M24" s="65">
        <v>17.13</v>
      </c>
      <c r="N24" s="65">
        <v>2.73</v>
      </c>
      <c r="O24" s="65">
        <v>5.62</v>
      </c>
      <c r="P24" s="65">
        <v>25.46</v>
      </c>
      <c r="Q24" s="65">
        <v>12.73</v>
      </c>
      <c r="R24" s="65">
        <v>3.4</v>
      </c>
    </row>
    <row r="25" spans="1:18" ht="13.5" customHeight="1" thickBot="1" x14ac:dyDescent="0.25">
      <c r="A25" s="2" t="s">
        <v>33</v>
      </c>
      <c r="B25" s="2" t="s">
        <v>66</v>
      </c>
      <c r="C25" s="2" t="s">
        <v>67</v>
      </c>
      <c r="D25" s="2" t="s">
        <v>68</v>
      </c>
      <c r="E25" s="2" t="s">
        <v>43</v>
      </c>
      <c r="F25" s="70">
        <v>4.3E-3</v>
      </c>
      <c r="G25" s="70">
        <v>8.8000000000000005E-3</v>
      </c>
      <c r="H25" s="32">
        <v>78</v>
      </c>
      <c r="I25" s="29">
        <v>73</v>
      </c>
      <c r="J25" s="29">
        <v>61</v>
      </c>
      <c r="K25" s="31">
        <v>46</v>
      </c>
      <c r="L25" s="99">
        <v>4.2000000000000003E-2</v>
      </c>
      <c r="M25" s="3">
        <v>18.079999999999998</v>
      </c>
      <c r="N25" s="3">
        <v>3.23</v>
      </c>
      <c r="O25" s="3">
        <v>7.38</v>
      </c>
      <c r="P25" s="3">
        <v>28.26</v>
      </c>
      <c r="Q25" s="3">
        <v>10.31</v>
      </c>
      <c r="R25" s="3">
        <v>0.28000000000000003</v>
      </c>
    </row>
    <row r="26" spans="1:18" ht="13.5" customHeight="1" thickBot="1" x14ac:dyDescent="0.25">
      <c r="A26" s="2"/>
      <c r="B26" s="2"/>
      <c r="C26" s="2"/>
      <c r="D26" s="2" t="s">
        <v>123</v>
      </c>
      <c r="E26" s="2"/>
      <c r="F26" s="70">
        <f>((F23*(L23/SUM(L23:L25)))+(F24*(L24/SUM(L23:L25)))+(F25*(L25/SUM(L23:L25))))</f>
        <v>6.0749999999999997E-3</v>
      </c>
      <c r="G26" s="70">
        <f>((G23*(L23/SUM(L23:L25)))+(G24*(L24/SUM(L23:L25)))+(G25*(L25/SUM(L23:L25))))</f>
        <v>4.6500000000000005E-3</v>
      </c>
      <c r="H26" s="17"/>
      <c r="I26" s="17"/>
      <c r="J26" s="17"/>
      <c r="K26" s="17"/>
      <c r="L26" s="99"/>
      <c r="M26" s="3">
        <f>((M23*(L23/SUM(L23:L25)))+(M24*(L24/SUM(L23:L25)))+(M25*(L25/SUM(L23:L25))))</f>
        <v>17.39</v>
      </c>
      <c r="N26" s="3">
        <f>((N23*(L23/SUM(L23:L25)))+(N24*(L24/SUM(L23:L25)))+(N25*(L25/SUM(L23:L25))))</f>
        <v>3.0149999999999997</v>
      </c>
      <c r="O26" s="3">
        <f>((O23*(L23/SUM(L23:L25)))+(O24*(L24/SUM(L23:L25)))+(O25*(L25/SUM(L23:L25))))</f>
        <v>6.8375000000000004</v>
      </c>
      <c r="P26" s="3">
        <f>((P23*(L23/SUM(L23:L25)))+(P24*(L24/SUM(L23:L25)))+(P25*(L25/SUM(L23:L25))))</f>
        <v>26.685000000000002</v>
      </c>
      <c r="Q26" s="3">
        <f>((Q23*(L23/SUM(L23:L25)))+(Q24*(L24/SUM(L23:L25)))+(Q25*(L25/SUM(L23:L25))))</f>
        <v>12.0825</v>
      </c>
      <c r="R26" s="3">
        <f>((R23*(L23/SUM(L23:L25)))+(R24*(L24/SUM(L23:L25)))+(R25*(L25/SUM(L23:L25))))</f>
        <v>2.0674999999999999</v>
      </c>
    </row>
    <row r="27" spans="1:18" ht="13.5" customHeight="1" thickBot="1" x14ac:dyDescent="0.25">
      <c r="A27" s="10"/>
      <c r="B27" s="10" t="s">
        <v>124</v>
      </c>
      <c r="C27" s="10" t="s">
        <v>125</v>
      </c>
      <c r="D27" s="10" t="s">
        <v>126</v>
      </c>
      <c r="E27" s="10"/>
      <c r="F27" s="24">
        <v>2E-3</v>
      </c>
      <c r="G27" s="24">
        <v>1.23E-2</v>
      </c>
      <c r="H27" s="18"/>
      <c r="I27" s="18"/>
      <c r="J27" s="18"/>
      <c r="K27" s="18"/>
      <c r="L27" s="11"/>
      <c r="M27" s="12">
        <v>16.62</v>
      </c>
      <c r="N27" s="12">
        <v>1.94</v>
      </c>
      <c r="O27" s="12">
        <v>6.05</v>
      </c>
      <c r="P27" s="12">
        <v>28.92</v>
      </c>
      <c r="Q27" s="12">
        <v>14.52</v>
      </c>
      <c r="R27" s="12">
        <v>3.07</v>
      </c>
    </row>
    <row r="28" spans="1:18" x14ac:dyDescent="0.2">
      <c r="A28" t="s">
        <v>33</v>
      </c>
      <c r="B28" t="s">
        <v>69</v>
      </c>
      <c r="C28" t="s">
        <v>70</v>
      </c>
      <c r="D28" t="s">
        <v>71</v>
      </c>
      <c r="F28" s="66">
        <v>1.21E-2</v>
      </c>
      <c r="G28" s="66">
        <v>1E-3</v>
      </c>
      <c r="H28" s="37">
        <v>65</v>
      </c>
      <c r="I28" s="37">
        <v>56</v>
      </c>
      <c r="J28" s="37">
        <v>66</v>
      </c>
      <c r="K28" s="37">
        <v>75</v>
      </c>
      <c r="L28" s="67">
        <v>2.1000000000000001E-2</v>
      </c>
      <c r="M28" s="65">
        <v>13.1</v>
      </c>
      <c r="N28" s="65">
        <v>1.95</v>
      </c>
      <c r="O28" s="65">
        <v>4.51</v>
      </c>
      <c r="P28" s="65">
        <v>26.08</v>
      </c>
      <c r="Q28" s="65">
        <v>14.13</v>
      </c>
      <c r="R28" s="65">
        <v>0.32</v>
      </c>
    </row>
    <row r="29" spans="1:18" x14ac:dyDescent="0.2">
      <c r="A29" t="s">
        <v>33</v>
      </c>
      <c r="B29" t="s">
        <v>72</v>
      </c>
      <c r="C29" t="s">
        <v>73</v>
      </c>
      <c r="D29" t="s">
        <v>74</v>
      </c>
      <c r="F29" s="66">
        <v>9.1000000000000004E-3</v>
      </c>
      <c r="G29" s="66">
        <v>4.1999999999999997E-3</v>
      </c>
      <c r="H29" s="37">
        <v>58</v>
      </c>
      <c r="I29" s="36">
        <v>46</v>
      </c>
      <c r="J29" s="37">
        <v>53</v>
      </c>
      <c r="K29" s="37">
        <v>54</v>
      </c>
      <c r="L29" s="67">
        <v>2.1000000000000001E-2</v>
      </c>
      <c r="M29" s="65">
        <v>13.02</v>
      </c>
      <c r="N29" s="65">
        <v>2.4500000000000002</v>
      </c>
      <c r="O29" s="65">
        <v>5.61</v>
      </c>
      <c r="P29" s="65">
        <v>24.92</v>
      </c>
      <c r="Q29" s="65">
        <v>10.71</v>
      </c>
      <c r="R29" s="65">
        <v>-2.12</v>
      </c>
    </row>
    <row r="30" spans="1:18" ht="13.5" customHeight="1" thickBot="1" x14ac:dyDescent="0.25">
      <c r="A30" s="2" t="s">
        <v>33</v>
      </c>
      <c r="B30" s="2" t="s">
        <v>75</v>
      </c>
      <c r="C30" s="2" t="s">
        <v>76</v>
      </c>
      <c r="D30" s="2" t="s">
        <v>77</v>
      </c>
      <c r="E30" s="2" t="s">
        <v>15</v>
      </c>
      <c r="F30" s="70">
        <v>2.8E-3</v>
      </c>
      <c r="G30" s="70">
        <v>1.7999999999999999E-2</v>
      </c>
      <c r="H30" s="31">
        <v>44</v>
      </c>
      <c r="I30" s="30">
        <v>25</v>
      </c>
      <c r="J30" s="30">
        <v>25</v>
      </c>
      <c r="K30" s="31">
        <v>26</v>
      </c>
      <c r="L30" s="99">
        <v>4.2000000000000003E-2</v>
      </c>
      <c r="M30" s="3">
        <v>17.88</v>
      </c>
      <c r="N30" s="3">
        <v>3.65</v>
      </c>
      <c r="O30" s="3">
        <v>8.7899999999999991</v>
      </c>
      <c r="P30" s="3">
        <v>34.090000000000003</v>
      </c>
      <c r="Q30" s="3">
        <v>12.52</v>
      </c>
      <c r="R30" s="3">
        <v>0.01</v>
      </c>
    </row>
    <row r="31" spans="1:18" ht="13.5" customHeight="1" thickBot="1" x14ac:dyDescent="0.25">
      <c r="A31" s="2"/>
      <c r="B31" s="2"/>
      <c r="C31" s="2"/>
      <c r="D31" s="2" t="s">
        <v>127</v>
      </c>
      <c r="E31" s="2"/>
      <c r="F31" s="70">
        <f>((F28*(L28/SUM(L28:L30)))+(F29*(L29/SUM(L28:L30)))+(F30*(L30/SUM(L28:L30))))</f>
        <v>6.7000000000000002E-3</v>
      </c>
      <c r="G31" s="70">
        <f>((G28*(L28/SUM(L28:L30)))+(G29*(L29/SUM(L28:L30)))+(G30*(L30/SUM(L28:L30))))</f>
        <v>1.03E-2</v>
      </c>
      <c r="H31" s="17"/>
      <c r="I31" s="17"/>
      <c r="J31" s="17"/>
      <c r="K31" s="17"/>
      <c r="L31" s="99"/>
      <c r="M31" s="3">
        <f>((M28*(L28/SUM(L28:L30)))+(M29*(L29/SUM(L28:L30)))+(M30*(L30/SUM(L28:L30))))</f>
        <v>15.469999999999999</v>
      </c>
      <c r="N31" s="3">
        <f>((N28*(L28/SUM(L28:L30)))+(N29*(L29/SUM(L28:L30)))+(N30*(L30/SUM(L28:L30))))</f>
        <v>2.9249999999999998</v>
      </c>
      <c r="O31" s="3">
        <f>((O28*(L28/SUM(L28:L30)))+(O29*(L29/SUM(L28:L30)))+(O30*(L30/SUM(L28:L30))))</f>
        <v>6.9249999999999998</v>
      </c>
      <c r="P31" s="3">
        <f>((P28*(L28/SUM(L28:L30)))+(P29*(L29/SUM(L28:L30)))+(P30*(L30/SUM(L28:L30))))</f>
        <v>29.795000000000002</v>
      </c>
      <c r="Q31" s="3">
        <f>((Q28*(L28/SUM(L28:L30)))+(Q29*(L29/SUM(L28:L30)))+(Q30*(L30/SUM(L28:L30))))</f>
        <v>12.47</v>
      </c>
      <c r="R31" s="3">
        <f>((R28*(L28/SUM(L28:L30)))+(R29*(L29/SUM(L28:L30)))+(R30*(L30/SUM(L28:L30))))</f>
        <v>-0.44500000000000001</v>
      </c>
    </row>
    <row r="32" spans="1:18" ht="13.5" customHeight="1" thickBot="1" x14ac:dyDescent="0.25">
      <c r="A32" s="10"/>
      <c r="B32" s="10" t="s">
        <v>128</v>
      </c>
      <c r="C32" s="10" t="s">
        <v>129</v>
      </c>
      <c r="D32" s="10" t="s">
        <v>130</v>
      </c>
      <c r="E32" s="10"/>
      <c r="F32" s="24">
        <v>2E-3</v>
      </c>
      <c r="G32" s="24">
        <v>2.18E-2</v>
      </c>
      <c r="H32" s="18"/>
      <c r="I32" s="18"/>
      <c r="J32" s="18"/>
      <c r="K32" s="18"/>
      <c r="L32" s="11"/>
      <c r="M32" s="12">
        <v>15.57</v>
      </c>
      <c r="N32" s="12">
        <v>3.14</v>
      </c>
      <c r="O32" s="12">
        <v>6.44</v>
      </c>
      <c r="P32" s="12">
        <v>30.61</v>
      </c>
      <c r="Q32" s="12">
        <v>11.63</v>
      </c>
      <c r="R32" s="12">
        <v>-1.01</v>
      </c>
    </row>
    <row r="33" spans="1:18" x14ac:dyDescent="0.2">
      <c r="A33" t="s">
        <v>33</v>
      </c>
      <c r="B33" t="s">
        <v>78</v>
      </c>
      <c r="C33" t="s">
        <v>145</v>
      </c>
      <c r="D33" t="s">
        <v>146</v>
      </c>
      <c r="F33" s="66">
        <v>7.0000000000000001E-3</v>
      </c>
      <c r="G33" s="66">
        <v>3.6200000000000003E-2</v>
      </c>
      <c r="H33" s="28">
        <v>81</v>
      </c>
      <c r="I33" s="28">
        <v>88</v>
      </c>
      <c r="J33" s="28">
        <v>88</v>
      </c>
      <c r="K33" s="37">
        <v>66</v>
      </c>
      <c r="L33" s="67">
        <v>2.5499999999999998E-2</v>
      </c>
      <c r="M33" s="65">
        <v>18.5</v>
      </c>
      <c r="N33" s="65">
        <v>1.89</v>
      </c>
      <c r="O33" s="65">
        <v>9.09</v>
      </c>
      <c r="P33" s="65">
        <v>34.47</v>
      </c>
      <c r="Q33" s="65">
        <v>9.7100000000000009</v>
      </c>
      <c r="R33" s="65">
        <v>-6.46</v>
      </c>
    </row>
    <row r="34" spans="1:18" x14ac:dyDescent="0.2">
      <c r="A34" t="s">
        <v>33</v>
      </c>
      <c r="B34" t="s">
        <v>81</v>
      </c>
      <c r="C34" t="s">
        <v>82</v>
      </c>
      <c r="D34" t="s">
        <v>83</v>
      </c>
      <c r="E34" t="s">
        <v>84</v>
      </c>
      <c r="F34" s="66">
        <v>1E-3</v>
      </c>
      <c r="G34" s="66">
        <v>2.3800000000000002E-2</v>
      </c>
      <c r="H34" s="33">
        <v>0</v>
      </c>
      <c r="I34" s="33">
        <v>3</v>
      </c>
      <c r="L34" s="67">
        <v>2.5499999999999998E-2</v>
      </c>
      <c r="M34" s="65">
        <v>12.13</v>
      </c>
      <c r="N34" s="65">
        <v>2.0299999999999998</v>
      </c>
      <c r="O34" s="65">
        <v>5.4</v>
      </c>
      <c r="P34" s="65">
        <v>27.57</v>
      </c>
      <c r="Q34" s="65">
        <v>12.96</v>
      </c>
      <c r="R34" s="1">
        <v>2.0299999999999998</v>
      </c>
    </row>
    <row r="35" spans="1:18" ht="13.5" customHeight="1" thickBot="1" x14ac:dyDescent="0.25">
      <c r="A35" s="2" t="s">
        <v>33</v>
      </c>
      <c r="B35" s="2" t="s">
        <v>86</v>
      </c>
      <c r="C35" s="2" t="s">
        <v>87</v>
      </c>
      <c r="D35" s="2" t="s">
        <v>131</v>
      </c>
      <c r="E35" s="2" t="s">
        <v>15</v>
      </c>
      <c r="F35" s="70">
        <v>5.1999999999999998E-3</v>
      </c>
      <c r="G35" s="70">
        <v>6.7999999999999996E-3</v>
      </c>
      <c r="H35" s="29">
        <v>67</v>
      </c>
      <c r="I35" s="31">
        <v>47</v>
      </c>
      <c r="J35" s="31">
        <v>44</v>
      </c>
      <c r="K35" s="31">
        <v>38</v>
      </c>
      <c r="L35" s="99">
        <v>7.4999999999999997E-2</v>
      </c>
      <c r="M35" s="3">
        <v>16.18</v>
      </c>
      <c r="N35" s="3">
        <v>3.31</v>
      </c>
      <c r="O35" s="3">
        <v>7.41</v>
      </c>
      <c r="P35" s="3">
        <v>35</v>
      </c>
      <c r="Q35" s="3">
        <v>13.1</v>
      </c>
      <c r="R35" s="3">
        <v>1.61</v>
      </c>
    </row>
    <row r="36" spans="1:18" ht="13.5" customHeight="1" thickBot="1" x14ac:dyDescent="0.25">
      <c r="A36" s="2"/>
      <c r="B36" s="2"/>
      <c r="C36" s="2"/>
      <c r="D36" s="2" t="s">
        <v>132</v>
      </c>
      <c r="E36" s="2"/>
      <c r="F36" s="70">
        <f>((F33*(L33/SUM(L33:L35)))+(F34*(L34/SUM(L33:L35)))+(F35*(L35/SUM(L33:L35))))</f>
        <v>4.7142857142857143E-3</v>
      </c>
      <c r="G36" s="70">
        <f>((G33*(L33/SUM(L33:L35)))+(G34*(L34/SUM(L33:L35)))+(G35*(L35/SUM(L33:L35))))</f>
        <v>1.6190476190476189E-2</v>
      </c>
      <c r="H36" s="17"/>
      <c r="I36" s="17"/>
      <c r="J36" s="17"/>
      <c r="K36" s="17"/>
      <c r="L36" s="99"/>
      <c r="M36" s="3">
        <f>((M33*(L33/SUM(L33:L35)))+(M34*(L34/SUM(L33:L35)))+(M35*(L35/SUM(L33:L35))))</f>
        <v>15.829880952380952</v>
      </c>
      <c r="N36" s="3">
        <f>((N33*(L33/SUM(L33:L35)))+(N34*(L34/SUM(L33:L35)))+(N35*(L35/SUM(L33:L35))))</f>
        <v>2.7635714285714288</v>
      </c>
      <c r="O36" s="3">
        <f>((O33*(L33/SUM(L33:L35)))+(O34*(L34/SUM(L33:L35)))+(O35*(L35/SUM(L33:L35))))</f>
        <v>7.3432142857142857</v>
      </c>
      <c r="P36" s="3">
        <f>((P33*(L33/SUM(L33:L35)))+(P34*(L34/SUM(L33:L35)))+(P35*(L35/SUM(L33:L35))))</f>
        <v>33.389047619047616</v>
      </c>
      <c r="Q36" s="3">
        <f>((Q33*(L33/SUM(L33:L35)))+(Q34*(L34/SUM(L33:L35)))+(Q35*(L35/SUM(L33:L35))))</f>
        <v>12.385595238095238</v>
      </c>
      <c r="R36" s="3">
        <f>((R33*(L33/SUM(L33:L35)))+(R34*(L34/SUM(L33:L35)))+(R35*(L35/SUM(L33:L35))))</f>
        <v>6.1785714285714222E-2</v>
      </c>
    </row>
    <row r="37" spans="1:18" ht="13.5" customHeight="1" thickBot="1" x14ac:dyDescent="0.25">
      <c r="A37" s="13"/>
      <c r="B37" s="13" t="s">
        <v>133</v>
      </c>
      <c r="C37" s="13" t="s">
        <v>134</v>
      </c>
      <c r="D37" s="13" t="s">
        <v>135</v>
      </c>
      <c r="E37" s="13"/>
      <c r="F37" s="26">
        <v>2E-3</v>
      </c>
      <c r="G37" s="26">
        <v>1.3899999999999999E-2</v>
      </c>
      <c r="H37" s="20"/>
      <c r="I37" s="20"/>
      <c r="J37" s="20"/>
      <c r="K37" s="20"/>
      <c r="L37" s="14"/>
      <c r="M37" s="15">
        <v>14.28</v>
      </c>
      <c r="N37" s="15">
        <v>3.29</v>
      </c>
      <c r="O37" s="15">
        <v>5.3</v>
      </c>
      <c r="P37" s="15">
        <v>31.94</v>
      </c>
      <c r="Q37" s="15">
        <v>12.96</v>
      </c>
      <c r="R37" s="15">
        <v>2.2400000000000002</v>
      </c>
    </row>
    <row r="38" spans="1:18" ht="13.5" customHeight="1" thickBot="1" x14ac:dyDescent="0.25">
      <c r="A38" s="4" t="s">
        <v>89</v>
      </c>
      <c r="B38" s="4" t="s">
        <v>90</v>
      </c>
      <c r="C38" s="4" t="s">
        <v>91</v>
      </c>
      <c r="D38" s="4" t="s">
        <v>92</v>
      </c>
      <c r="E38" s="4" t="s">
        <v>15</v>
      </c>
      <c r="F38" s="25">
        <v>4.1000000000000003E-3</v>
      </c>
      <c r="G38" s="25">
        <v>2.6100000000000002E-2</v>
      </c>
      <c r="H38" s="34">
        <v>0</v>
      </c>
      <c r="I38" s="34">
        <v>0</v>
      </c>
      <c r="J38" s="19"/>
      <c r="K38" s="19"/>
      <c r="L38" s="5">
        <v>2.4E-2</v>
      </c>
      <c r="M38" s="6">
        <v>18.05</v>
      </c>
      <c r="N38" s="6">
        <v>-0.32</v>
      </c>
      <c r="O38" s="6">
        <v>3.02</v>
      </c>
      <c r="P38" s="6">
        <v>29.52</v>
      </c>
      <c r="Q38" s="6">
        <v>16.079999999999998</v>
      </c>
      <c r="R38" s="7"/>
    </row>
    <row r="39" spans="1:18" ht="13.5" customHeight="1" thickBot="1" x14ac:dyDescent="0.25">
      <c r="A39" s="10"/>
      <c r="B39" s="10" t="s">
        <v>136</v>
      </c>
      <c r="C39" s="10" t="s">
        <v>137</v>
      </c>
      <c r="D39" s="10" t="s">
        <v>138</v>
      </c>
      <c r="E39" s="10"/>
      <c r="F39" s="24">
        <v>5.0000000000000001E-3</v>
      </c>
      <c r="G39" s="24">
        <v>3.0300000000000001E-2</v>
      </c>
      <c r="H39" s="18"/>
      <c r="I39" s="18"/>
      <c r="J39" s="18"/>
      <c r="K39" s="18"/>
      <c r="L39" s="11"/>
      <c r="M39" s="12">
        <v>19.43</v>
      </c>
      <c r="N39" s="12">
        <v>0.22</v>
      </c>
      <c r="O39" s="12">
        <v>3.47</v>
      </c>
      <c r="P39" s="12">
        <v>28.59</v>
      </c>
      <c r="Q39" s="12">
        <v>14.44</v>
      </c>
      <c r="R39" s="16"/>
    </row>
    <row r="40" spans="1:18" ht="13.5" customHeight="1" thickBot="1" x14ac:dyDescent="0.25">
      <c r="A40" s="4"/>
      <c r="B40" s="4"/>
      <c r="C40" s="4"/>
      <c r="D40" s="4" t="s">
        <v>139</v>
      </c>
      <c r="E40" s="4"/>
      <c r="F40" s="25">
        <f>(F10*(L10/0.6))+((F12*(L12/0.6))+(F13*(L13/0.6))+(F14*(L14/0.6))+(F15*(L15/0.6))+(F18*(L18/0.6))+(F19*(L19/0.6))+(F20*(L20/0.6))+(F23*(L23/0.6))+(F24*(L24/0.6))+(F25*(L25/0.6))+(F28*(L28/0.6))+(F29*(L29/0.6))+(F30*(L30/0.6))+(F33*(L33/0.6))+(F34*(L34/0.6))+(F35*(L35/0.6))+(F38*(L38/0.6)))</f>
        <v>5.6627500000000002E-3</v>
      </c>
      <c r="G40" s="25">
        <f>(G10*(L10/0.6))+((G12*(L12/0.6))+(G13*(L13/0.6))+(G14*(L14/0.6))+(G15*(L15/0.6))+(G18*(L18/0.6))+(G19*(L19/0.6))+(G20*(L20/0.6))+(G23*(L23/0.6))+(G24*(L24/0.6))+(G25*(L25/0.6))+(G28*(L28/0.6))+(G29*(L29/0.6))+(G30*(L30/0.6))+(G33*(L33/0.6))+(G34*(L34/0.6))+(G35*(L35/0.6))+(G38*(L38/0.6)))</f>
        <v>1.514925E-2</v>
      </c>
      <c r="H40" s="19"/>
      <c r="I40" s="19"/>
      <c r="J40" s="19"/>
      <c r="K40" s="19"/>
      <c r="L40" s="5">
        <f>SUM(L10:L38)</f>
        <v>0.60000000000000009</v>
      </c>
      <c r="M40" s="6">
        <f>(M10*(L10/0.6))+((M12*(L12/0.6))+(M13*(L13/0.6))+(M14*(L14/0.6))+(M15*(L15/0.6))+(M18*(L18/0.6))+(M19*(L19/0.6))+(M20*(L20/0.6))+(M23*(L23/0.6))+(M24*(L24/0.6))+(M25*(L25/0.6))+(M28*(L28/0.6))+(M29*(L29/0.6))+(M30*(L30/0.6))+(M33*(L33/0.6))+(M34*(L34/0.6))+(M35*(L35/0.6))+(M38*(L38/0.6)))</f>
        <v>14.755400000000002</v>
      </c>
      <c r="N40" s="6">
        <f>(N10*(L10/0.6))+((N12*(L12/0.6))+(N13*(L13/0.6))+(N14*(L14/0.6))+(N15*(L15/0.6))+(N18*(L18/0.6))+(N19*(L19/0.6))+(N20*(L20/0.6))+(N23*(L23/0.6))+(N24*(L24/0.6))+(N25*(L25/0.6))+(N28*(L28/0.6))+(N29*(L29/0.6))+(N30*(L30/0.6))+(N33*(L33/0.6))+(N34*(L34/0.6))+(N35*(L35/0.6))+(N38*(L38/0.06)))</f>
        <v>2.9281250000000001</v>
      </c>
      <c r="O40" s="6">
        <f>(O10*(L10/0.6))+((O12*(L12/0.6))+(O13*(L13/0.6))+(O14*(L14/0.6))+(O15*(L15/0.6))+(O18*(L18/0.6))+(O19*(L19/0.6))+(O20*(L20/0.6))+(O23*(L23/0.6))+(O24*(L24/0.6))+(O25*(L25/0.6))+(O28*(L28/0.6))+(O29*(L29/0.6))+(O30*(L30/0.6))+(O33*(L33/0.6))+(O34*(L34/0.6))+(O35*(L35/0.6))+(O38*(L38/0.6)))</f>
        <v>6.6224499999999997</v>
      </c>
      <c r="P40" s="6">
        <f>(P10*(L10/0.6))+((P12*(L12/0.6))+(P13*(L13/0.6))+(P14*(L14/0.6))+(P15*(L15/0.6))+(L18*(L18/0.6))+(P19*(L19/0.6))+(P20*(L20/0.6))+(P23*(L23/0.6))+(P24*(L24/0.6))+(P25*(L25/0.6))+(P28*(L28/0.6))+(P29*(L29/0.6))+(P30*(L30/0.6))+(P33*(L33/0.6))+(P34*(L34/0.6))+(P35*(L35/0.6)))</f>
        <v>22.713609999999999</v>
      </c>
      <c r="Q40" s="6">
        <f>(Q10*(L10/0.6))+((Q12*(L12/0.6))+(Q13*(L13/0.6))+(Q14*(L14/0.6))+(Q15*(L15/0.6))+(Q18*(L18/0.6))+(Q19*(L19/0.6))+(Q20*(L20/0.6))+(Q23*(L23/0.6))+(Q24*(L24/0.6))+(Q25*(L25/0.6))+(Q28*(L28/0.6))+(Q29*(L29/0.6))+(Q30*(L30/0.6))+(Q33*(L33/0.6))+(Q34*(L34/0.6))+(Q35*(L35/0.6)))</f>
        <v>9.0151249999999994</v>
      </c>
      <c r="R40" s="6">
        <f>(R10*(L10/0.6))+((R12*(L12/0.6))+(R13*(L13/0.6))+(R14*(L14/0.6))+(R15*(L15/0.6))+(R18*(L18/0.6))+(R19*(L19/0.6))+(R20*(L20/0.6))+(R23*(L23/0.6))+(R24*(L24/0.6))+(R25*(L25/0.6))+(R28*(L28/0.6))+(R29*(L29/0.6))+(R30*(L30/0.6))+(R33*(L33/0.6))+(R34*(L34/0.6))+(R35*(L35/0.6)))</f>
        <v>-0.3582499999999999</v>
      </c>
    </row>
    <row r="41" spans="1:18" ht="13.5" customHeight="1" thickBot="1" x14ac:dyDescent="0.25">
      <c r="A41" s="4"/>
      <c r="B41" s="4"/>
      <c r="C41" s="4"/>
      <c r="D41" s="4" t="s">
        <v>140</v>
      </c>
      <c r="E41" s="4"/>
      <c r="F41" s="70">
        <f>(F11*(L10/0.6))+(F17*(SUM(L12:L15)/0.6)+(F22*(SUM(L18:L20)/0.6)+(F27*(SUM(L23:L25)/0.6)+(F32*(SUM(L28:L30)/0.6)+(F37*(SUM(L33:L35)/0.6)+(F39*(L38/0.6)))))))</f>
        <v>2.5279999999999999E-3</v>
      </c>
      <c r="G41" s="70">
        <f>(G11*(L10/0.6))+(G17*(SUM(L12:L15)/0.6)+(G22*(SUM(L18:L20)/0.6)+(G27*(SUM(L23:L25)/0.6)+(G32*(SUM(L28:L30)/0.6)+(G37*(SUM(L33:L35)/0.6)+(G39*(L38/0.6)))))))</f>
        <v>2.0523500000000004E-2</v>
      </c>
      <c r="H41" s="19"/>
      <c r="I41" s="19"/>
      <c r="J41" s="19"/>
      <c r="K41" s="19"/>
      <c r="L41" s="5"/>
      <c r="M41" s="3">
        <f>(M11*(L10/0.6))+(M17*(SUM(L12:L15)/0.6)+(M22*(SUM(L18:L20)/0.6)+(M27*(SUM(L23:L25)/0.6)+(M32*(SUM(L28:L30)/0.6)+(M37*(SUM(L33:L35)/0.6)+(M39*(L38/0.6)))))))</f>
        <v>14.218924999999999</v>
      </c>
      <c r="N41" s="3">
        <f>(N11*(L10/0.6))+(N17*(SUM(L12:L15)/0.6)+(N22*(SUM(L18:L20)/0.6)+(N27*(SUM(L23:L25)/0.6)+(N32*(SUM(L28:L30)/0.6)+(N37*(SUM(L33:L35)/0.6)+(N39*(L38/0.6)))))))</f>
        <v>2.9108500000000004</v>
      </c>
      <c r="O41" s="3">
        <f>(O11*(L10/0.6))+(O17*(SUM(L12:L15)/0.6)+(O22*(SUM(L18:L20)/0.6)+(O27*(SUM(L23:L25)/0.6)+(O32*(SUM(L28:L30)/0.6)+(O37*(SUM(L33:L35)/0.6)+(O39*(L38/0.6)))))))</f>
        <v>6.1664000000000003</v>
      </c>
      <c r="P41" s="3">
        <f>(P11*(L10/0.6))+(P17*(SUM(L12:L15)/0.6)+(P22*(SUM(L18:L20)/0.6)+(P27*(SUM(L23:L25)/0.6)+(P32*(SUM(L28:L30)/0.6)+(P37*(SUM(L33:L35)/0.6)+(P39*(L38/0.6)))))))</f>
        <v>25.764525000000003</v>
      </c>
      <c r="Q41" s="3">
        <f>(Q11*(L10/0.6))+(Q17*(SUM(L12:L15)/0.6)+(Q22*(SUM(L18:L20)/0.6)+(Q27*(SUM(L23:L25)/0.6)+(Q32*(SUM(L28:L30)/0.6)+(Q37*(SUM(L33:L35)/0.6)+(Q39*(L38/0.6)))))))</f>
        <v>10.072075</v>
      </c>
      <c r="R41" s="3">
        <f>(R11*(L10/0.6))+(R17*(SUM(L12:L15)/0.6)+(R22*(SUM(L18:L20)/0.6)+(R27*(SUM(L23:L25)/0.6)+(R32*(SUM(L28:L30)/0.6)+(R37*(SUM(L33:L35)/0.6)+(R39*(L38/0.6)))))))</f>
        <v>-0.35302499999999992</v>
      </c>
    </row>
    <row r="42" spans="1:18" ht="13.5" customHeight="1" thickBot="1" x14ac:dyDescent="0.25">
      <c r="A42" s="10"/>
      <c r="B42" s="10"/>
      <c r="C42" s="10"/>
      <c r="D42" s="10" t="s">
        <v>141</v>
      </c>
      <c r="E42" s="10"/>
      <c r="F42" s="24">
        <f>(F40*0.6)+(F8*0.4)</f>
        <v>6.6504499999999996E-3</v>
      </c>
      <c r="G42" s="24">
        <f>(G40*0.6)+(G8*0.4)</f>
        <v>2.8015949999999998E-2</v>
      </c>
      <c r="H42" s="18"/>
      <c r="I42" s="18"/>
      <c r="J42" s="18"/>
      <c r="K42" s="18"/>
      <c r="L42" s="11">
        <f>SUM(L2:L38)-L8</f>
        <v>0.99999999999999989</v>
      </c>
      <c r="M42" s="12">
        <f t="shared" ref="M42:R42" si="0">(M40*0.6)+(M8*0.4)</f>
        <v>12.727960000000001</v>
      </c>
      <c r="N42" s="12">
        <f t="shared" si="0"/>
        <v>2.2281949999999999</v>
      </c>
      <c r="O42" s="12">
        <f t="shared" si="0"/>
        <v>5.3932699999999993</v>
      </c>
      <c r="P42" s="12">
        <f t="shared" si="0"/>
        <v>18.824085999999998</v>
      </c>
      <c r="Q42" s="12">
        <f t="shared" si="0"/>
        <v>9.2865549999999999</v>
      </c>
      <c r="R42" s="12">
        <f t="shared" si="0"/>
        <v>2.3327299999999997</v>
      </c>
    </row>
    <row r="43" spans="1:18" ht="13.5" customHeight="1" thickBot="1" x14ac:dyDescent="0.25">
      <c r="A43" s="4"/>
      <c r="B43" s="4"/>
      <c r="C43" s="4"/>
      <c r="D43" s="4" t="s">
        <v>142</v>
      </c>
      <c r="E43" s="4"/>
      <c r="F43" s="25">
        <f>F41*0.6+F9*0.4</f>
        <v>2.3167999999999999E-3</v>
      </c>
      <c r="G43" s="25">
        <f>G41*0.6+G9*0.4</f>
        <v>2.2634100000000004E-2</v>
      </c>
      <c r="H43" s="19"/>
      <c r="I43" s="19"/>
      <c r="J43" s="19"/>
      <c r="K43" s="19"/>
      <c r="L43" s="5"/>
      <c r="M43" s="6">
        <f t="shared" ref="M43:R43" si="1">M41*0.6+M9*0.4</f>
        <v>10.063355</v>
      </c>
      <c r="N43" s="6">
        <f t="shared" si="1"/>
        <v>1.7865100000000003</v>
      </c>
      <c r="O43" s="6">
        <f t="shared" si="1"/>
        <v>4.3078400000000006</v>
      </c>
      <c r="P43" s="6">
        <f t="shared" si="1"/>
        <v>17.446715000000001</v>
      </c>
      <c r="Q43" s="6">
        <f t="shared" si="1"/>
        <v>8.4192450000000001</v>
      </c>
      <c r="R43" s="6">
        <f t="shared" si="1"/>
        <v>2.3321850000000004</v>
      </c>
    </row>
    <row r="44" spans="1:18" ht="72" customHeight="1" x14ac:dyDescent="0.2">
      <c r="B44" s="288" t="s">
        <v>143</v>
      </c>
      <c r="C44" s="289"/>
      <c r="D44" s="289"/>
      <c r="E44" s="289"/>
      <c r="F44" s="290"/>
      <c r="G44" s="290"/>
      <c r="H44" s="291"/>
      <c r="I44" s="291"/>
      <c r="J44" s="291"/>
      <c r="K44" s="291"/>
      <c r="L44" s="289"/>
      <c r="M44" s="289"/>
      <c r="N44" s="289"/>
      <c r="O44" s="289"/>
      <c r="P44" s="289"/>
      <c r="Q44" s="289"/>
      <c r="R44" s="289"/>
    </row>
    <row r="45" spans="1:18" x14ac:dyDescent="0.2">
      <c r="C45" t="s">
        <v>151</v>
      </c>
    </row>
    <row r="47" spans="1:18" x14ac:dyDescent="0.2">
      <c r="C47" t="s">
        <v>152</v>
      </c>
    </row>
    <row r="49" spans="3:3" x14ac:dyDescent="0.2">
      <c r="C49" t="s">
        <v>153</v>
      </c>
    </row>
    <row r="51" spans="3:3" x14ac:dyDescent="0.2">
      <c r="C51" t="s">
        <v>150</v>
      </c>
    </row>
  </sheetData>
  <mergeCells count="1">
    <mergeCell ref="B44:R44"/>
  </mergeCells>
  <conditionalFormatting sqref="H2:K7">
    <cfRule type="cellIs" dxfId="294" priority="6" operator="between">
      <formula>74</formula>
      <formula>99</formula>
    </cfRule>
    <cfRule type="cellIs" dxfId="293" priority="7" operator="between">
      <formula>50</formula>
      <formula>74</formula>
    </cfRule>
    <cfRule type="cellIs" dxfId="292" priority="8" operator="between">
      <formula>25</formula>
      <formula>49</formula>
    </cfRule>
    <cfRule type="cellIs" dxfId="291" priority="9" operator="between">
      <formula>0</formula>
      <formula>24</formula>
    </cfRule>
  </conditionalFormatting>
  <conditionalFormatting sqref="H10:K10 H12:K15">
    <cfRule type="cellIs" dxfId="290" priority="5" operator="between">
      <formula>0</formula>
      <formula>24</formula>
    </cfRule>
  </conditionalFormatting>
  <conditionalFormatting sqref="H10:K10 H12:K15 H18:K20 H23:K25 H28:K30 H33:K35 H38:K38">
    <cfRule type="cellIs" dxfId="289" priority="1" operator="between">
      <formula>74</formula>
      <formula>99</formula>
    </cfRule>
    <cfRule type="cellIs" dxfId="288" priority="2" operator="between">
      <formula>50</formula>
      <formula>74</formula>
    </cfRule>
    <cfRule type="cellIs" dxfId="287" priority="3" operator="between">
      <formula>25</formula>
      <formula>49</formula>
    </cfRule>
    <cfRule type="cellIs" dxfId="286" priority="4" operator="between">
      <formula>0</formula>
      <formula>24</formula>
    </cfRule>
  </conditionalFormatting>
  <printOptions horizontalCentered="1" verticalCentered="1" gridLines="1"/>
  <pageMargins left="0.5" right="0.5" top="0.5" bottom="0.5" header="0.5" footer="0.25"/>
  <pageSetup scale="89" orientation="landscape"/>
  <headerFooter alignWithMargins="0">
    <oddFooter>&amp;LData as of 12/31/2011&amp;R&amp;D</oddFooter>
  </headerFooter>
  <rowBreaks count="1" manualBreakCount="1">
    <brk id="21" max="16383" man="1"/>
  </rowBreaks>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35</vt:i4>
      </vt:variant>
      <vt:variant>
        <vt:lpstr>Named Ranges</vt:lpstr>
      </vt:variant>
      <vt:variant>
        <vt:i4>20</vt:i4>
      </vt:variant>
    </vt:vector>
  </HeadingPairs>
  <TitlesOfParts>
    <vt:vector size="55" baseType="lpstr">
      <vt:lpstr>Basic</vt:lpstr>
      <vt:lpstr>Template4</vt:lpstr>
      <vt:lpstr>Template3</vt:lpstr>
      <vt:lpstr>June 2011</vt:lpstr>
      <vt:lpstr>Sep 2011</vt:lpstr>
      <vt:lpstr>Dec 2011</vt:lpstr>
      <vt:lpstr>Mar 2012</vt:lpstr>
      <vt:lpstr>Jun 2012</vt:lpstr>
      <vt:lpstr>Sep 2012</vt:lpstr>
      <vt:lpstr>Dec 2012</vt:lpstr>
      <vt:lpstr>Mar 2013</vt:lpstr>
      <vt:lpstr>May 2013</vt:lpstr>
      <vt:lpstr>June 2013</vt:lpstr>
      <vt:lpstr>Sep 2013</vt:lpstr>
      <vt:lpstr>Dec 2013</vt:lpstr>
      <vt:lpstr>Mar 2014</vt:lpstr>
      <vt:lpstr>June 2014</vt:lpstr>
      <vt:lpstr>Sep 2014</vt:lpstr>
      <vt:lpstr>Dec 2014</vt:lpstr>
      <vt:lpstr>Mar 2015</vt:lpstr>
      <vt:lpstr>Jun 2015</vt:lpstr>
      <vt:lpstr>Sep 2015</vt:lpstr>
      <vt:lpstr>Dec 2015</vt:lpstr>
      <vt:lpstr>Jun 2016</vt:lpstr>
      <vt:lpstr>Sep 2016</vt:lpstr>
      <vt:lpstr>Sep 2016Rev</vt:lpstr>
      <vt:lpstr>Dec 2016</vt:lpstr>
      <vt:lpstr>Mar 2017</vt:lpstr>
      <vt:lpstr>Jun 2017</vt:lpstr>
      <vt:lpstr>Sep 2017</vt:lpstr>
      <vt:lpstr>Dec 2017</vt:lpstr>
      <vt:lpstr>Sheet1</vt:lpstr>
      <vt:lpstr>Sheet3</vt:lpstr>
      <vt:lpstr>Sheet2</vt:lpstr>
      <vt:lpstr>Sheet4</vt:lpstr>
      <vt:lpstr>'Dec 2015'!array1</vt:lpstr>
      <vt:lpstr>'Dec 2016'!array1</vt:lpstr>
      <vt:lpstr>'Dec 2017'!array1</vt:lpstr>
      <vt:lpstr>'Jun 2016'!array1</vt:lpstr>
      <vt:lpstr>'Jun 2017'!array1</vt:lpstr>
      <vt:lpstr>'Mar 2017'!array1</vt:lpstr>
      <vt:lpstr>'Sep 2016'!array1</vt:lpstr>
      <vt:lpstr>'Sep 2016Rev'!array1</vt:lpstr>
      <vt:lpstr>'Sep 2017'!array1</vt:lpstr>
      <vt:lpstr>array1</vt:lpstr>
      <vt:lpstr>'Dec 2015'!array2</vt:lpstr>
      <vt:lpstr>'Dec 2016'!array2</vt:lpstr>
      <vt:lpstr>'Dec 2017'!array2</vt:lpstr>
      <vt:lpstr>'Jun 2016'!array2</vt:lpstr>
      <vt:lpstr>'Jun 2017'!array2</vt:lpstr>
      <vt:lpstr>'Mar 2017'!array2</vt:lpstr>
      <vt:lpstr>'Sep 2016'!array2</vt:lpstr>
      <vt:lpstr>'Sep 2016Rev'!array2</vt:lpstr>
      <vt:lpstr>'Sep 2017'!array2</vt:lpstr>
      <vt:lpstr>array2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dc:creator>
  <cp:lastModifiedBy>Kevin Cruse</cp:lastModifiedBy>
  <cp:lastPrinted>2017-07-10T20:07:05Z</cp:lastPrinted>
  <dcterms:created xsi:type="dcterms:W3CDTF">2011-08-01T18:43:53Z</dcterms:created>
  <dcterms:modified xsi:type="dcterms:W3CDTF">2018-08-01T18:27:29Z</dcterms:modified>
</cp:coreProperties>
</file>