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https://bankmandiri1-my.sharepoint.com/personal/kevin_daffa_bankmandiri_co_id/Documents/Operation Transformation/MCAP 2023/Template Dokumen/Standardized Form KJPP/"/>
    </mc:Choice>
  </mc:AlternateContent>
  <xr:revisionPtr revIDLastSave="302" documentId="8_{8083A754-11D2-4664-BBD5-B00E668BE942}" xr6:coauthVersionLast="47" xr6:coauthVersionMax="47" xr10:uidLastSave="{29059287-4EA2-47CB-AF98-B39E59A8B1BB}"/>
  <bookViews>
    <workbookView xWindow="-109" yWindow="-109" windowWidth="23452" windowHeight="12561" activeTab="2" xr2:uid="{BFBDD75D-B4D6-46AB-8C22-CE0FA69858F7}"/>
  </bookViews>
  <sheets>
    <sheet name="Cvr" sheetId="16" r:id="rId1"/>
    <sheet name="objek" sheetId="31" r:id="rId2"/>
    <sheet name="parsed" sheetId="32" r:id="rId3"/>
    <sheet name="datamaster" sheetId="29" r:id="rId4"/>
    <sheet name="Lap.Pen. 1" sheetId="17" r:id="rId5"/>
    <sheet name="Pen.Tan. 2" sheetId="18" r:id="rId6"/>
    <sheet name="Data Psr. 4" sheetId="20" r:id="rId7"/>
    <sheet name="Pen.Bang. 3" sheetId="19" r:id="rId8"/>
    <sheet name="Foto 5-Alt" sheetId="21" r:id="rId9"/>
    <sheet name="Peta &amp; Denah 6" sheetId="22" r:id="rId10"/>
    <sheet name="Sheet6" sheetId="28" state="hidden" r:id="rId11"/>
  </sheets>
  <definedNames>
    <definedName name="air_val">objek!#REF!</definedName>
    <definedName name="batas_1_val">objek!#REF!</definedName>
    <definedName name="batas_2_val">objek!#REF!</definedName>
    <definedName name="batas_3_val">objek!#REF!</definedName>
    <definedName name="batas_4_val">objek!#REF!</definedName>
    <definedName name="batas_tanah_val">objek!#REF!</definedName>
    <definedName name="bentuk_objek_val">objek!#REF!</definedName>
    <definedName name="diskon_likuidasi_val">objek!$B$31</definedName>
    <definedName name="dp_spek_jenis">objek!$N$20</definedName>
    <definedName name="dp_spek_satuan">objek!$O$20</definedName>
    <definedName name="dp_spek_value1">objek!$P$20</definedName>
    <definedName name="dp_spek_value2">objek!$Q$20</definedName>
    <definedName name="dp_spek_value3">objek!$R$20</definedName>
    <definedName name="dp1_alamat">objek!#REF!</definedName>
    <definedName name="dp1_bentukobjek_val">objek!#REF!</definedName>
    <definedName name="dp1_blok_val">objek!#REF!</definedName>
    <definedName name="dp1_discount">objek!$P$14</definedName>
    <definedName name="dp1_frontage_val">objek!#REF!</definedName>
    <definedName name="dp1_harga">objek!$P$13</definedName>
    <definedName name="dp1_jenisdata_val">objek!$P$11</definedName>
    <definedName name="dp1_jenisobjek_val">objek!$P$10</definedName>
    <definedName name="dp1_jumlahlantai_val">objek!#REF!</definedName>
    <definedName name="dp1_kec_val">objek!#REF!</definedName>
    <definedName name="dp1_kel_val">objek!#REF!</definedName>
    <definedName name="dp1_kematangantanah_val">objek!#REF!</definedName>
    <definedName name="dp1_koordinat_val">objek!#REF!</definedName>
    <definedName name="dp1_kota_val">objek!#REF!</definedName>
    <definedName name="dp1_lebarjalan_val">objek!#REF!</definedName>
    <definedName name="dp1_legalitas_val">objek!#REF!</definedName>
    <definedName name="dp1_luasbangunan_val">objek!#REF!</definedName>
    <definedName name="dp1_luastanah_val">objek!#REF!</definedName>
    <definedName name="dp1_materialjalan_val">objek!#REF!</definedName>
    <definedName name="dp1_nilaibangunan">objek!#REF!</definedName>
    <definedName name="dp1_nilaiobjek">objek!$P$15</definedName>
    <definedName name="dp1_nilaiobjekpm">objek!#REF!</definedName>
    <definedName name="dp1_nilaitanah">objek!$P$15</definedName>
    <definedName name="dp1_nilaitanahpm">objek!#REF!</definedName>
    <definedName name="dp1_no_val">objek!#REF!</definedName>
    <definedName name="dp1_perawatan_val">objek!#REF!</definedName>
    <definedName name="dp1_posisi_val">objek!#REF!</definedName>
    <definedName name="dp1_provinsi_val">objek!#REF!</definedName>
    <definedName name="dp1_risk_banjir_val">objek!#REF!</definedName>
    <definedName name="dp1_risk_bts_val">objek!#REF!</definedName>
    <definedName name="dp1_risk_helikopter_val">objek!#REF!</definedName>
    <definedName name="dp1_risk_longsor_val">objek!#REF!</definedName>
    <definedName name="dp1_risk_sengketa_val">objek!#REF!</definedName>
    <definedName name="dp1_risk_sutet_val">objek!#REF!</definedName>
    <definedName name="dp1_risk_tpa_val">objek!#REF!</definedName>
    <definedName name="dp1_risk_tpu_val">objek!#REF!</definedName>
    <definedName name="dp1_rt_val">objek!#REF!</definedName>
    <definedName name="dp1_rw_val">objek!#REF!</definedName>
    <definedName name="dp1_tgl_penawaran">objek!$P$12</definedName>
    <definedName name="dp1_zonasi_val">objek!#REF!</definedName>
    <definedName name="dp2_alamat_val">objek!#REF!</definedName>
    <definedName name="dp2_bentukobjek_val">objek!#REF!</definedName>
    <definedName name="dp2_blok_val">objek!#REF!</definedName>
    <definedName name="dp2_discount">objek!$Q$14</definedName>
    <definedName name="dp2_frontage_val">objek!#REF!</definedName>
    <definedName name="dp2_harga">objek!$Q$13</definedName>
    <definedName name="dp2_jenisdata_val">objek!$Q$11</definedName>
    <definedName name="dp2_jenisobjek_val">objek!$Q$10</definedName>
    <definedName name="dp2_jumlahlantai_val">objek!#REF!</definedName>
    <definedName name="dp2_kec_val">objek!#REF!</definedName>
    <definedName name="dp2_kel_val">objek!#REF!</definedName>
    <definedName name="dp2_kematangantanah_val">objek!#REF!</definedName>
    <definedName name="dp2_koordinat_val">objek!#REF!</definedName>
    <definedName name="dp2_kota_val">objek!#REF!</definedName>
    <definedName name="dp2_lebarjalan_val">objek!#REF!</definedName>
    <definedName name="dp2_legalitas_val">objek!#REF!</definedName>
    <definedName name="dp2_luasbangunan_val">objek!#REF!</definedName>
    <definedName name="dp2_luastanah_val">objek!#REF!</definedName>
    <definedName name="dp2_materialjalan_val">objek!#REF!</definedName>
    <definedName name="dp2_nilaibangunan">objek!#REF!</definedName>
    <definedName name="dp2_nilaiobjek">objek!$Q$15</definedName>
    <definedName name="dp2_nilaiobjekpm">objek!#REF!</definedName>
    <definedName name="dp2_nilaitanah">objek!$Q$15</definedName>
    <definedName name="dp2_nilaitanahpm">objek!#REF!</definedName>
    <definedName name="dp2_no_val">objek!#REF!</definedName>
    <definedName name="dp2_perawatan_val">objek!#REF!</definedName>
    <definedName name="dp2_posisi_val">objek!#REF!</definedName>
    <definedName name="dp2_provinsi_val">objek!#REF!</definedName>
    <definedName name="dp2_risk_banjir_val">objek!#REF!</definedName>
    <definedName name="dp2_risk_bts_val">objek!#REF!</definedName>
    <definedName name="dp2_risk_helikopter_val">objek!#REF!</definedName>
    <definedName name="dp2_risk_longsor_val">objek!#REF!</definedName>
    <definedName name="dp2_risk_sengketa_val">objek!#REF!</definedName>
    <definedName name="dp2_risk_sutet_val">objek!#REF!</definedName>
    <definedName name="dp2_risk_tpa_val">objek!#REF!</definedName>
    <definedName name="dp2_risk_tpu_val">objek!#REF!</definedName>
    <definedName name="dp2_rt_val">objek!#REF!</definedName>
    <definedName name="dp2_rw_val">objek!#REF!</definedName>
    <definedName name="dp2_tgl_penawaran">objek!$Q$12</definedName>
    <definedName name="dp2_zonasi_val">objek!#REF!</definedName>
    <definedName name="dp3_alamat_val">objek!#REF!</definedName>
    <definedName name="dp3_bentukobjek_val">objek!#REF!</definedName>
    <definedName name="dp3_blok_val">objek!#REF!</definedName>
    <definedName name="dp3_bts_val">objek!#REF!</definedName>
    <definedName name="dp3_discount">objek!$R$14</definedName>
    <definedName name="dp3_frontage_val">objek!#REF!</definedName>
    <definedName name="dp3_harga">objek!$R$13</definedName>
    <definedName name="dp3_jenisdata_val">objek!$R$11</definedName>
    <definedName name="dp3_jenisobjek_val">objek!$R$10</definedName>
    <definedName name="dp3_jumlahlantai_val">objek!#REF!</definedName>
    <definedName name="dp3_kec_val">objek!#REF!</definedName>
    <definedName name="dp3_kel_val">objek!#REF!</definedName>
    <definedName name="dp3_kematangantanah_val">objek!#REF!</definedName>
    <definedName name="dp3_koordinat_val">objek!#REF!</definedName>
    <definedName name="dp3_kota_val">objek!#REF!</definedName>
    <definedName name="dp3_lebarjalan_val">objek!#REF!</definedName>
    <definedName name="dp3_legalitas_val">objek!#REF!</definedName>
    <definedName name="dp3_luasbangunan_val">objek!#REF!</definedName>
    <definedName name="dp3_luastanah_val">objek!#REF!</definedName>
    <definedName name="dp3_materialjalan_val">objek!#REF!</definedName>
    <definedName name="dp3_nilaibangunan">objek!#REF!</definedName>
    <definedName name="dp3_nilaiobjek">objek!$R$15</definedName>
    <definedName name="dp3_nilaiobjekpm">objek!#REF!</definedName>
    <definedName name="dp3_nilaitanah">objek!$R$15</definedName>
    <definedName name="dp3_nilaitanahpm">objek!#REF!</definedName>
    <definedName name="dp3_no_val">objek!#REF!</definedName>
    <definedName name="dp3_perawatan_val">objek!#REF!</definedName>
    <definedName name="dp3_posisi_val">objek!#REF!</definedName>
    <definedName name="dp3_provinsi_val">objek!#REF!</definedName>
    <definedName name="dp3_risk_banjir_val">objek!#REF!</definedName>
    <definedName name="dp3_risk_helikopter_val">objek!#REF!</definedName>
    <definedName name="dp3_risk_longsor_val">objek!#REF!</definedName>
    <definedName name="dp3_risk_sengketa_val">objek!#REF!</definedName>
    <definedName name="dp3_risk_sutet_val">objek!#REF!</definedName>
    <definedName name="dp3_risk_tpa_val">objek!#REF!</definedName>
    <definedName name="dp3_risk_tpu_val">objek!#REF!</definedName>
    <definedName name="dp3_rt_val">objek!#REF!</definedName>
    <definedName name="dp3_rw_val">objek!#REF!</definedName>
    <definedName name="dp3_tgl_penawaran">objek!$R$12</definedName>
    <definedName name="dp3_zonasi_val">objek!#REF!</definedName>
    <definedName name="elevasi_val">objek!#REF!</definedName>
    <definedName name="fasum_fasos_val">objek!#REF!</definedName>
    <definedName name="frontage_lebar_val">objek!#REF!</definedName>
    <definedName name="frontage_menghadap_val">objek!#REF!</definedName>
    <definedName name="gsb_val">objek!#REF!</definedName>
    <definedName name="imb_atas_nama_imb">objek!#REF!</definedName>
    <definedName name="imb_luas_imb">objek!#REF!</definedName>
    <definedName name="imb_nomor">objek!#REF!</definedName>
    <definedName name="imb_penerbit">objek!#REF!</definedName>
    <definedName name="imb_tgl_terbit">objek!#REF!</definedName>
    <definedName name="interior_val">objek!#REF!</definedName>
    <definedName name="jarak_jalan_utama_val">objek!#REF!</definedName>
    <definedName name="jarak_pusat_kota_val">objek!#REF!</definedName>
    <definedName name="jumlah_lantai_val">objek!#REF!</definedName>
    <definedName name="kb_val">objek!#REF!</definedName>
    <definedName name="kdb_val">objek!#REF!</definedName>
    <definedName name="kesimpulan_likuidasibangunan">objek!#REF!</definedName>
    <definedName name="kesimpulan_likuidasisarana">objek!#REF!</definedName>
    <definedName name="kesimpulan_likuidasitanah">objek!#REF!</definedName>
    <definedName name="kesimpulan_likuidasitotal">objek!$AD$10</definedName>
    <definedName name="kesimpulan_pasarbangunan">objek!#REF!</definedName>
    <definedName name="kesimpulan_pasarsarana">objek!#REF!</definedName>
    <definedName name="kesimpulan_pasartanah">objek!#REF!</definedName>
    <definedName name="kesimpulan_pasartotal">objek!$AC$10</definedName>
    <definedName name="klb_val">objek!#REF!</definedName>
    <definedName name="kondisi_val">objek!#REF!</definedName>
    <definedName name="lebar_jalan_val">objek!#REF!</definedName>
    <definedName name="legalitas_deskel">objek!#REF!</definedName>
    <definedName name="legalitas_gssu">objek!#REF!</definedName>
    <definedName name="legalitas_jenis">objek!$E$10</definedName>
    <definedName name="legalitas_kelurahan">objek!#REF!</definedName>
    <definedName name="legalitas_keterangan">objek!$L$10</definedName>
    <definedName name="legalitas_luas_legalitas">objek!$J$10</definedName>
    <definedName name="legalitas_nama_pemilik">objek!$G$10</definedName>
    <definedName name="legalitas_no_gs">objek!#REF!</definedName>
    <definedName name="legalitas_no_induk">objek!#REF!</definedName>
    <definedName name="legalitas_nomor">objek!$F$10</definedName>
    <definedName name="legalitas_satuan">objek!$K$10</definedName>
    <definedName name="legalitas_tgl_expired">objek!$I$10</definedName>
    <definedName name="legalitas_tgl_gs">objek!#REF!</definedName>
    <definedName name="legalitas_tgl_terbit">objek!$H$10</definedName>
    <definedName name="listrik_val">objek!#REF!</definedName>
    <definedName name="luas_objek_val">objek!#REF!</definedName>
    <definedName name="material_jalan_val">objek!#REF!</definedName>
    <definedName name="pelayanan_kebersihan_val">objek!#REF!</definedName>
    <definedName name="pemanfaatan_val">objek!$B$29</definedName>
    <definedName name="penguasaan_val">objek!#REF!</definedName>
    <definedName name="persentase_konstruksi_val">objek!#REF!</definedName>
    <definedName name="pos_security_val">objek!#REF!</definedName>
    <definedName name="posisi_val">objek!#REF!</definedName>
    <definedName name="rinciannilai_brb">objek!#REF!</definedName>
    <definedName name="rinciannilai_kategori">objek!$U$10</definedName>
    <definedName name="rinciannilai_luas">objek!$W$10</definedName>
    <definedName name="rinciannilai_nilailikuidasi">objek!$Z$10</definedName>
    <definedName name="rinciannilai_nilaipasar">objek!$Y$10</definedName>
    <definedName name="rinciannilai_nilaipasarpm">objek!#REF!</definedName>
    <definedName name="rinciannilai_objek">objek!$V$10</definedName>
    <definedName name="rinciannilai_satuan">objek!$X$10</definedName>
    <definedName name="risk_banjir_val">objek!#REF!</definedName>
    <definedName name="risk_bts_val">objek!#REF!</definedName>
    <definedName name="risk_helikopter_val">objek!#REF!</definedName>
    <definedName name="risk_hijau_val">objek!#REF!</definedName>
    <definedName name="risk_kejahatan_val">objek!#REF!</definedName>
    <definedName name="risk_longsor_val">objek!#REF!</definedName>
    <definedName name="risk_makam_val">objek!#REF!</definedName>
    <definedName name="risk_marketability_val">objek!$B$32</definedName>
    <definedName name="risk_rob_val">objek!#REF!</definedName>
    <definedName name="risk_sengketa_val">objek!#REF!</definedName>
    <definedName name="risk_sutet_val">objek!#REF!</definedName>
    <definedName name="risk_tpa_val">objek!#REF!</definedName>
    <definedName name="risk_tpu_val">objek!#REF!</definedName>
    <definedName name="risk_wakaf_val">objek!#REF!</definedName>
    <definedName name="sambungan_telepon_val">objek!#REF!</definedName>
    <definedName name="status_imb_val">objek!#REF!</definedName>
    <definedName name="tahun_bangun_val">objek!#REF!</definedName>
    <definedName name="tahun_renovasi_val">objek!#REF!</definedName>
    <definedName name="waktu_ekspos_val">objek!$B$30</definedName>
    <definedName name="zonasi_val">objek!#REF!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2" l="1"/>
  <c r="A2" i="32"/>
  <c r="AD10" i="31"/>
  <c r="AC10" i="31"/>
  <c r="U4" i="32"/>
  <c r="U3" i="32"/>
  <c r="U2" i="32"/>
  <c r="V2" i="32" a="1"/>
  <c r="X3" i="32" a="1"/>
  <c r="W4" i="32" a="1"/>
  <c r="W3" i="32" a="1"/>
  <c r="V3" i="32" a="1"/>
  <c r="AD2" i="32" a="1"/>
  <c r="W2" i="32" a="1"/>
  <c r="X2" i="32" a="1"/>
  <c r="X4" i="32" a="1"/>
  <c r="V4" i="32" a="1"/>
  <c r="X4" i="32" l="1"/>
  <c r="X3" i="32"/>
  <c r="X2" i="32"/>
  <c r="W4" i="32"/>
  <c r="W3" i="32"/>
  <c r="W2" i="32"/>
  <c r="V4" i="32"/>
  <c r="V3" i="32"/>
  <c r="V2" i="32"/>
  <c r="AD2" i="32"/>
  <c r="R15" i="31"/>
  <c r="Q15" i="31"/>
  <c r="P15" i="31"/>
  <c r="O2" i="32"/>
  <c r="P2" i="32"/>
  <c r="S4" i="32"/>
  <c r="R4" i="32"/>
  <c r="Q4" i="32"/>
  <c r="P4" i="32"/>
  <c r="O4" i="32"/>
  <c r="S3" i="32"/>
  <c r="R3" i="32"/>
  <c r="Q3" i="32"/>
  <c r="P3" i="32"/>
  <c r="O3" i="32"/>
  <c r="S2" i="32"/>
  <c r="R2" i="32"/>
  <c r="Q2" i="32"/>
  <c r="N2" i="32" a="1"/>
  <c r="I2" i="32" a="1"/>
  <c r="J2" i="32" a="1"/>
  <c r="Y2" i="32" a="1"/>
  <c r="AA2" i="32" a="1"/>
  <c r="H2" i="32" a="1"/>
  <c r="Z2" i="32" a="1"/>
  <c r="M2" i="32" a="1"/>
  <c r="K2" i="32" a="1"/>
  <c r="G2" i="32" a="1"/>
  <c r="L2" i="32" a="1"/>
  <c r="AB2" i="32" a="1"/>
  <c r="AC2" i="32" a="1"/>
  <c r="N2" i="32" l="1"/>
  <c r="M2" i="32"/>
  <c r="G2" i="32"/>
  <c r="I2" i="32"/>
  <c r="Y2" i="32"/>
  <c r="AC2" i="32"/>
  <c r="J2" i="32"/>
  <c r="Z2" i="32"/>
  <c r="H2" i="32"/>
  <c r="L2" i="32"/>
  <c r="AB2" i="32"/>
  <c r="K2" i="32"/>
  <c r="AA2" i="32"/>
  <c r="F2" i="32"/>
  <c r="E2" i="32"/>
  <c r="D2" i="32"/>
  <c r="C2" i="32"/>
  <c r="T4" i="32" l="1"/>
  <c r="T3" i="32"/>
  <c r="T2" i="32"/>
  <c r="H47" i="17" l="1"/>
  <c r="G47" i="17"/>
  <c r="I47" i="17" s="1"/>
  <c r="H46" i="17"/>
  <c r="G46" i="17"/>
  <c r="I46" i="17" s="1"/>
  <c r="H45" i="17"/>
  <c r="G45" i="17"/>
  <c r="I45" i="17" s="1"/>
  <c r="AL60" i="18"/>
  <c r="E44" i="17" s="1"/>
  <c r="G29" i="17"/>
  <c r="Q15" i="19"/>
  <c r="Q16" i="19"/>
  <c r="G56" i="17"/>
  <c r="I56" i="17" s="1"/>
  <c r="H56" i="17"/>
  <c r="H53" i="17"/>
  <c r="H52" i="17"/>
  <c r="H51" i="17"/>
  <c r="G52" i="17"/>
  <c r="I52" i="17" s="1"/>
  <c r="G53" i="17"/>
  <c r="I53" i="17" s="1"/>
  <c r="G51" i="17"/>
  <c r="I51" i="17" s="1"/>
  <c r="G30" i="17"/>
  <c r="G28" i="17"/>
  <c r="G27" i="17"/>
  <c r="E8" i="18"/>
  <c r="E62" i="20"/>
  <c r="H54" i="20"/>
  <c r="G54" i="20"/>
  <c r="F54" i="20"/>
  <c r="H35" i="20"/>
  <c r="G35" i="20"/>
  <c r="F35" i="20"/>
  <c r="H32" i="20"/>
  <c r="H36" i="20" s="1"/>
  <c r="H37" i="20" s="1"/>
  <c r="H55" i="20" s="1"/>
  <c r="F61" i="20" s="1"/>
  <c r="G32" i="20"/>
  <c r="G36" i="20" s="1"/>
  <c r="G37" i="20" s="1"/>
  <c r="G55" i="20" s="1"/>
  <c r="F60" i="20" s="1"/>
  <c r="F32" i="20"/>
  <c r="G19" i="20"/>
  <c r="H19" i="20" s="1"/>
  <c r="E13" i="20"/>
  <c r="E4" i="20"/>
  <c r="G63" i="20" s="1"/>
  <c r="F87" i="19"/>
  <c r="D85" i="19"/>
  <c r="F85" i="19" s="1"/>
  <c r="D83" i="19"/>
  <c r="F83" i="19" s="1"/>
  <c r="D81" i="19"/>
  <c r="D79" i="19"/>
  <c r="F79" i="19" s="1"/>
  <c r="Y70" i="19"/>
  <c r="V68" i="19"/>
  <c r="W68" i="19" s="1"/>
  <c r="V62" i="19"/>
  <c r="W60" i="19"/>
  <c r="V60" i="19"/>
  <c r="X60" i="19" s="1"/>
  <c r="Y60" i="19" s="1"/>
  <c r="Z60" i="19" s="1"/>
  <c r="Q19" i="19"/>
  <c r="Q18" i="19"/>
  <c r="Q17" i="19"/>
  <c r="Q14" i="19"/>
  <c r="Q13" i="19"/>
  <c r="G26" i="17"/>
  <c r="E4" i="19" s="1"/>
  <c r="N4" i="22"/>
  <c r="N3" i="22"/>
  <c r="AE2" i="32" l="1"/>
  <c r="AF2" i="32"/>
  <c r="F36" i="20"/>
  <c r="F37" i="20" s="1"/>
  <c r="F55" i="20" s="1"/>
  <c r="F59" i="20" s="1"/>
  <c r="F62" i="20" s="1"/>
  <c r="F63" i="20" s="1"/>
  <c r="G44" i="17" s="1"/>
  <c r="I44" i="17" s="1"/>
  <c r="K44" i="17" s="1"/>
  <c r="Q20" i="19"/>
  <c r="H60" i="19" s="1"/>
  <c r="E5" i="20"/>
  <c r="D89" i="19"/>
  <c r="E8" i="19"/>
  <c r="N5" i="22"/>
  <c r="E4" i="18"/>
  <c r="E5" i="19"/>
  <c r="F81" i="19"/>
  <c r="E6" i="20"/>
  <c r="O2" i="21"/>
  <c r="N2" i="22"/>
  <c r="E5" i="18"/>
  <c r="E6" i="19"/>
  <c r="E7" i="20"/>
  <c r="O3" i="21"/>
  <c r="E6" i="18"/>
  <c r="E7" i="19"/>
  <c r="E8" i="20"/>
  <c r="O4" i="21"/>
  <c r="E7" i="18"/>
  <c r="E9" i="20"/>
  <c r="O5" i="21"/>
  <c r="E50" i="17" l="1"/>
  <c r="G50" i="17" s="1"/>
  <c r="I50" i="17" s="1"/>
  <c r="AF35" i="18"/>
  <c r="AF36" i="18" s="1"/>
  <c r="V70" i="19"/>
  <c r="H62" i="19"/>
  <c r="V64" i="19"/>
  <c r="L44" i="17" l="1"/>
  <c r="W70" i="19"/>
  <c r="X70" i="19" l="1"/>
  <c r="V74" i="19" s="1"/>
  <c r="K50" i="17" s="1"/>
  <c r="H50" i="17" s="1"/>
  <c r="W64" i="19"/>
  <c r="V85" i="19"/>
  <c r="V87" i="19" l="1"/>
  <c r="G95" i="19"/>
  <c r="L50" i="17" s="1"/>
  <c r="W56" i="19"/>
  <c r="X64" i="19"/>
  <c r="V66" i="19" s="1"/>
  <c r="L62" i="17" l="1"/>
  <c r="L63" i="17" s="1"/>
  <c r="I62" i="17"/>
  <c r="I63" i="17" s="1"/>
  <c r="H44" i="17" l="1"/>
  <c r="K62" i="17"/>
  <c r="K63"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bdsuser</author>
  </authors>
  <commentList>
    <comment ref="Z60" authorId="0" shapeId="0" xr:uid="{27C760BE-DB60-4403-ACC8-63E27B42385B}">
      <text>
        <r>
          <rPr>
            <b/>
            <sz val="8"/>
            <color indexed="81"/>
            <rFont val="Tahoma"/>
            <family val="2"/>
          </rPr>
          <t>bdsuser:</t>
        </r>
        <r>
          <rPr>
            <sz val="8"/>
            <color indexed="81"/>
            <rFont val="Tahoma"/>
            <family val="2"/>
          </rPr>
          <t xml:space="preserve">
</t>
        </r>
      </text>
    </comment>
    <comment ref="V64" authorId="0" shapeId="0" xr:uid="{A7EAF5ED-4E4B-4027-98BE-E16B2AB3AF92}">
      <text>
        <r>
          <rPr>
            <b/>
            <sz val="8"/>
            <color indexed="81"/>
            <rFont val="Tahoma"/>
            <family val="2"/>
          </rPr>
          <t>bdsuser:</t>
        </r>
        <r>
          <rPr>
            <sz val="8"/>
            <color indexed="81"/>
            <rFont val="Tahoma"/>
            <family val="2"/>
          </rPr>
          <t xml:space="preserve">
kalau renovasi</t>
        </r>
      </text>
    </comment>
    <comment ref="V66" authorId="0" shapeId="0" xr:uid="{B02C60B9-A62B-4ADE-A295-64CD63FE0999}">
      <text>
        <r>
          <rPr>
            <b/>
            <sz val="8"/>
            <color indexed="81"/>
            <rFont val="Tahoma"/>
            <family val="2"/>
          </rPr>
          <t>bdsuser:</t>
        </r>
        <r>
          <rPr>
            <sz val="8"/>
            <color indexed="81"/>
            <rFont val="Tahoma"/>
            <family val="2"/>
          </rPr>
          <t xml:space="preserve">
Untuk Renovasi
</t>
        </r>
      </text>
    </comment>
    <comment ref="W70" authorId="0" shapeId="0" xr:uid="{C19890F9-B78B-4F7D-B35E-74C064D09717}">
      <text>
        <r>
          <rPr>
            <b/>
            <sz val="8"/>
            <color indexed="81"/>
            <rFont val="Tahoma"/>
            <family val="2"/>
          </rPr>
          <t>bdsuser:</t>
        </r>
        <r>
          <rPr>
            <sz val="8"/>
            <color indexed="81"/>
            <rFont val="Tahoma"/>
            <family val="2"/>
          </rPr>
          <t xml:space="preserve">
tanpa renovasi</t>
        </r>
      </text>
    </comment>
    <comment ref="V74" authorId="0" shapeId="0" xr:uid="{C8A4B667-42B2-4BEF-80D1-7E9F4A4440C2}">
      <text>
        <r>
          <rPr>
            <b/>
            <sz val="8"/>
            <color indexed="81"/>
            <rFont val="Tahoma"/>
            <family val="2"/>
          </rPr>
          <t>bdsuser:</t>
        </r>
        <r>
          <rPr>
            <sz val="8"/>
            <color indexed="81"/>
            <rFont val="Tahoma"/>
            <family val="2"/>
          </rPr>
          <t xml:space="preserve">
tanpa Renovasi
</t>
        </r>
      </text>
    </comment>
    <comment ref="G77" authorId="0" shapeId="0" xr:uid="{9445512E-E1AE-4C43-89CC-DE33E72D7046}">
      <text>
        <r>
          <rPr>
            <b/>
            <sz val="8"/>
            <color indexed="81"/>
            <rFont val="Tahoma"/>
            <family val="2"/>
          </rPr>
          <t>bdsuser:</t>
        </r>
        <r>
          <rPr>
            <sz val="8"/>
            <color indexed="81"/>
            <rFont val="Tahoma"/>
            <family val="2"/>
          </rPr>
          <t xml:space="preserve">
diisi manual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<sst xmlns="http://schemas.openxmlformats.org/spreadsheetml/2006/main" count="1180" uniqueCount="766">
  <si>
    <t>LAPORAN PENILAIAN</t>
  </si>
  <si>
    <t>Tanah dan Bangunan Rumah Tinggal</t>
  </si>
  <si>
    <t>No. Laporan :</t>
  </si>
  <si>
    <t>R12.Br.WMN.CO/LPA.029/2016</t>
  </si>
  <si>
    <t>Tanggal Laporan :</t>
  </si>
  <si>
    <t>Tanggal Penilaian :</t>
  </si>
  <si>
    <t>NAMA DEBITUR</t>
  </si>
  <si>
    <t>ENDRAYANA</t>
  </si>
  <si>
    <t>Terletak di :</t>
  </si>
  <si>
    <t>JL. Hom-Hom Muai</t>
  </si>
  <si>
    <t>Desa Hubikosi, Kecamatan Wamena</t>
  </si>
  <si>
    <t>Kab. Jayawijaya</t>
  </si>
  <si>
    <t>Kode Pos :</t>
  </si>
  <si>
    <t>Dipersiapkan Untuk :</t>
  </si>
  <si>
    <t>PT. Bank Mandiri (Persero) Tbk.</t>
  </si>
  <si>
    <t>Standardized Form - Tanah &amp; Bangunan</t>
  </si>
  <si>
    <t>PETUNJUK PENGISIAN</t>
  </si>
  <si>
    <t>: Isi Manual</t>
  </si>
  <si>
    <t>: Picklist / Dropdown</t>
  </si>
  <si>
    <t>INFORMASI LPA</t>
  </si>
  <si>
    <t>INFORMASI LEGALITAS BIDANG TANAH</t>
  </si>
  <si>
    <t>DATA PEMBANDING</t>
  </si>
  <si>
    <t>INFORMASI NILAI PER OBYEK</t>
  </si>
  <si>
    <t>KESIMPULAN TOTAL NILAI</t>
  </si>
  <si>
    <t>No.</t>
  </si>
  <si>
    <t>Luas (m2)</t>
  </si>
  <si>
    <t>No. IMB/PBG</t>
  </si>
  <si>
    <t>Tanggal Terbit</t>
  </si>
  <si>
    <t>Penerbit</t>
  </si>
  <si>
    <t>Luas</t>
  </si>
  <si>
    <t>Atas Nama</t>
  </si>
  <si>
    <t>Parameter</t>
  </si>
  <si>
    <t>Data Pembanding 1</t>
  </si>
  <si>
    <t>Data Pembanding 2</t>
  </si>
  <si>
    <t>Data Pembanding 3</t>
  </si>
  <si>
    <t>Kesimpulan Nilai</t>
  </si>
  <si>
    <t>Nilai Pasar (Rp)</t>
  </si>
  <si>
    <t>(Indikasi)
Nilai Likuidasi (Rp)</t>
  </si>
  <si>
    <t>Putra</t>
  </si>
  <si>
    <t>533/PBG/2023</t>
  </si>
  <si>
    <t>Jenis Objek</t>
  </si>
  <si>
    <t>Tanah</t>
  </si>
  <si>
    <t>Rumah Tinggal</t>
  </si>
  <si>
    <t xml:space="preserve"> </t>
  </si>
  <si>
    <t>Alamat</t>
  </si>
  <si>
    <t>Pagar</t>
  </si>
  <si>
    <t>Total Objek</t>
  </si>
  <si>
    <t>Blok</t>
  </si>
  <si>
    <t>No</t>
  </si>
  <si>
    <t>Pengguna Laporan</t>
  </si>
  <si>
    <t>RT</t>
  </si>
  <si>
    <t>RW</t>
  </si>
  <si>
    <t>Metodologi Penilaian</t>
  </si>
  <si>
    <t>Pendekatan Biaya</t>
  </si>
  <si>
    <t>Provinsi</t>
  </si>
  <si>
    <t>Kecamatan</t>
  </si>
  <si>
    <t>Desa/Kelurahan</t>
  </si>
  <si>
    <t>Lebar Depan/Frontage</t>
  </si>
  <si>
    <t>INFORMASI OBJEK</t>
  </si>
  <si>
    <t>KONDISI OBJEK</t>
  </si>
  <si>
    <t>KETERANGAN
(Ya / Tidak / Tidak Terinformasi / Picklist / –  / Catatan)</t>
  </si>
  <si>
    <t>Zonasi Peruntukan</t>
  </si>
  <si>
    <t>Status IMB</t>
  </si>
  <si>
    <t>Lebar Jalan (meter)</t>
  </si>
  <si>
    <t>Pelayanan Kebersihan</t>
  </si>
  <si>
    <t>Dekat BTS</t>
  </si>
  <si>
    <t>Pos Security</t>
  </si>
  <si>
    <t>Tanah Helikopter</t>
  </si>
  <si>
    <t>Bentuk Bidang Tanah</t>
  </si>
  <si>
    <t>Berisiko Longsor</t>
  </si>
  <si>
    <t>Terdapat Rambu/Info Sengketa</t>
  </si>
  <si>
    <t>Dekat Taman Pemakaman Umum</t>
  </si>
  <si>
    <t>Posisi Bidang Tanah</t>
  </si>
  <si>
    <t>Kondisi Tanah</t>
  </si>
  <si>
    <t>Ketersediaan Interior</t>
  </si>
  <si>
    <t>KLB</t>
  </si>
  <si>
    <t>KB</t>
  </si>
  <si>
    <t>Waktu Ekspos
(Jika tujuan penilaian adalah Lelang)</t>
  </si>
  <si>
    <t>Persentase Diskon Nilai Likuidasi
(Jika tujuan penilaian adalah Lelang)</t>
  </si>
  <si>
    <t>KETERANGAN</t>
  </si>
  <si>
    <t>Dekat SUTET</t>
  </si>
  <si>
    <t>Risiko Banjir Pasang Surut Air Laut</t>
  </si>
  <si>
    <t>Rawan Banjir Musiman</t>
  </si>
  <si>
    <t>Makam di Dalam Objek</t>
  </si>
  <si>
    <t>Objek Berdiri di Tanah Wakaf/Sosial</t>
  </si>
  <si>
    <t>Dekat Pembuangan Akhir/Sampah</t>
  </si>
  <si>
    <t>Berada di Atas Jalur Hijau</t>
  </si>
  <si>
    <t>Rawan Kejahatan</t>
  </si>
  <si>
    <t>Marketability</t>
  </si>
  <si>
    <t>LAPORAN PENILAIAN JAMINAN  KREDIT</t>
  </si>
  <si>
    <t>PT. BANK MANDIRI, Tbk.</t>
  </si>
  <si>
    <t>Laporan ini terdiri dari 6 (enam) lembar yang tidak terpisahkan</t>
  </si>
  <si>
    <t>I. SURAT PERINTAH KERJA (SPK) PENILAIAN AGUNAN</t>
  </si>
  <si>
    <t>Perusahaan Jasa Penilai</t>
  </si>
  <si>
    <t>:</t>
  </si>
  <si>
    <t xml:space="preserve">Alamat              </t>
  </si>
  <si>
    <t xml:space="preserve">Penanggung Jawab  </t>
  </si>
  <si>
    <t>Dengan ini ditugaskan untuk melakukan penilaian (appraisal) atas aset jaminan kredit sebagai berikut :</t>
  </si>
  <si>
    <t xml:space="preserve">Jenis Obyek </t>
  </si>
  <si>
    <t>Gedung Kantor Sederhana</t>
  </si>
  <si>
    <t>Nama Jalan/Perumahan/Cluster</t>
  </si>
  <si>
    <t>Jl. Petojo Sabangan IX</t>
  </si>
  <si>
    <t>Kabupaten/Kota</t>
  </si>
  <si>
    <t>Kode Pos</t>
  </si>
  <si>
    <t>Persetujuan pemilik aset dan waktu penilaian aset yang disepakati :</t>
  </si>
  <si>
    <t>Nama Debitur</t>
  </si>
  <si>
    <t>No. Laporan</t>
  </si>
  <si>
    <t>Tanggal Laporan</t>
  </si>
  <si>
    <t>Tanggal OTS</t>
  </si>
  <si>
    <t xml:space="preserve">Tanggal Penilaian </t>
  </si>
  <si>
    <t>Pendekatan Data Pasar</t>
  </si>
  <si>
    <t>Penugasan</t>
  </si>
  <si>
    <t>Nomor SPK</t>
  </si>
  <si>
    <t>12.Ar.JYP/CLN.03077/2023</t>
  </si>
  <si>
    <t>Penunjukan a.n.</t>
  </si>
  <si>
    <t xml:space="preserve">Tanggal  </t>
  </si>
  <si>
    <t xml:space="preserve">Cabang </t>
  </si>
  <si>
    <t>Wamena</t>
  </si>
  <si>
    <t xml:space="preserve">Untuk Keperluan </t>
  </si>
  <si>
    <t>Penjaminan Utang</t>
  </si>
  <si>
    <t xml:space="preserve">Nama          </t>
  </si>
  <si>
    <t>M. Aunur Rofiq &amp; Aulia Fitri</t>
  </si>
  <si>
    <t xml:space="preserve">Jabatan    </t>
  </si>
  <si>
    <t>CO Manager &amp; Pelaksana</t>
  </si>
  <si>
    <t>II. RINGKASAN HASIL PENILAIAN</t>
  </si>
  <si>
    <t>Obyek Penilaian</t>
  </si>
  <si>
    <t>Harga Satuan Baru / m2 (Rp)</t>
  </si>
  <si>
    <t>Nilai Pasar / m2 (Rp)</t>
  </si>
  <si>
    <t>Biaya Reproduksi Baru (Rp)</t>
  </si>
  <si>
    <t>(Indikasi) 
Nilai Likuidasi (Rp) *)</t>
  </si>
  <si>
    <t>a.</t>
  </si>
  <si>
    <r>
      <t>m</t>
    </r>
    <r>
      <rPr>
        <vertAlign val="superscript"/>
        <sz val="10"/>
        <rFont val="Tahoma"/>
        <family val="2"/>
      </rPr>
      <t>2</t>
    </r>
  </si>
  <si>
    <t>a.1</t>
  </si>
  <si>
    <t>Tanah Depan</t>
  </si>
  <si>
    <t>a.2</t>
  </si>
  <si>
    <t>Tanah Belakang</t>
  </si>
  <si>
    <t>a.3</t>
  </si>
  <si>
    <t>Tanah Parkir</t>
  </si>
  <si>
    <t>b.</t>
  </si>
  <si>
    <t>Bangunan</t>
  </si>
  <si>
    <t>b.1</t>
  </si>
  <si>
    <t>b.2</t>
  </si>
  <si>
    <t>Gudang</t>
  </si>
  <si>
    <t>b.3</t>
  </si>
  <si>
    <t>Pendopo</t>
  </si>
  <si>
    <t>c.</t>
  </si>
  <si>
    <t>Sarana Pelengkap</t>
  </si>
  <si>
    <t>c.1</t>
  </si>
  <si>
    <t>Carport</t>
  </si>
  <si>
    <t>c.2</t>
  </si>
  <si>
    <t>Kanopi</t>
  </si>
  <si>
    <t>c.3</t>
  </si>
  <si>
    <t>NILAI OBYEK</t>
  </si>
  <si>
    <t>PEMBULATAN</t>
  </si>
  <si>
    <t>1. Sesuai dengan hasil survei lokasi yang mencakup analisa situasi(site data), lingkungan dan pengembangan area serta pemanfaatan dari properti saat ini,
     maka kami berpendapat bahwa pemanfaatan tertinggi dan terbaik / HBU dari properti termaksud adalah sebagai :
     Tempat Usaha/Pertokoan
2. Lihat Catatan Penilai</t>
  </si>
  <si>
    <t>*) (Indikasi) Nilai Likuidasi hanya berlaku pada tanggal penilaian dan mungkin tidak berlaku pada saat terjadinya kredit macet atau gagal bayar pembiayaan pada masa yang akan datang, karena kondisi pasar dan keadaan penjualan dapat berbeda.</t>
  </si>
  <si>
    <t>Kami menjamin bahwa penilaian ini sesuai profesi selaku appraisertelah dilakukan dengan penuh kejujuran, tanggung jawab, dan obyektif berdasarkan Kode Etik Penilaian Indonesia (KEPI) dan Standar Penilaian Indonesia (SPI) yang berlaku, tanpa adanya pengaruh atau tekanan dari siapapun.</t>
  </si>
  <si>
    <t>Penanggung Jawab</t>
  </si>
  <si>
    <t>Reviewer</t>
  </si>
  <si>
    <t>Penilai</t>
  </si>
  <si>
    <t>Mochammad Aunur Rofiq</t>
  </si>
  <si>
    <t>Aulia Fitri</t>
  </si>
  <si>
    <t>Credit Operations Manager</t>
  </si>
  <si>
    <t>Pelaksana CO</t>
  </si>
  <si>
    <t>Lembar 1 dari 6</t>
  </si>
  <si>
    <t>P E N I L A I A N   T A N A H</t>
  </si>
  <si>
    <t>OBYEK</t>
  </si>
  <si>
    <t xml:space="preserve"> Nama Debitur</t>
  </si>
  <si>
    <t xml:space="preserve"> Alamat Obyek</t>
  </si>
  <si>
    <t xml:space="preserve"> Kode Pos</t>
  </si>
  <si>
    <t xml:space="preserve"> Batas Tanah Kanan</t>
  </si>
  <si>
    <t xml:space="preserve"> Batas Tanah Kiri</t>
  </si>
  <si>
    <t xml:space="preserve"> Batas Tanah Belakang</t>
  </si>
  <si>
    <t xml:space="preserve"> Batas Tanah Depan</t>
  </si>
  <si>
    <t>Jl. Lingkungan</t>
  </si>
  <si>
    <t>Yang Dijumpai</t>
  </si>
  <si>
    <t>Bpk. Endrayana</t>
  </si>
  <si>
    <t xml:space="preserve"> Penguasaan</t>
  </si>
  <si>
    <t>Tidak Dihuni; Dihuni oleh Pemilik; Disewakan; Dihuni oleh Pihak Ketiga; Dihuni Secara Liar</t>
  </si>
  <si>
    <t>Dihuni Oleh</t>
  </si>
  <si>
    <t>Bpk. Endrayana dan keluarga</t>
  </si>
  <si>
    <t>LINGKUNGAN</t>
  </si>
  <si>
    <t>RISIKO LINGKUNGAN</t>
  </si>
  <si>
    <t>FASILITAS LINGKUNGAN &amp; ASSET</t>
  </si>
  <si>
    <t>Ya; Tidak</t>
  </si>
  <si>
    <t xml:space="preserve"> Jaringan Listrik </t>
  </si>
  <si>
    <t>BELUM TERPASANG; 450; 900; 1300; 2200; &gt;2200</t>
  </si>
  <si>
    <t xml:space="preserve"> Jaringan Air Bersih</t>
  </si>
  <si>
    <t>TIDAK ADA; PAM; SUMUR BOR; SUMUR DANGKAL; WATER TREATMENT PLANT</t>
  </si>
  <si>
    <t xml:space="preserve"> Jaringan Telepon</t>
  </si>
  <si>
    <t>Telepon Dan Fiber Optik; Hanya Fiber Optik; Hanya Telepon; Tidak Ada Tetapi Dapat Disambungkan; Belum Ada Jaringan Terdekat</t>
  </si>
  <si>
    <t xml:space="preserve"> Fasilitas Umum &amp; Sosial</t>
  </si>
  <si>
    <t>LENGKAP; CUKUP; KURANG</t>
  </si>
  <si>
    <t xml:space="preserve"> Jarak Pusat Kota / Bisnis</t>
  </si>
  <si>
    <t>km</t>
  </si>
  <si>
    <t xml:space="preserve"> Jarak Jalan Utama</t>
  </si>
  <si>
    <t>m</t>
  </si>
  <si>
    <t xml:space="preserve"> Material Jln. Lingkungan</t>
  </si>
  <si>
    <t>ASPAL; BETON; PAVING; PASIR BATU; TANAH</t>
  </si>
  <si>
    <t xml:space="preserve"> Lebar Jln. Lingkungan</t>
  </si>
  <si>
    <t xml:space="preserve"> Marketability</t>
  </si>
  <si>
    <t>Marketable; Cukup Marketable; Kurang Marketable; Tidak Marketable</t>
  </si>
  <si>
    <t>LOKASI SITE</t>
  </si>
  <si>
    <t>GAMBARAN UMUM SITE</t>
  </si>
  <si>
    <t>KESIMPULAN NILAI PASAR TANAH</t>
  </si>
  <si>
    <t>Persegi Panjang; Bujur Sangkar; Trapesium; Mengantong; Tidak Beraturan</t>
  </si>
  <si>
    <t xml:space="preserve">Jenis Tanah </t>
  </si>
  <si>
    <t>Tanah Matang; Tanah Darat; Tanah Kebun; Tanah Rawa; Tanah Sawah</t>
  </si>
  <si>
    <t>- Nilai Pasar</t>
  </si>
  <si>
    <t>Tengah; Tusuk Sate; Sudut/Hook; Kuldesak; Ujung Jalan Buntu</t>
  </si>
  <si>
    <t>- Nilai Likuidasi</t>
  </si>
  <si>
    <t>meter</t>
  </si>
  <si>
    <t>Frontage Menghadap</t>
  </si>
  <si>
    <t>Utara; Timur Laut; Timur; Tenggara; Selatan; Barat Daya; Barat; Barat Laut</t>
  </si>
  <si>
    <t xml:space="preserve">Tinggi Tanah Thd. Jalan </t>
  </si>
  <si>
    <t>Sejajar Jalan; Lebih Tinggi 30-50 CM; Lebih Tinggi&gt;50 CM; Lebih Rendah 30-50 CM; Lebih Rendah &gt; 50 CM</t>
  </si>
  <si>
    <t>Catatan Penilai :</t>
  </si>
  <si>
    <t>1.</t>
  </si>
  <si>
    <t>6.</t>
  </si>
  <si>
    <t>2.</t>
  </si>
  <si>
    <t>7.</t>
  </si>
  <si>
    <t>3.</t>
  </si>
  <si>
    <t>8.</t>
  </si>
  <si>
    <t>4.</t>
  </si>
  <si>
    <t>9.</t>
  </si>
  <si>
    <t>5.</t>
  </si>
  <si>
    <t>10.</t>
  </si>
  <si>
    <t>INFORMASI LEGALITAS</t>
  </si>
  <si>
    <t>Jenis
Legalitas</t>
  </si>
  <si>
    <t>Nama
Desa/Kel.</t>
  </si>
  <si>
    <t>No.
Legalitas</t>
  </si>
  <si>
    <t>atas
Nama</t>
  </si>
  <si>
    <t>Tgl.
Terbit</t>
  </si>
  <si>
    <t>Tgl.
Jatuh
Tempo</t>
  </si>
  <si>
    <t>No.
GS/
SU</t>
  </si>
  <si>
    <t>Tgl.
GS/
SU</t>
  </si>
  <si>
    <t>SHM; SHGB; SHMASRS; SHGU; AJB</t>
  </si>
  <si>
    <t>Caturtunggal</t>
  </si>
  <si>
    <t>Paijo</t>
  </si>
  <si>
    <t>123132/ASDMAKSDMK</t>
  </si>
  <si>
    <t>Total Luas Tanah (m2)</t>
  </si>
  <si>
    <t>KDB</t>
  </si>
  <si>
    <t>GSB</t>
  </si>
  <si>
    <t>Zona Perumahan; Zona Perkantoran, Perdagangan, dan Jasa; Zona Campuran; Zona Industri dan Perdagangan; Zona Hijau; Zona Biru; Zona Pelayanan Umum dan Sosial; Zona Pemerintahan; Zona Lainnya</t>
  </si>
  <si>
    <t>Lembar 2 dari 6</t>
  </si>
  <si>
    <t>PERHITUNGAN NILAI PASAR TANAH</t>
  </si>
  <si>
    <t>DENGAN METODE PENDEKATAN PERBANDINGAN DATA PASAR</t>
  </si>
  <si>
    <t>Nama Penilai</t>
  </si>
  <si>
    <t>Tanggal Survey</t>
  </si>
  <si>
    <t>Nama Calon Debitur</t>
  </si>
  <si>
    <t>Lokasi</t>
  </si>
  <si>
    <t>URAIAN</t>
  </si>
  <si>
    <t>OBYEK PENILAIAN</t>
  </si>
  <si>
    <t>DATA 1</t>
  </si>
  <si>
    <t>DATA 2</t>
  </si>
  <si>
    <t>DATA 3</t>
  </si>
  <si>
    <t>01</t>
  </si>
  <si>
    <t>Jenis Properti</t>
  </si>
  <si>
    <t>Kios</t>
  </si>
  <si>
    <t>02</t>
  </si>
  <si>
    <t>Jl. Hom-Hom Muai</t>
  </si>
  <si>
    <t>03</t>
  </si>
  <si>
    <t>Jarak dengan Aktiva</t>
  </si>
  <si>
    <t>04</t>
  </si>
  <si>
    <t>Sumber Data</t>
  </si>
  <si>
    <t>Masyarakat sekitar lokasi</t>
  </si>
  <si>
    <t>05</t>
  </si>
  <si>
    <t>Telepon</t>
  </si>
  <si>
    <t>-</t>
  </si>
  <si>
    <t>06</t>
  </si>
  <si>
    <t>Keterangan</t>
  </si>
  <si>
    <t>Harga Transaksi</t>
  </si>
  <si>
    <t>07</t>
  </si>
  <si>
    <t>Penawaran/Transaksi</t>
  </si>
  <si>
    <t>08</t>
  </si>
  <si>
    <t>Waktu Penawaran/Transaksi</t>
  </si>
  <si>
    <t>09</t>
  </si>
  <si>
    <t>Discount</t>
  </si>
  <si>
    <t>SPESIFIKASI DATA</t>
  </si>
  <si>
    <t>Dokumen Tanah</t>
  </si>
  <si>
    <t>SHGB</t>
  </si>
  <si>
    <r>
      <t>Luas Tanah (m</t>
    </r>
    <r>
      <rPr>
        <vertAlign val="superscript"/>
        <sz val="10"/>
        <rFont val="Tahoma"/>
        <family val="2"/>
      </rPr>
      <t>2</t>
    </r>
    <r>
      <rPr>
        <sz val="10"/>
        <rFont val="Tahoma"/>
        <family val="2"/>
      </rPr>
      <t>)</t>
    </r>
  </si>
  <si>
    <t>Bentuk Tanah</t>
  </si>
  <si>
    <t>Persegi Panjang</t>
  </si>
  <si>
    <t>Lebar Depan, Frontage (m)</t>
  </si>
  <si>
    <t>Lebar Jalan (m)</t>
  </si>
  <si>
    <t>Letak Tanah</t>
  </si>
  <si>
    <t>Tengah</t>
  </si>
  <si>
    <t>Rata</t>
  </si>
  <si>
    <t>Peruntukan</t>
  </si>
  <si>
    <t>Kontur Tanah/Topograpi</t>
  </si>
  <si>
    <t>Datar</t>
  </si>
  <si>
    <t>10</t>
  </si>
  <si>
    <r>
      <t>Luas Bangunan (m</t>
    </r>
    <r>
      <rPr>
        <vertAlign val="superscript"/>
        <sz val="10"/>
        <rFont val="Tahoma"/>
        <family val="2"/>
      </rPr>
      <t>2</t>
    </r>
    <r>
      <rPr>
        <sz val="10"/>
        <rFont val="Tahoma"/>
        <family val="2"/>
      </rPr>
      <t>)</t>
    </r>
  </si>
  <si>
    <t>11</t>
  </si>
  <si>
    <t xml:space="preserve">Indikasi Nilai Properti </t>
  </si>
  <si>
    <t>12</t>
  </si>
  <si>
    <r>
      <t>Harga Bangunan Baru/m</t>
    </r>
    <r>
      <rPr>
        <vertAlign val="superscript"/>
        <sz val="10"/>
        <rFont val="Tahoma"/>
        <family val="2"/>
      </rPr>
      <t>2</t>
    </r>
  </si>
  <si>
    <t>13</t>
  </si>
  <si>
    <r>
      <t>Indikasi Nilai Pasar Bang/m</t>
    </r>
    <r>
      <rPr>
        <vertAlign val="superscript"/>
        <sz val="10"/>
        <rFont val="Tahoma"/>
        <family val="2"/>
      </rPr>
      <t>2</t>
    </r>
  </si>
  <si>
    <t>14</t>
  </si>
  <si>
    <t xml:space="preserve">Indikasi Nilai Pasar Bangunan </t>
  </si>
  <si>
    <t>15</t>
  </si>
  <si>
    <t>Indikasi Nilai Tanah</t>
  </si>
  <si>
    <r>
      <t>Indikasi Nilai Tanah /m</t>
    </r>
    <r>
      <rPr>
        <b/>
        <vertAlign val="superscript"/>
        <sz val="10"/>
        <rFont val="Tahoma"/>
        <family val="2"/>
      </rPr>
      <t>2</t>
    </r>
  </si>
  <si>
    <t>PENYESUAIAN</t>
  </si>
  <si>
    <t>Luas Tanah</t>
  </si>
  <si>
    <t>Lebar &amp; Kondisi Jalan</t>
  </si>
  <si>
    <t>Posisi Aktiva</t>
  </si>
  <si>
    <t>Fasilitas</t>
  </si>
  <si>
    <t>Perkembangan Lingkungan</t>
  </si>
  <si>
    <t>Faktor Ekonomis</t>
  </si>
  <si>
    <t>Total Adjustment</t>
  </si>
  <si>
    <t>Nilai Indikasi</t>
  </si>
  <si>
    <t>PEMBEBANAN</t>
  </si>
  <si>
    <t>Data Pembanding</t>
  </si>
  <si>
    <t>Bobot</t>
  </si>
  <si>
    <t>Market Value</t>
  </si>
  <si>
    <t>Data #1</t>
  </si>
  <si>
    <t>Data #2</t>
  </si>
  <si>
    <t>Data #3</t>
  </si>
  <si>
    <t>Dibulatkan</t>
  </si>
  <si>
    <t>Lembar 4 dari 6</t>
  </si>
  <si>
    <t xml:space="preserve">  P E N I L A I A N   B A N G U N A N</t>
  </si>
  <si>
    <t>LUAS</t>
  </si>
  <si>
    <t>Teras</t>
  </si>
  <si>
    <t>Ruang Tamu</t>
  </si>
  <si>
    <t>Ruang Keluarga</t>
  </si>
  <si>
    <t>Dapur</t>
  </si>
  <si>
    <t>Kamar Tidur 1</t>
  </si>
  <si>
    <t>Kamar Tidur 2</t>
  </si>
  <si>
    <t>Kamar Tidur 3</t>
  </si>
  <si>
    <t>Kamar Mandi/WC</t>
  </si>
  <si>
    <t>Lain-Lain</t>
  </si>
  <si>
    <t>Jumlah</t>
  </si>
  <si>
    <t>Pos Satpam Dengan Portal 24 Jam; Pos Satpam Tanp Portal 24 Jam; Pos Satpam Tidak 24 Jam; Pos Kamling Warga; Tidak Ada Penjagaan</t>
  </si>
  <si>
    <t>Basement</t>
  </si>
  <si>
    <r>
      <t>m</t>
    </r>
    <r>
      <rPr>
        <vertAlign val="superscript"/>
        <sz val="9"/>
        <rFont val="Verdana"/>
        <family val="2"/>
      </rPr>
      <t>2</t>
    </r>
  </si>
  <si>
    <t>Full Furnished; Semi Furnished; Non Furnished</t>
  </si>
  <si>
    <t>Lantai 1</t>
  </si>
  <si>
    <t>Ada; Dalam Proses Perizinan; Ada Tetapi Tidak Sesuai Fisik Bangunan; Hanya Fotokopi IMB; Tidak Ada</t>
  </si>
  <si>
    <t>Lantai 2</t>
  </si>
  <si>
    <t>Lantai 3</t>
  </si>
  <si>
    <t>Lantai 4</t>
  </si>
  <si>
    <t>IPL Developer; IPL Pihak Ketiga; Hanya Pembuangan Sampah; Hanya Pembuangan Sampah Tidak Setiap Hari; Tidak Ada</t>
  </si>
  <si>
    <t>Lantai 5</t>
  </si>
  <si>
    <t xml:space="preserve"> Lantai  5</t>
  </si>
  <si>
    <t xml:space="preserve">Luas Bangunan Seluruhnya  </t>
  </si>
  <si>
    <t>INFORMASI IZIN MENDIRIKAN BANGUNAN (IMB)</t>
  </si>
  <si>
    <t>Bentuk Arsitek Bangunan</t>
  </si>
  <si>
    <t xml:space="preserve">: </t>
  </si>
  <si>
    <t>Persegi</t>
  </si>
  <si>
    <t>Bangunan Dibangun Pada Tahun</t>
  </si>
  <si>
    <t>2018</t>
  </si>
  <si>
    <t>Ijin Mendirikan Bangunan (IMB) No.</t>
  </si>
  <si>
    <t>503/01/IMB/DPMKPTSP/2018</t>
  </si>
  <si>
    <t>Tanggal</t>
  </si>
  <si>
    <t>Luas Berdasarkan IMB</t>
  </si>
  <si>
    <t>m²</t>
  </si>
  <si>
    <t>Luas Berdasarkan Pengukuran Lapangan</t>
  </si>
  <si>
    <t xml:space="preserve">   </t>
  </si>
  <si>
    <t>Perbedaan Luas</t>
  </si>
  <si>
    <t>Tinggi Halaman Thd. Jalan</t>
  </si>
  <si>
    <t>cm</t>
  </si>
  <si>
    <t>Tinggi Halaman Thd. Lantai Bangunan</t>
  </si>
  <si>
    <t>Keadaan Halaman</t>
  </si>
  <si>
    <t>Tertata Baik</t>
  </si>
  <si>
    <t>X</t>
  </si>
  <si>
    <t>Blm. Tertata</t>
  </si>
  <si>
    <t>Blm. Layak</t>
  </si>
  <si>
    <t>Tidak Ada</t>
  </si>
  <si>
    <t>Hanya Bagian</t>
  </si>
  <si>
    <t>Tanpa Pagar</t>
  </si>
  <si>
    <t>Bag. Depan</t>
  </si>
  <si>
    <t>Keliling</t>
  </si>
  <si>
    <t>Depan</t>
  </si>
  <si>
    <t>&amp; Samping</t>
  </si>
  <si>
    <t>KESIMPULAN NILAI PASAR BANGUNAN :</t>
  </si>
  <si>
    <t>- Nilai Reproduksi Baru Bangunan</t>
  </si>
  <si>
    <t>Bangunan adalah merupakan bangunan Rumah Tinggal yang dihuni oleh Bpk. Endrayana (Pemilik) dengan ukuran : Lt. 1 (6 x 6 m2) = 36 m2</t>
  </si>
  <si>
    <t>a. Konstruksi</t>
  </si>
  <si>
    <t>b. Kayu</t>
  </si>
  <si>
    <t>Telah dilengkapi  Ijin mendirikan Bangunan No. 503/01/IMB/DPMKPTSP/2018  tanggal 16/01/2018 dengan luas bangunan 1,152 m2 (IMB induk)</t>
  </si>
  <si>
    <t>c. Lantai</t>
  </si>
  <si>
    <t>e. Umur Bangunan</t>
  </si>
  <si>
    <t>d. Kondisi</t>
  </si>
  <si>
    <t>Inspeksi dilapangan di dampingi oleh Ibu Dewi Merdekawati selaku Branch Sales Manager KC Wamena dan Sdri. Suci selaku Sales Generalis Konsumtif KC Wamena. Dalam penilaian laporan ini kami beranggapan bahwa informasi data dan penunjukan lokasi aset yang kami peroleh dari pihak pendamping adalah benar</t>
  </si>
  <si>
    <t xml:space="preserve">Total    </t>
  </si>
  <si>
    <t xml:space="preserve">Safety Margin    </t>
  </si>
  <si>
    <t>Lembar 3 dari 6</t>
  </si>
  <si>
    <t>LAMPIRAN 1</t>
  </si>
  <si>
    <t>FOTO OBYEK</t>
  </si>
  <si>
    <t>Alamat Obyek</t>
  </si>
  <si>
    <t>Lembar 5 dari 7</t>
  </si>
  <si>
    <t>LAMPIRAN 2</t>
  </si>
  <si>
    <t>PETA LOKASI &amp; DENAH TANAH-BANGUNAN</t>
  </si>
  <si>
    <t>LAY OUT TANAH &amp; BANGUNAN</t>
  </si>
  <si>
    <t>PETA LOKASI</t>
  </si>
  <si>
    <t>Lembar 6 dari 6</t>
  </si>
  <si>
    <t>penguasaan</t>
  </si>
  <si>
    <t>kondisi_tanah</t>
  </si>
  <si>
    <t>status_imb</t>
  </si>
  <si>
    <t>listrik</t>
  </si>
  <si>
    <t>air</t>
  </si>
  <si>
    <t>LAMPIRAN KJPP</t>
  </si>
  <si>
    <t>CHECKLIST CATATAN LAPORAN PENILAIAN AGUNAN</t>
  </si>
  <si>
    <t>Nama Debitur/ Calon Debitur</t>
  </si>
  <si>
    <t>No. LPA</t>
  </si>
  <si>
    <t>Tanggal LPA</t>
  </si>
  <si>
    <t>Tanggal Penilaian</t>
  </si>
  <si>
    <t>ASSET 1 – Jl. ……………………………………………………..</t>
  </si>
  <si>
    <t>NO</t>
  </si>
  <si>
    <t>U R A I A N</t>
  </si>
  <si>
    <t>(Ya / Tidak / Tidak Terinformasi / –  / Catatan)</t>
  </si>
  <si>
    <t>Highest and Best Use (HBU) Asset</t>
  </si>
  <si>
    <t>Pendamping KJPP pada saat inspeksi dan hubungannya dengan Debitur</t>
  </si>
  <si>
    <t>Penghuni asset dan hubungannya dengan Debitur (keluarga / pihak ke-3 / pengelola asset / penyewa asset), dan asset digunakan sebagai apa</t>
  </si>
  <si>
    <r>
      <t xml:space="preserve">Occupancy Rate </t>
    </r>
    <r>
      <rPr>
        <sz val="9"/>
        <color theme="1"/>
        <rFont val="Arial"/>
        <family val="2"/>
      </rPr>
      <t>Komplek Ruko (Jika asset berupa Ruko dalam Komplek Ruko)</t>
    </r>
  </si>
  <si>
    <t>Hubungan atas nama yang terdaftar dalam sertifikat dengan Debitur</t>
  </si>
  <si>
    <t>Lokasi inspeksi penilaian telah sesuai dengan Aplikasi Sentuh Tanahku oleh Kementrian ATRBPN</t>
  </si>
  <si>
    <t>Kontur Tanah</t>
  </si>
  <si>
    <t>Elevasi Tanah</t>
  </si>
  <si>
    <t>Posisi Bidang Tanah Asset</t>
  </si>
  <si>
    <t>Jenis Perkerasan Jalan</t>
  </si>
  <si>
    <t>Risiko banjir pada asset yang dinilai</t>
  </si>
  <si>
    <t>Jarak SLTT / SUTET (meter)</t>
  </si>
  <si>
    <t>Jarak Makam (meter)</t>
  </si>
  <si>
    <t>Jarak TPA (meter)</t>
  </si>
  <si>
    <t>Indikasi Sengketa</t>
  </si>
  <si>
    <t>Tahun Bangunan</t>
  </si>
  <si>
    <t>Tahun Renovasi Bangunan</t>
  </si>
  <si>
    <t>Kondisi Bangunan</t>
  </si>
  <si>
    <t>Jumlah ruangan yang dapat digunakan sebagai Kamar Tidur</t>
  </si>
  <si>
    <t>Tahun Mesin &amp; Peralatan</t>
  </si>
  <si>
    <t>Kondisi Mesin &amp; Peralatan</t>
  </si>
  <si>
    <t>Tahun Kendaraan &amp; Alat Berat</t>
  </si>
  <si>
    <t>Kondisi Kendaraan &amp; Alat Berat</t>
  </si>
  <si>
    <t>Waktu Ekspos dan Diskon Nilai Likuidasi</t>
  </si>
  <si>
    <t>(Jika tujuan penilaian adalah Lelang)</t>
  </si>
  <si>
    <t>Catatan Lainnya (1)</t>
  </si>
  <si>
    <t>Catatan Lainnya (2)</t>
  </si>
  <si>
    <t>Catatan Lainnya (3)</t>
  </si>
  <si>
    <t>Kantor Jasa Penilai Publik,</t>
  </si>
  <si>
    <t>……………………………..</t>
  </si>
  <si>
    <t>Penanggung Jawab LPA</t>
  </si>
  <si>
    <t>Review LPA</t>
  </si>
  <si>
    <t>Pelaksana Inspeksi</t>
  </si>
  <si>
    <t>id</t>
  </si>
  <si>
    <t>jenis_objek</t>
  </si>
  <si>
    <t>kategori</t>
  </si>
  <si>
    <t>TK</t>
  </si>
  <si>
    <t>Tanah Kosong</t>
  </si>
  <si>
    <t>Kebun Rakyat</t>
  </si>
  <si>
    <t>TB</t>
  </si>
  <si>
    <t>Tanah dan Bangunan</t>
  </si>
  <si>
    <t>Pendekatan Pendapatan</t>
  </si>
  <si>
    <t>Rekonsiliasi</t>
  </si>
  <si>
    <t>Apartemen</t>
  </si>
  <si>
    <t>Kios (Mall)</t>
  </si>
  <si>
    <t>Office Space</t>
  </si>
  <si>
    <t>RK</t>
  </si>
  <si>
    <t>Ruko</t>
  </si>
  <si>
    <t>Ada</t>
  </si>
  <si>
    <t>Pagar Permanen</t>
  </si>
  <si>
    <t>Sejajar Jalan</t>
  </si>
  <si>
    <t>IPL Developer</t>
  </si>
  <si>
    <t>Pos Satpam Dengan Portal 24 Jam</t>
  </si>
  <si>
    <t>Utara</t>
  </si>
  <si>
    <t>Tidak Dihuni</t>
  </si>
  <si>
    <t>Full Furnished</t>
  </si>
  <si>
    <t>Zona Perumahan</t>
  </si>
  <si>
    <t>Marketable</t>
  </si>
  <si>
    <t>SHM</t>
  </si>
  <si>
    <t>Tanah Matang/KSB</t>
  </si>
  <si>
    <t>Aspal</t>
  </si>
  <si>
    <t>Penawaran</t>
  </si>
  <si>
    <t>m2</t>
  </si>
  <si>
    <t>Dalam Proses Perizinan</t>
  </si>
  <si>
    <t>Pagar Permanen Sebagian</t>
  </si>
  <si>
    <t>IPL Pihak Ketiga</t>
  </si>
  <si>
    <t>Hanya Fiber Optik</t>
  </si>
  <si>
    <t>Bujur Sangkar</t>
  </si>
  <si>
    <t>Timur Laut</t>
  </si>
  <si>
    <t>Dihuni oleh Pemilik</t>
  </si>
  <si>
    <t>Tusuk Sate</t>
  </si>
  <si>
    <t>Tanah Darat</t>
  </si>
  <si>
    <t>Semi Furnished</t>
  </si>
  <si>
    <t>Zona Perkantoran, Perdagangan, dan Jasa</t>
  </si>
  <si>
    <t>PAM</t>
  </si>
  <si>
    <t>Cukup Marketable</t>
  </si>
  <si>
    <t>Beton</t>
  </si>
  <si>
    <t>Transaksi</t>
  </si>
  <si>
    <t>ha</t>
  </si>
  <si>
    <t>Ada Tetapi Tidak Sesuai Fisik Bangunan</t>
  </si>
  <si>
    <t>Pagar Semi Permanen</t>
  </si>
  <si>
    <t>Hanya Pembuangan Sampah</t>
  </si>
  <si>
    <t>Pos Satpam Tidak 24 Jam</t>
  </si>
  <si>
    <t>Hanya Telepon</t>
  </si>
  <si>
    <t>Trapesium</t>
  </si>
  <si>
    <t>Timur</t>
  </si>
  <si>
    <t>Disewakan</t>
  </si>
  <si>
    <t>Sudut/Hook</t>
  </si>
  <si>
    <t>Tanah Kebun</t>
  </si>
  <si>
    <t>Non Furnished</t>
  </si>
  <si>
    <t>Zona Campuran</t>
  </si>
  <si>
    <t>Kurang Marketable</t>
  </si>
  <si>
    <t>SHMASRS</t>
  </si>
  <si>
    <t>Paving</t>
  </si>
  <si>
    <t>Hanya Fotokopi IMB</t>
  </si>
  <si>
    <t>Pagar Tanaman</t>
  </si>
  <si>
    <t>Hanya Pembuangan Sampah Tidak Setiap Hari</t>
  </si>
  <si>
    <t>Pos Kamling Warga</t>
  </si>
  <si>
    <t>Mengantong</t>
  </si>
  <si>
    <t>Tenggara</t>
  </si>
  <si>
    <t>Dihuni oleh Pihak Ketiga</t>
  </si>
  <si>
    <t>Kuldesak</t>
  </si>
  <si>
    <t>Tanah Rawa</t>
  </si>
  <si>
    <t>Zona Industri dan Perdagangan</t>
  </si>
  <si>
    <t>Tidak Marketable</t>
  </si>
  <si>
    <t>SHGU</t>
  </si>
  <si>
    <t>Pasir Batu</t>
  </si>
  <si>
    <t>m3</t>
  </si>
  <si>
    <t>Tidak Ada Pagar</t>
  </si>
  <si>
    <t>Tidak Ada Penjagaan</t>
  </si>
  <si>
    <t>Tidak Beraturan</t>
  </si>
  <si>
    <t>Selatan</t>
  </si>
  <si>
    <t>Dihuni Secara Liar</t>
  </si>
  <si>
    <t>Ujung Jalan Buntu</t>
  </si>
  <si>
    <t>Tanah Sawah</t>
  </si>
  <si>
    <t>Zona Hijau</t>
  </si>
  <si>
    <t>AJB</t>
  </si>
  <si>
    <t>Unit</t>
  </si>
  <si>
    <t>Barat Daya</t>
  </si>
  <si>
    <t>Zona Biru</t>
  </si>
  <si>
    <t>&gt;2200</t>
  </si>
  <si>
    <t>Set</t>
  </si>
  <si>
    <t>Barat</t>
  </si>
  <si>
    <t>Zona Pelayanan Umum dan Sosial</t>
  </si>
  <si>
    <t>Barat Laut</t>
  </si>
  <si>
    <t>Zona Pemerintahan</t>
  </si>
  <si>
    <t>Zona Lainnya</t>
  </si>
  <si>
    <t>Rukan</t>
  </si>
  <si>
    <t>GA</t>
  </si>
  <si>
    <t>Hotel</t>
  </si>
  <si>
    <t>Gedung Perkantoran</t>
  </si>
  <si>
    <t>Pabrik Kelapa Sawit</t>
  </si>
  <si>
    <t>Kebun Kelapa Sawit</t>
  </si>
  <si>
    <t>Kebun Karet</t>
  </si>
  <si>
    <t>Kebun</t>
  </si>
  <si>
    <t>Kapal Tongkang (Barge)</t>
  </si>
  <si>
    <t>Kapal Self-Propelled Barge</t>
  </si>
  <si>
    <t>Kapal Oil Barge</t>
  </si>
  <si>
    <t>Kapal Self-Propelled Oil Barge</t>
  </si>
  <si>
    <t>Kapal Tunda</t>
  </si>
  <si>
    <t>Kapal Tanker</t>
  </si>
  <si>
    <t>Kapal Container</t>
  </si>
  <si>
    <t>Kapal Cargo</t>
  </si>
  <si>
    <t>Kapal Roro</t>
  </si>
  <si>
    <t>Kapal Penumpang</t>
  </si>
  <si>
    <t>Kapal Bulk Carrier</t>
  </si>
  <si>
    <t>BTS</t>
  </si>
  <si>
    <t>SUTET</t>
  </si>
  <si>
    <t>SLTT</t>
  </si>
  <si>
    <t>Jaringan/Peralatan Fiber Optic</t>
  </si>
  <si>
    <t>Pembangkit Listrik</t>
  </si>
  <si>
    <t>Pesawat Terbang</t>
  </si>
  <si>
    <t>Helikopter</t>
  </si>
  <si>
    <t>Excavator</t>
  </si>
  <si>
    <t>Roller</t>
  </si>
  <si>
    <t>Back Hoe</t>
  </si>
  <si>
    <t>Forklift</t>
  </si>
  <si>
    <t>Crane</t>
  </si>
  <si>
    <t>Bulldozer</t>
  </si>
  <si>
    <t>Tractor</t>
  </si>
  <si>
    <t>Mobil Truk</t>
  </si>
  <si>
    <t>Mobil Container</t>
  </si>
  <si>
    <t>Mobil Penumpang</t>
  </si>
  <si>
    <t>Mobil</t>
  </si>
  <si>
    <t>Motor</t>
  </si>
  <si>
    <t>Kendaraan</t>
  </si>
  <si>
    <t>Kapal</t>
  </si>
  <si>
    <t>Mesin</t>
  </si>
  <si>
    <t>Alat Berat</t>
  </si>
  <si>
    <t>Tanah Bangunan (General Template)</t>
  </si>
  <si>
    <t>Lainnya</t>
  </si>
  <si>
    <t>CAP_MASTER_JENISOBJEK</t>
  </si>
  <si>
    <t>kode_jenis_dokumen_kepemilikan</t>
  </si>
  <si>
    <t>nama_jenis_dokumen</t>
  </si>
  <si>
    <t>DHM001</t>
  </si>
  <si>
    <t>DHM002</t>
  </si>
  <si>
    <t>DHM003</t>
  </si>
  <si>
    <t>DHM004</t>
  </si>
  <si>
    <t>DHM005</t>
  </si>
  <si>
    <t>CAP_MASTER_JENIS_DOKUMEN_KEPEMILIKAN</t>
  </si>
  <si>
    <t>version</t>
  </si>
  <si>
    <t>bentuk_objek</t>
  </si>
  <si>
    <t>CAP_MASTER_BENTUK_OBJEK</t>
  </si>
  <si>
    <t>posisi_objek</t>
  </si>
  <si>
    <t>CAP_MASTER_POSISI_OBJEK</t>
  </si>
  <si>
    <t>elevasi_objek</t>
  </si>
  <si>
    <t>Lebih Tinggi 30-50 cm</t>
  </si>
  <si>
    <t>Lebih Tinggi &gt; 50 cm</t>
  </si>
  <si>
    <t>Lebih rendah 30-50 cm</t>
  </si>
  <si>
    <t>Lebih rendah &gt; 50 cm</t>
  </si>
  <si>
    <t>CAP_MASTER_ELEVASI_OBJEK</t>
  </si>
  <si>
    <t>kematangan_objek</t>
  </si>
  <si>
    <t>CAP_MASTER_KEMATANGAN_OBJEK</t>
  </si>
  <si>
    <t>CAP_MASTER_LELANG_STATUS_IMB</t>
  </si>
  <si>
    <t>ketersediaan_interior</t>
  </si>
  <si>
    <t>CAP_MASTER_LELANG_KETERSEDIAAN_INTERIOR</t>
  </si>
  <si>
    <t>kondisi_batas_tanah</t>
  </si>
  <si>
    <t>CAP_MASTER_LELANG_KONDISI_BATAS_TANAH</t>
  </si>
  <si>
    <t>pos_security</t>
  </si>
  <si>
    <t>Pos Satpam Tanpa Portal 24 jam</t>
  </si>
  <si>
    <t>CAP_MASTER_LELANG_POS_SECURITY</t>
  </si>
  <si>
    <t>sambungan_telepon</t>
  </si>
  <si>
    <t>Telepon dan Fiber Optik</t>
  </si>
  <si>
    <t>Tidak ada tetapi dapat disambungkan</t>
  </si>
  <si>
    <t>Belum ada jaringan terdekat</t>
  </si>
  <si>
    <t>CAP_MASTER_LELANG_SAMBUNGAN_TELEPON</t>
  </si>
  <si>
    <t>pelayanan_kebersihan</t>
  </si>
  <si>
    <t>CAP_MASTER_LELANG_PELAYANAN_KEBERSIHAN</t>
  </si>
  <si>
    <t>CAP_MASTER_PENGUASAAN</t>
  </si>
  <si>
    <t>CAP_MASTER_KONDISI_TANAH</t>
  </si>
  <si>
    <t>mata_angin_1</t>
  </si>
  <si>
    <t>mata_angin_2</t>
  </si>
  <si>
    <t>mata_angin_3</t>
  </si>
  <si>
    <t>mata_angin_4</t>
  </si>
  <si>
    <t>CAP_MASTER_MATA_ANGIN</t>
  </si>
  <si>
    <t>zona_peruntukan</t>
  </si>
  <si>
    <t>CAP_MASTER_ZONA_PERUNTUKAN</t>
  </si>
  <si>
    <t>material_jalan</t>
  </si>
  <si>
    <t>CAP_MASTER_MATERIAL_JALAN</t>
  </si>
  <si>
    <t>fasum_fasos</t>
  </si>
  <si>
    <t>Lengkap</t>
  </si>
  <si>
    <t>Cukup</t>
  </si>
  <si>
    <t>Kurang</t>
  </si>
  <si>
    <t>Belum Terpasang</t>
  </si>
  <si>
    <t>CAP_MASTER_FASUM_FASOS</t>
  </si>
  <si>
    <t>CAP_MASTER_LISTRIK</t>
  </si>
  <si>
    <t>Sumur Bor</t>
  </si>
  <si>
    <t>Sumur Dangkal</t>
  </si>
  <si>
    <t>Water Treatment Plant</t>
  </si>
  <si>
    <t>CAP_MASTER_AIR</t>
  </si>
  <si>
    <t>sumber_data</t>
  </si>
  <si>
    <t>Lapangan</t>
  </si>
  <si>
    <t>Masyarakat</t>
  </si>
  <si>
    <t>Agen Properti</t>
  </si>
  <si>
    <t>Developer</t>
  </si>
  <si>
    <t>Iklan Online</t>
  </si>
  <si>
    <t>CAP_MASTER_SUMBER_DATA</t>
  </si>
  <si>
    <t>PT Bank Mandiri (Persero), Tbk</t>
  </si>
  <si>
    <t>Lelang</t>
  </si>
  <si>
    <t>Jual Beli</t>
  </si>
  <si>
    <t>AYDA (Agunan Yang Diambil Alih)</t>
  </si>
  <si>
    <t>metodologi_penilaian_kjpp</t>
  </si>
  <si>
    <t>cap_master_tujuan_penilaian_kjpp</t>
  </si>
  <si>
    <t>tujuan_penilaian</t>
  </si>
  <si>
    <t>cap_master_metodologi_penilaian_kjpp_id_seq</t>
  </si>
  <si>
    <t>Nomor LPA*</t>
  </si>
  <si>
    <t>Tgl LPA* (dd/mm/yyyy)
contoh : 30/12/2023</t>
  </si>
  <si>
    <t>Tanggal OTS* (dd/mm/yyyy)
contoh : 30/12/2023</t>
  </si>
  <si>
    <t>Tgl Penilaian* (dd/mm/yyyy)
contoh : 30/12/2023</t>
  </si>
  <si>
    <t>Nama Penilai Publik Penanggung Jawab LPA*</t>
  </si>
  <si>
    <t>Nama Debitur pada LPA*</t>
  </si>
  <si>
    <t>Pengguna Laporan*</t>
  </si>
  <si>
    <t>Tujuan Penilaian*</t>
  </si>
  <si>
    <t>Metodologi Penilaian*</t>
  </si>
  <si>
    <t>Jenis Objek*</t>
  </si>
  <si>
    <t>Alamat Lengkap*</t>
  </si>
  <si>
    <t>Blok*</t>
  </si>
  <si>
    <t>Nomor*</t>
  </si>
  <si>
    <t>RT*</t>
  </si>
  <si>
    <t>Koordinat*</t>
  </si>
  <si>
    <t>cap_master_marketable</t>
  </si>
  <si>
    <t>marketability</t>
  </si>
  <si>
    <t>cap_master_jenis_data</t>
  </si>
  <si>
    <t>jenis_data</t>
  </si>
  <si>
    <t>kategori_rincian_objek</t>
  </si>
  <si>
    <t>satuan</t>
  </si>
  <si>
    <t>cap_master_satuan</t>
  </si>
  <si>
    <t>Jenis Legalitas*</t>
  </si>
  <si>
    <t>No. Dokumen*</t>
  </si>
  <si>
    <t>Nama Pemilik*</t>
  </si>
  <si>
    <t>Tanggal Terbit*
dd/mm/yyyy
contoh : 30/12/2023</t>
  </si>
  <si>
    <t>Tanggal Expired*
dd/mm/yyyy
contoh : 30/12/2023</t>
  </si>
  <si>
    <t>gs_su</t>
  </si>
  <si>
    <t>GS</t>
  </si>
  <si>
    <t>SU</t>
  </si>
  <si>
    <t>GD</t>
  </si>
  <si>
    <t>xxxx</t>
  </si>
  <si>
    <t>xxx</t>
  </si>
  <si>
    <t>Jenis Data*</t>
  </si>
  <si>
    <t>Tanggal Transaksi/Penawaran*
(dd/mm/yyyy)
Contoh :
30/12/2023</t>
  </si>
  <si>
    <t>Harga*</t>
  </si>
  <si>
    <t>Discount (Persen)*</t>
  </si>
  <si>
    <t>Indikasi Nilai Tanah/Objek</t>
  </si>
  <si>
    <t>nilai_per_m</t>
  </si>
  <si>
    <t>T</t>
  </si>
  <si>
    <t>B</t>
  </si>
  <si>
    <t>perawatan_bangunan</t>
  </si>
  <si>
    <t>Baik</t>
  </si>
  <si>
    <t>Rusak</t>
  </si>
  <si>
    <t>Pemanfaatan Aset*
(Rumah Tinggal / Kantor / Toko / Tempat Usaha / Gudang / Klinik / dll)</t>
  </si>
  <si>
    <t>bangunan.pemanfaatan</t>
  </si>
  <si>
    <t>djkn.waktu_ekspos</t>
  </si>
  <si>
    <t>djkn.diskon_likuidasi</t>
  </si>
  <si>
    <t>risiko.marketability</t>
  </si>
  <si>
    <t>legalitas.jenis</t>
  </si>
  <si>
    <t>legalitas.nomor</t>
  </si>
  <si>
    <t>legalitas.nama_pemilik</t>
  </si>
  <si>
    <t>legalitas.tgl_terbit</t>
  </si>
  <si>
    <t>legalitas.tgl_expired</t>
  </si>
  <si>
    <t>legalitas.luas_legalitas</t>
  </si>
  <si>
    <t>Karin</t>
  </si>
  <si>
    <t>dp.jenisobjek</t>
  </si>
  <si>
    <t>dp.jenisdata</t>
  </si>
  <si>
    <t>dp.tgl_penawaran</t>
  </si>
  <si>
    <t>dp.harga</t>
  </si>
  <si>
    <t>dp.discount</t>
  </si>
  <si>
    <t>dp.nilaiobjek</t>
  </si>
  <si>
    <t>rinciannilai.kategori</t>
  </si>
  <si>
    <t>rinciannilai.objek</t>
  </si>
  <si>
    <t>rinciannilai.satuan</t>
  </si>
  <si>
    <t>rinciannilai.nilaipasar</t>
  </si>
  <si>
    <t>rinciannilai.nilailikuidasi</t>
  </si>
  <si>
    <t>Kategori / Jenis Rincian Objek*</t>
  </si>
  <si>
    <t>Rincian Objek*</t>
  </si>
  <si>
    <t>Unit atau 
Luas Objek*</t>
  </si>
  <si>
    <t>Satuan*</t>
  </si>
  <si>
    <t>Nilai Pasar*</t>
  </si>
  <si>
    <t>(Indikasi)
Nilai Likuidasi*</t>
  </si>
  <si>
    <t>Rumah</t>
  </si>
  <si>
    <t>rinciannilai.luas</t>
  </si>
  <si>
    <t>kesimpulan.pasartotal</t>
  </si>
  <si>
    <t>kesimpulan.likuidasitotal</t>
  </si>
  <si>
    <t>Satuan</t>
  </si>
  <si>
    <t>Unit/Luas</t>
  </si>
  <si>
    <t>Ket1</t>
  </si>
  <si>
    <t>Ket2</t>
  </si>
  <si>
    <t>Ket3</t>
  </si>
  <si>
    <t>Ket4</t>
  </si>
  <si>
    <t>asd</t>
  </si>
  <si>
    <t>legalitas.satuan</t>
  </si>
  <si>
    <t>legalitas.keterangan</t>
  </si>
  <si>
    <t>Gedung Apartemen/Rusun Hunian</t>
  </si>
  <si>
    <t>Catatan Data Pembanding</t>
  </si>
  <si>
    <t>Spesifikasi Data Pembanding</t>
  </si>
  <si>
    <t>Jenis Spesifikasi</t>
  </si>
  <si>
    <t>Value Data 1</t>
  </si>
  <si>
    <t>Value Data 2</t>
  </si>
  <si>
    <t>Value Data 3</t>
  </si>
  <si>
    <t>dp.catatan</t>
  </si>
  <si>
    <t>Satuan Spesifikasi</t>
  </si>
  <si>
    <t>Tahun Pembuatan</t>
  </si>
  <si>
    <t>Negara</t>
  </si>
  <si>
    <t>Panjang Kapal</t>
  </si>
  <si>
    <t>Indonesia</t>
  </si>
  <si>
    <t>Singapore</t>
  </si>
  <si>
    <t>Hongkong</t>
  </si>
  <si>
    <t>objek.jenis</t>
  </si>
  <si>
    <t>objek.kategori</t>
  </si>
  <si>
    <t>Lebar Kapal</t>
  </si>
  <si>
    <t>dp.spesifikasi.jenis</t>
  </si>
  <si>
    <t>dp.spesifikasi.satuan</t>
  </si>
  <si>
    <t>dp.spesifikasi.value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</si>
</sst>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164" formatCode="_(* #,##0_);_(* \(#,##0\);_(* &quot;-&quot;_);_(@_)"/>
    <numFmt numFmtId="165" formatCode="_(* #,##0.00_);_(* \(#,##0.00\);_(* &quot;-&quot;??_);_(@_)"/>
    <numFmt numFmtId="166" formatCode="[$-421]dd\ mmmm\ yyyy;@"/>
    <numFmt numFmtId="167" formatCode="dd\ mmmm\ yyyy"/>
    <numFmt numFmtId="168" formatCode="[$-409]dd\-mmm\-yy;@"/>
    <numFmt numFmtId="169" formatCode="_(* #,##0_);_(* \(#,##0\);_(* &quot;-&quot;??_);_(@_)"/>
    <numFmt numFmtId="170" formatCode="#,##0;[Red]#,##0"/>
    <numFmt numFmtId="171" formatCode="_([$Rp-421]* #,##0.00_);_([$Rp-421]* \(#,##0.00\);_([$Rp-421]* &quot;-&quot;??_);_(@_)"/>
    <numFmt numFmtId="172" formatCode="#."/>
    <numFmt numFmtId="173" formatCode="_(* #,##0.0_);_(* \(#,##0.0\);_(* &quot;-&quot;?_);_(@_)"/>
    <numFmt numFmtId="174" formatCode="_(* #,##0.0_);_(* \(#,##0.0\);_(* &quot;-&quot;??_);_(@_)"/>
    <numFmt numFmtId="175" formatCode="0.0"/>
    <numFmt numFmtId="176" formatCode="0.0000"/>
    <numFmt numFmtId="177" formatCode="[$-409]d\-mmm\-yyyy;@"/>
    <numFmt numFmtId="178" formatCode="_([$Rp-421]* #,##0_);_([$Rp-421]* \(#,##0\);_([$Rp-421]* &quot;-&quot;_);_(@_)"/>
    <numFmt numFmtId="179" formatCode="0.0%"/>
    <numFmt numFmtId="180" formatCode="#,##0.0;[Red]#,##0.0"/>
    <numFmt numFmtId="181" formatCode="_-* #,##0.00_-;\-* #,##0.00_-;_-* &quot;-&quot;_-;_-@_-"/>
  </numFmts>
  <fonts count="88" x14ac:knownFonts="1">
    <font>
      <sz val="12"/>
      <color theme="1"/>
      <name val="Calibri"/>
      <family val="2"/>
      <scheme val="minor"/>
    </font>
    <font>
      <b/>
      <sz val="12"/>
      <color theme="1"/>
      <name val="Calibri"/>
      <family val="2"/>
      <scheme val="minor"/>
    </font>
    <font>
      <sz val="12"/>
      <color theme="1"/>
      <name val="Calibri"/>
      <family val="2"/>
      <scheme val="minor"/>
    </font>
    <font>
      <sz val="9"/>
      <color theme="1"/>
      <name val="Arial"/>
      <family val="2"/>
    </font>
    <font>
      <b/>
      <sz val="12"/>
      <color theme="0"/>
      <name val="Calibri"/>
      <family val="2"/>
      <scheme val="minor"/>
    </font>
    <font>
      <sz val="12"/>
      <color theme="0"/>
      <name val="Calibri"/>
      <family val="2"/>
      <scheme val="minor"/>
    </font>
    <font>
      <sz val="10"/>
      <name val="Verdana"/>
      <family val="2"/>
    </font>
    <font>
      <sz val="10"/>
      <name val="Arial"/>
      <family val="2"/>
    </font>
    <font>
      <b/>
      <sz val="20"/>
      <name val="Trebuchet MS"/>
      <family val="2"/>
    </font>
    <font>
      <b/>
      <sz val="11"/>
      <name val="Trebuchet MS"/>
      <family val="2"/>
    </font>
    <font>
      <b/>
      <sz val="10"/>
      <name val="Verdana"/>
      <family val="2"/>
    </font>
    <font>
      <b/>
      <sz val="10"/>
      <name val="Trebuchet MS"/>
      <family val="2"/>
    </font>
    <font>
      <b/>
      <sz val="14"/>
      <name val="Tahoma"/>
      <family val="2"/>
    </font>
    <font>
      <b/>
      <sz val="12"/>
      <name val="Trebuchet MS"/>
      <family val="2"/>
    </font>
    <font>
      <b/>
      <sz val="11"/>
      <name val="Tahoma"/>
      <family val="2"/>
    </font>
    <font>
      <sz val="3"/>
      <name val="Verdana"/>
      <family val="2"/>
    </font>
    <font>
      <i/>
      <sz val="7"/>
      <name val="Verdana"/>
      <family val="2"/>
    </font>
    <font>
      <i/>
      <sz val="8"/>
      <name val="Verdana"/>
      <family val="2"/>
    </font>
    <font>
      <b/>
      <sz val="11"/>
      <name val="Verdana"/>
      <family val="2"/>
    </font>
    <font>
      <sz val="12"/>
      <name val="Verdana"/>
      <family val="2"/>
    </font>
    <font>
      <b/>
      <sz val="3"/>
      <name val="Verdana"/>
      <family val="2"/>
    </font>
    <font>
      <sz val="3"/>
      <name val="Tahoma"/>
      <family val="2"/>
    </font>
    <font>
      <sz val="4"/>
      <name val="Verdana"/>
      <family val="2"/>
    </font>
    <font>
      <b/>
      <sz val="3"/>
      <name val="Tahoma"/>
      <family val="2"/>
    </font>
    <font>
      <i/>
      <sz val="8"/>
      <name val="Tahoma"/>
      <family val="2"/>
    </font>
    <font>
      <sz val="10"/>
      <name val="Tahoma"/>
      <family val="2"/>
    </font>
    <font>
      <i/>
      <sz val="3"/>
      <name val="Tahoma"/>
      <family val="2"/>
    </font>
    <font>
      <b/>
      <sz val="8"/>
      <name val="Verdana"/>
      <family val="2"/>
    </font>
    <font>
      <b/>
      <sz val="10"/>
      <name val="Tahoma"/>
      <family val="2"/>
    </font>
    <font>
      <vertAlign val="superscript"/>
      <sz val="10"/>
      <name val="Tahoma"/>
      <family val="2"/>
    </font>
    <font>
      <b/>
      <sz val="10"/>
      <color indexed="8"/>
      <name val="Tahoma"/>
      <family val="2"/>
    </font>
    <font>
      <sz val="9"/>
      <name val="Verdana"/>
      <family val="2"/>
    </font>
    <font>
      <b/>
      <sz val="10"/>
      <name val="Arial Narrow"/>
      <family val="2"/>
    </font>
    <font>
      <b/>
      <u/>
      <sz val="10"/>
      <name val="Verdana"/>
      <family val="2"/>
    </font>
    <font>
      <u/>
      <sz val="10"/>
      <name val="Verdana"/>
      <family val="2"/>
    </font>
    <font>
      <sz val="10"/>
      <name val="Arial Narrow"/>
      <family val="2"/>
    </font>
    <font>
      <sz val="10"/>
      <name val="Small Fonts"/>
      <family val="2"/>
    </font>
    <font>
      <i/>
      <sz val="10"/>
      <name val="Tahoma"/>
      <family val="2"/>
    </font>
    <font>
      <b/>
      <sz val="11"/>
      <name val="Arial"/>
      <family val="2"/>
    </font>
    <font>
      <sz val="1"/>
      <name val="Verdana"/>
      <family val="2"/>
    </font>
    <font>
      <b/>
      <sz val="9"/>
      <name val="Verdana"/>
      <family val="2"/>
    </font>
    <font>
      <sz val="8"/>
      <name val="Verdana"/>
      <family val="2"/>
    </font>
    <font>
      <sz val="2"/>
      <name val="Verdana"/>
      <family val="2"/>
    </font>
    <font>
      <b/>
      <sz val="2"/>
      <name val="Verdana"/>
      <family val="2"/>
    </font>
    <font>
      <b/>
      <sz val="9"/>
      <name val="Arial"/>
      <family val="2"/>
    </font>
    <font>
      <b/>
      <sz val="2"/>
      <name val="Tahoma"/>
      <family val="2"/>
    </font>
    <font>
      <sz val="2"/>
      <name val="Tahoma"/>
      <family val="2"/>
    </font>
    <font>
      <sz val="10"/>
      <color theme="0"/>
      <name val="Verdana"/>
      <family val="2"/>
    </font>
    <font>
      <i/>
      <sz val="10"/>
      <name val="Verdana"/>
      <family val="2"/>
    </font>
    <font>
      <sz val="10"/>
      <color indexed="10"/>
      <name val="Verdana"/>
      <family val="2"/>
    </font>
    <font>
      <vertAlign val="superscript"/>
      <sz val="9"/>
      <name val="Verdana"/>
      <family val="2"/>
    </font>
    <font>
      <i/>
      <sz val="2"/>
      <name val="Verdana"/>
      <family val="2"/>
    </font>
    <font>
      <b/>
      <sz val="10"/>
      <color indexed="10"/>
      <name val="Tahoma"/>
      <family val="2"/>
    </font>
    <font>
      <b/>
      <sz val="4"/>
      <name val="Verdana"/>
      <family val="2"/>
    </font>
    <font>
      <b/>
      <sz val="10"/>
      <color indexed="10"/>
      <name val="Verdana"/>
      <family val="2"/>
    </font>
    <font>
      <b/>
      <sz val="8"/>
      <name val="Tahoma"/>
      <family val="2"/>
    </font>
    <font>
      <sz val="9"/>
      <name val="Tahoma"/>
      <family val="2"/>
    </font>
    <font>
      <sz val="3"/>
      <name val="Arial"/>
      <family val="2"/>
    </font>
    <font>
      <b/>
      <sz val="8"/>
      <color indexed="81"/>
      <name val="Tahoma"/>
      <family val="2"/>
    </font>
    <font>
      <sz val="8"/>
      <color indexed="81"/>
      <name val="Tahoma"/>
      <family val="2"/>
    </font>
    <font>
      <sz val="11"/>
      <name val="Tahoma"/>
      <family val="2"/>
    </font>
    <font>
      <sz val="8"/>
      <name val="Tahoma"/>
      <family val="2"/>
    </font>
    <font>
      <b/>
      <vertAlign val="superscript"/>
      <sz val="10"/>
      <name val="Tahoma"/>
      <family val="2"/>
    </font>
    <font>
      <b/>
      <sz val="12"/>
      <name val="Verdana"/>
      <family val="2"/>
    </font>
    <font>
      <b/>
      <u/>
      <sz val="11"/>
      <name val="Verdana"/>
      <family val="2"/>
    </font>
    <font>
      <b/>
      <sz val="14"/>
      <name val="Verdana"/>
      <family val="2"/>
    </font>
    <font>
      <sz val="10"/>
      <color indexed="9"/>
      <name val="Verdana"/>
      <family val="2"/>
    </font>
    <font>
      <b/>
      <sz val="11"/>
      <color indexed="8"/>
      <name val="Calibri"/>
      <family val="2"/>
    </font>
    <font>
      <b/>
      <sz val="16"/>
      <color indexed="8"/>
      <name val="Calibri"/>
      <family val="2"/>
    </font>
    <font>
      <sz val="11"/>
      <color indexed="8"/>
      <name val="Calibri"/>
      <family val="2"/>
    </font>
    <font>
      <sz val="11"/>
      <name val="Verdana"/>
      <family val="2"/>
    </font>
    <font>
      <b/>
      <sz val="14"/>
      <color indexed="8"/>
      <name val="Calibri"/>
      <family val="2"/>
    </font>
    <font>
      <b/>
      <sz val="18"/>
      <name val="Verdana"/>
      <family val="2"/>
    </font>
    <font>
      <sz val="18"/>
      <name val="Verdana"/>
      <family val="2"/>
    </font>
    <font>
      <b/>
      <sz val="36"/>
      <color theme="3" tint="-0.249977111117893"/>
      <name val="Calibri"/>
      <family val="2"/>
      <scheme val="minor"/>
    </font>
    <font>
      <b/>
      <sz val="14"/>
      <color theme="1"/>
      <name val="Arial"/>
      <family val="2"/>
    </font>
    <font>
      <b/>
      <sz val="11"/>
      <color theme="1"/>
      <name val="Arial"/>
      <family val="2"/>
    </font>
    <font>
      <sz val="12"/>
      <color theme="1"/>
      <name val="Arial"/>
      <family val="2"/>
    </font>
    <font>
      <sz val="10"/>
      <color theme="1"/>
      <name val="Arial"/>
      <family val="2"/>
    </font>
    <font>
      <b/>
      <sz val="10"/>
      <color theme="1"/>
      <name val="Arial"/>
      <family val="2"/>
    </font>
    <font>
      <sz val="9"/>
      <color rgb="FF000000"/>
      <name val="Arial"/>
      <family val="2"/>
    </font>
    <font>
      <b/>
      <u/>
      <sz val="10"/>
      <color theme="1"/>
      <name val="Arial"/>
      <family val="2"/>
    </font>
    <font>
      <b/>
      <i/>
      <sz val="9"/>
      <name val="Verdana"/>
      <family val="2"/>
    </font>
    <font>
      <sz val="9"/>
      <color theme="1"/>
      <name val="Verdana"/>
      <family val="2"/>
    </font>
    <font>
      <b/>
      <sz val="9"/>
      <color theme="3" tint="-0.249977111117893"/>
      <name val="Verdana"/>
      <family val="2"/>
    </font>
    <font>
      <sz val="12"/>
      <color theme="3" tint="-0.249977111117893"/>
      <name val="Calibri"/>
      <family val="2"/>
      <scheme val="minor"/>
    </font>
    <font>
      <b/>
      <sz val="12"/>
      <color rgb="FF000000"/>
      <name val="Calibri"/>
      <family val="2"/>
      <scheme val="minor"/>
    </font>
    <font>
      <sz val="12"/>
      <color rgb="FF000000"/>
      <name val="Calibri"/>
      <family val="2"/>
      <scheme val="minor"/>
    </font>
  </fonts>
  <fills count="17">
    <fill>
      <patternFill patternType="none"/>
    </fill>
    <fill>
      <patternFill patternType="gray125"/>
    </fill>
    <fill>
      <patternFill patternType="solid">
        <fgColor rgb="FFFFFFCC"/>
        <bgColor indexed="64"/>
      </patternFill>
    </fill>
    <fill>
      <patternFill patternType="solid">
        <fgColor theme="0"/>
        <bgColor indexed="64"/>
      </patternFill>
    </fill>
    <fill>
      <patternFill patternType="solid">
        <fgColor theme="3"/>
        <bgColor indexed="64"/>
      </patternFill>
    </fill>
    <fill>
      <patternFill patternType="solid">
        <fgColor indexed="41"/>
        <bgColor indexed="64"/>
      </patternFill>
    </fill>
    <fill>
      <patternFill patternType="solid">
        <fgColor rgb="FFFFFF00"/>
        <bgColor indexed="64"/>
      </patternFill>
    </fill>
    <fill>
      <patternFill patternType="solid">
        <fgColor indexed="13"/>
        <bgColor indexed="64"/>
      </patternFill>
    </fill>
    <fill>
      <patternFill patternType="gray0625"/>
    </fill>
    <fill>
      <patternFill patternType="solid">
        <fgColor indexed="9"/>
        <bgColor indexed="64"/>
      </patternFill>
    </fill>
    <fill>
      <patternFill patternType="solid">
        <fgColor rgb="FFFFC000"/>
        <bgColor indexed="64"/>
      </patternFill>
    </fill>
    <fill>
      <patternFill patternType="solid">
        <fgColor rgb="FFFF0000"/>
        <bgColor indexed="64"/>
      </patternFill>
    </fill>
    <fill>
      <patternFill patternType="solid">
        <fgColor rgb="FFCCFFFF"/>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7"/>
        <bgColor indexed="64"/>
      </patternFill>
    </fill>
    <fill>
      <patternFill patternType="solid">
        <fgColor theme="0" tint="-0.14999847407452621"/>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medium">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right style="thin">
        <color indexed="64"/>
      </right>
      <top/>
      <bottom style="medium">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medium">
        <color indexed="64"/>
      </right>
      <top style="hair">
        <color indexed="64"/>
      </top>
      <bottom style="thin">
        <color indexed="64"/>
      </bottom>
      <diagonal/>
    </border>
    <border>
      <left/>
      <right/>
      <top/>
      <bottom style="double">
        <color indexed="64"/>
      </bottom>
      <diagonal/>
    </border>
    <border>
      <left style="medium">
        <color indexed="64"/>
      </left>
      <right/>
      <top style="double">
        <color indexed="64"/>
      </top>
      <bottom style="hair">
        <color indexed="64"/>
      </bottom>
      <diagonal/>
    </border>
    <border>
      <left style="thin">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style="medium">
        <color indexed="64"/>
      </left>
      <right/>
      <top style="hair">
        <color indexed="64"/>
      </top>
      <bottom style="hair">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style="thin">
        <color indexed="64"/>
      </left>
      <right/>
      <top/>
      <bottom style="hair">
        <color indexed="64"/>
      </bottom>
      <diagonal/>
    </border>
    <border>
      <left/>
      <right/>
      <top/>
      <bottom style="hair">
        <color indexed="64"/>
      </bottom>
      <diagonal/>
    </border>
    <border>
      <left style="medium">
        <color indexed="64"/>
      </left>
      <right/>
      <top style="hair">
        <color indexed="64"/>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style="thin">
        <color indexed="64"/>
      </right>
      <top style="hair">
        <color indexed="64"/>
      </top>
      <bottom/>
      <diagonal/>
    </border>
    <border>
      <left/>
      <right style="medium">
        <color indexed="64"/>
      </right>
      <top style="hair">
        <color indexed="64"/>
      </top>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medium">
        <color indexed="64"/>
      </left>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style="medium">
        <color indexed="64"/>
      </right>
      <top/>
      <bottom style="double">
        <color indexed="64"/>
      </bottom>
      <diagonal/>
    </border>
    <border>
      <left/>
      <right/>
      <top style="double">
        <color indexed="64"/>
      </top>
      <bottom style="hair">
        <color indexed="64"/>
      </bottom>
      <diagonal/>
    </border>
    <border>
      <left/>
      <right style="medium">
        <color indexed="64"/>
      </right>
      <top style="double">
        <color indexed="64"/>
      </top>
      <bottom style="hair">
        <color indexed="64"/>
      </bottom>
      <diagonal/>
    </border>
    <border>
      <left/>
      <right style="medium">
        <color indexed="64"/>
      </right>
      <top style="hair">
        <color indexed="64"/>
      </top>
      <bottom style="medium">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medium">
        <color indexed="64"/>
      </right>
      <top style="medium">
        <color indexed="64"/>
      </top>
      <bottom style="dotted">
        <color indexed="64"/>
      </bottom>
      <diagonal/>
    </border>
    <border>
      <left style="medium">
        <color indexed="64"/>
      </left>
      <right/>
      <top/>
      <bottom style="dotted">
        <color indexed="64"/>
      </bottom>
      <diagonal/>
    </border>
    <border>
      <left/>
      <right/>
      <top/>
      <bottom style="dotted">
        <color indexed="64"/>
      </bottom>
      <diagonal/>
    </border>
    <border>
      <left/>
      <right style="medium">
        <color indexed="64"/>
      </right>
      <top/>
      <bottom style="dott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medium">
        <color indexed="64"/>
      </right>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style="thin">
        <color indexed="64"/>
      </right>
      <top style="double">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s>
  <cellStyleXfs count="7">
    <xf numFmtId="0" fontId="0" fillId="0" borderId="0"/>
    <xf numFmtId="41" fontId="2" fillId="0" borderId="0" applyFont="0" applyFill="0" applyBorder="0" applyAlignment="0" applyProtection="0"/>
    <xf numFmtId="0" fontId="7" fillId="0" borderId="0"/>
    <xf numFmtId="165" fontId="7" fillId="0" borderId="0" applyFont="0" applyFill="0" applyBorder="0" applyAlignment="0" applyProtection="0"/>
    <xf numFmtId="164" fontId="7" fillId="0" borderId="0" applyFont="0" applyFill="0" applyBorder="0" applyAlignment="0" applyProtection="0"/>
    <xf numFmtId="0" fontId="7" fillId="0" borderId="0"/>
    <xf numFmtId="9" fontId="7" fillId="0" borderId="0" applyFont="0" applyFill="0" applyBorder="0" applyAlignment="0" applyProtection="0"/>
  </cellStyleXfs>
  <cellXfs count="871">
    <xf numFmtId="0" fontId="0" fillId="0" borderId="0" xfId="0"/>
    <xf numFmtId="0" fontId="1" fillId="0" borderId="0" xfId="0" applyFont="1"/>
    <xf numFmtId="0" fontId="0" fillId="0" borderId="1" xfId="0" applyBorder="1"/>
    <xf numFmtId="0" fontId="0" fillId="2" borderId="1" xfId="0" applyFill="1" applyBorder="1"/>
    <xf numFmtId="0" fontId="0" fillId="0" borderId="1" xfId="0" applyBorder="1" applyAlignment="1">
      <alignment horizontal="center"/>
    </xf>
    <xf numFmtId="0" fontId="0" fillId="3" borderId="0" xfId="0" applyFill="1"/>
    <xf numFmtId="0" fontId="1" fillId="3" borderId="0" xfId="0" applyFont="1" applyFill="1"/>
    <xf numFmtId="0" fontId="5" fillId="4" borderId="1" xfId="0" applyFont="1" applyFill="1" applyBorder="1" applyAlignment="1">
      <alignment horizontal="center"/>
    </xf>
    <xf numFmtId="14" fontId="0" fillId="2" borderId="1" xfId="0" applyNumberFormat="1" applyFill="1" applyBorder="1"/>
    <xf numFmtId="0" fontId="4" fillId="4" borderId="1" xfId="0" applyFont="1" applyFill="1" applyBorder="1" applyAlignment="1">
      <alignment horizontal="center" wrapText="1"/>
    </xf>
    <xf numFmtId="0" fontId="6" fillId="0" borderId="0" xfId="2" applyFont="1"/>
    <xf numFmtId="0" fontId="10" fillId="0" borderId="0" xfId="2" applyFont="1" applyAlignment="1">
      <alignment horizontal="center"/>
    </xf>
    <xf numFmtId="0" fontId="10" fillId="0" borderId="0" xfId="2" applyFont="1"/>
    <xf numFmtId="0" fontId="6" fillId="0" borderId="0" xfId="2" applyFont="1" applyAlignment="1">
      <alignment horizontal="left" indent="1"/>
    </xf>
    <xf numFmtId="0" fontId="6" fillId="0" borderId="0" xfId="2" applyFont="1" applyAlignment="1">
      <alignment vertical="center"/>
    </xf>
    <xf numFmtId="0" fontId="15" fillId="0" borderId="0" xfId="2" applyFont="1" applyAlignment="1">
      <alignment vertical="center"/>
    </xf>
    <xf numFmtId="0" fontId="15" fillId="0" borderId="0" xfId="2" applyFont="1" applyAlignment="1">
      <alignment horizontal="left" vertical="center"/>
    </xf>
    <xf numFmtId="0" fontId="17" fillId="0" borderId="0" xfId="2" applyFont="1" applyAlignment="1">
      <alignment horizontal="center" vertical="center"/>
    </xf>
    <xf numFmtId="0" fontId="18" fillId="0" borderId="0" xfId="2" applyFont="1" applyAlignment="1">
      <alignment vertical="center"/>
    </xf>
    <xf numFmtId="0" fontId="19" fillId="0" borderId="0" xfId="2" applyFont="1" applyAlignment="1">
      <alignment vertical="center"/>
    </xf>
    <xf numFmtId="0" fontId="20" fillId="0" borderId="0" xfId="2" applyFont="1" applyAlignment="1">
      <alignment vertical="center"/>
    </xf>
    <xf numFmtId="0" fontId="21" fillId="0" borderId="13" xfId="2" applyFont="1" applyBorder="1" applyAlignment="1">
      <alignment vertical="center"/>
    </xf>
    <xf numFmtId="0" fontId="21" fillId="0" borderId="14" xfId="2" applyFont="1" applyBorder="1" applyAlignment="1">
      <alignment vertical="center"/>
    </xf>
    <xf numFmtId="0" fontId="21" fillId="0" borderId="15" xfId="2" applyFont="1" applyBorder="1" applyAlignment="1">
      <alignment vertical="center"/>
    </xf>
    <xf numFmtId="0" fontId="21" fillId="0" borderId="0" xfId="2" applyFont="1" applyAlignment="1">
      <alignment vertical="center"/>
    </xf>
    <xf numFmtId="0" fontId="6" fillId="0" borderId="12" xfId="2" applyFont="1" applyBorder="1" applyAlignment="1">
      <alignment vertical="center"/>
    </xf>
    <xf numFmtId="0" fontId="6" fillId="0" borderId="0" xfId="2" applyFont="1" applyAlignment="1">
      <alignment horizontal="center" vertical="center"/>
    </xf>
    <xf numFmtId="0" fontId="10" fillId="0" borderId="0" xfId="2" applyFont="1" applyAlignment="1">
      <alignment vertical="center"/>
    </xf>
    <xf numFmtId="0" fontId="10" fillId="0" borderId="19" xfId="2" applyFont="1" applyBorder="1" applyAlignment="1">
      <alignment vertical="center"/>
    </xf>
    <xf numFmtId="0" fontId="6" fillId="0" borderId="0" xfId="2" applyFont="1" applyAlignment="1">
      <alignment horizontal="left" vertical="center"/>
    </xf>
    <xf numFmtId="0" fontId="6" fillId="0" borderId="19" xfId="2" applyFont="1" applyBorder="1" applyAlignment="1">
      <alignment vertical="center"/>
    </xf>
    <xf numFmtId="0" fontId="10" fillId="0" borderId="0" xfId="2" applyFont="1" applyAlignment="1">
      <alignment horizontal="left" vertical="center"/>
    </xf>
    <xf numFmtId="0" fontId="22" fillId="0" borderId="12" xfId="2" applyFont="1" applyBorder="1" applyAlignment="1">
      <alignment vertical="center"/>
    </xf>
    <xf numFmtId="0" fontId="22" fillId="0" borderId="0" xfId="2" applyFont="1" applyAlignment="1">
      <alignment vertical="center"/>
    </xf>
    <xf numFmtId="0" fontId="22" fillId="0" borderId="19" xfId="2" applyFont="1" applyBorder="1" applyAlignment="1">
      <alignment vertical="center"/>
    </xf>
    <xf numFmtId="0" fontId="6" fillId="0" borderId="0" xfId="2" applyFont="1" applyAlignment="1">
      <alignment horizontal="right" vertical="center"/>
    </xf>
    <xf numFmtId="0" fontId="6" fillId="0" borderId="0" xfId="2" quotePrefix="1" applyFont="1" applyAlignment="1">
      <alignment vertical="center"/>
    </xf>
    <xf numFmtId="0" fontId="6" fillId="0" borderId="0" xfId="2" applyFont="1" applyAlignment="1">
      <alignment horizontal="left" vertical="center" indent="1"/>
    </xf>
    <xf numFmtId="0" fontId="6" fillId="0" borderId="0" xfId="2" quotePrefix="1" applyFont="1" applyAlignment="1">
      <alignment horizontal="left" vertical="center"/>
    </xf>
    <xf numFmtId="0" fontId="22" fillId="0" borderId="0" xfId="2" applyFont="1" applyAlignment="1">
      <alignment horizontal="left" vertical="center" indent="1"/>
    </xf>
    <xf numFmtId="167" fontId="10" fillId="0" borderId="0" xfId="2" applyNumberFormat="1" applyFont="1" applyAlignment="1">
      <alignment horizontal="left" vertical="center" indent="1"/>
    </xf>
    <xf numFmtId="167" fontId="10" fillId="0" borderId="19" xfId="2" applyNumberFormat="1" applyFont="1" applyBorder="1" applyAlignment="1">
      <alignment horizontal="left" vertical="center" indent="1"/>
    </xf>
    <xf numFmtId="0" fontId="21" fillId="0" borderId="0" xfId="2" applyFont="1" applyAlignment="1">
      <alignment horizontal="left" vertical="center"/>
    </xf>
    <xf numFmtId="0" fontId="24" fillId="0" borderId="12" xfId="2" applyFont="1" applyBorder="1" applyAlignment="1">
      <alignment vertical="center"/>
    </xf>
    <xf numFmtId="0" fontId="25" fillId="0" borderId="0" xfId="2" applyFont="1" applyAlignment="1">
      <alignment vertical="center"/>
    </xf>
    <xf numFmtId="0" fontId="25" fillId="0" borderId="19" xfId="2" applyFont="1" applyBorder="1" applyAlignment="1">
      <alignment vertical="center"/>
    </xf>
    <xf numFmtId="0" fontId="26" fillId="0" borderId="20" xfId="2" applyFont="1" applyBorder="1" applyAlignment="1">
      <alignment vertical="center"/>
    </xf>
    <xf numFmtId="0" fontId="26" fillId="0" borderId="4" xfId="2" applyFont="1" applyBorder="1" applyAlignment="1">
      <alignment vertical="center"/>
    </xf>
    <xf numFmtId="0" fontId="21" fillId="0" borderId="4" xfId="2" applyFont="1" applyBorder="1" applyAlignment="1">
      <alignment vertical="center"/>
    </xf>
    <xf numFmtId="0" fontId="21" fillId="0" borderId="19" xfId="2" applyFont="1" applyBorder="1" applyAlignment="1">
      <alignment vertical="center"/>
    </xf>
    <xf numFmtId="0" fontId="26" fillId="0" borderId="12" xfId="2" applyFont="1" applyBorder="1" applyAlignment="1">
      <alignment vertical="center"/>
    </xf>
    <xf numFmtId="0" fontId="21" fillId="0" borderId="21" xfId="2" applyFont="1" applyBorder="1" applyAlignment="1">
      <alignment vertical="center"/>
    </xf>
    <xf numFmtId="0" fontId="21" fillId="0" borderId="22" xfId="2" applyFont="1" applyBorder="1" applyAlignment="1">
      <alignment vertical="center"/>
    </xf>
    <xf numFmtId="0" fontId="21" fillId="0" borderId="23" xfId="2" applyFont="1" applyBorder="1" applyAlignment="1">
      <alignment vertical="center"/>
    </xf>
    <xf numFmtId="0" fontId="21" fillId="0" borderId="24" xfId="2" applyFont="1" applyBorder="1" applyAlignment="1">
      <alignment vertical="center"/>
    </xf>
    <xf numFmtId="0" fontId="6" fillId="0" borderId="6" xfId="2" applyFont="1" applyBorder="1" applyAlignment="1">
      <alignment vertical="center"/>
    </xf>
    <xf numFmtId="0" fontId="6" fillId="0" borderId="10" xfId="2" applyFont="1" applyBorder="1" applyAlignment="1">
      <alignment horizontal="left" vertical="center" indent="1"/>
    </xf>
    <xf numFmtId="0" fontId="10" fillId="0" borderId="0" xfId="2" applyFont="1" applyAlignment="1">
      <alignment horizontal="center" vertical="center"/>
    </xf>
    <xf numFmtId="0" fontId="21" fillId="0" borderId="16" xfId="2" applyFont="1" applyBorder="1" applyAlignment="1">
      <alignment vertical="center"/>
    </xf>
    <xf numFmtId="0" fontId="21" fillId="0" borderId="17" xfId="2" applyFont="1" applyBorder="1" applyAlignment="1">
      <alignment vertical="center"/>
    </xf>
    <xf numFmtId="0" fontId="21" fillId="0" borderId="25" xfId="2" applyFont="1" applyBorder="1" applyAlignment="1">
      <alignment vertical="center"/>
    </xf>
    <xf numFmtId="0" fontId="21" fillId="0" borderId="18" xfId="2" applyFont="1" applyBorder="1" applyAlignment="1">
      <alignment vertical="center"/>
    </xf>
    <xf numFmtId="0" fontId="25" fillId="0" borderId="14" xfId="2" applyFont="1" applyBorder="1" applyAlignment="1">
      <alignment vertical="center"/>
    </xf>
    <xf numFmtId="0" fontId="20" fillId="0" borderId="17" xfId="2" applyFont="1" applyBorder="1" applyAlignment="1">
      <alignment vertical="center"/>
    </xf>
    <xf numFmtId="0" fontId="15" fillId="0" borderId="17" xfId="2" applyFont="1" applyBorder="1" applyAlignment="1">
      <alignment vertical="center"/>
    </xf>
    <xf numFmtId="0" fontId="6" fillId="0" borderId="0" xfId="2" applyFont="1" applyAlignment="1">
      <alignment vertical="center" wrapText="1"/>
    </xf>
    <xf numFmtId="0" fontId="25" fillId="0" borderId="28" xfId="2" applyFont="1" applyBorder="1" applyAlignment="1">
      <alignment horizontal="center" vertical="center" wrapText="1"/>
    </xf>
    <xf numFmtId="0" fontId="25" fillId="0" borderId="29" xfId="2" applyFont="1" applyBorder="1" applyAlignment="1">
      <alignment horizontal="center" vertical="center" wrapText="1"/>
    </xf>
    <xf numFmtId="0" fontId="25" fillId="0" borderId="30" xfId="2" applyFont="1" applyBorder="1" applyAlignment="1">
      <alignment horizontal="center" vertical="center" wrapText="1"/>
    </xf>
    <xf numFmtId="0" fontId="25" fillId="0" borderId="31" xfId="2" applyFont="1" applyBorder="1" applyAlignment="1">
      <alignment vertical="center"/>
    </xf>
    <xf numFmtId="0" fontId="25" fillId="0" borderId="32" xfId="2" applyFont="1" applyBorder="1" applyAlignment="1">
      <alignment vertical="center"/>
    </xf>
    <xf numFmtId="0" fontId="25" fillId="0" borderId="33" xfId="2" applyFont="1" applyBorder="1" applyAlignment="1">
      <alignment horizontal="center" vertical="center"/>
    </xf>
    <xf numFmtId="165" fontId="25" fillId="0" borderId="35" xfId="3" quotePrefix="1" applyFont="1" applyFill="1" applyBorder="1" applyAlignment="1">
      <alignment horizontal="center" vertical="center"/>
    </xf>
    <xf numFmtId="165" fontId="25" fillId="0" borderId="36" xfId="3" quotePrefix="1" applyFont="1" applyFill="1" applyBorder="1" applyAlignment="1">
      <alignment horizontal="center" vertical="center"/>
    </xf>
    <xf numFmtId="0" fontId="25" fillId="0" borderId="37" xfId="2" applyFont="1" applyBorder="1" applyAlignment="1">
      <alignment vertical="center"/>
    </xf>
    <xf numFmtId="0" fontId="25" fillId="0" borderId="8" xfId="2" applyFont="1" applyBorder="1" applyAlignment="1">
      <alignment vertical="center"/>
    </xf>
    <xf numFmtId="0" fontId="25" fillId="0" borderId="5" xfId="2" applyFont="1" applyBorder="1" applyAlignment="1">
      <alignment horizontal="center" vertical="center"/>
    </xf>
    <xf numFmtId="165" fontId="25" fillId="0" borderId="38" xfId="3" quotePrefix="1" applyFont="1" applyFill="1" applyBorder="1" applyAlignment="1">
      <alignment horizontal="center" vertical="center"/>
    </xf>
    <xf numFmtId="0" fontId="28" fillId="0" borderId="5" xfId="2" applyFont="1" applyBorder="1" applyAlignment="1">
      <alignment horizontal="center" vertical="center"/>
    </xf>
    <xf numFmtId="165" fontId="25" fillId="0" borderId="45" xfId="3" quotePrefix="1" applyFont="1" applyFill="1" applyBorder="1" applyAlignment="1">
      <alignment horizontal="center" vertical="center"/>
    </xf>
    <xf numFmtId="4" fontId="30" fillId="0" borderId="42" xfId="3" applyNumberFormat="1" applyFont="1" applyFill="1" applyBorder="1" applyAlignment="1">
      <alignment vertical="center"/>
    </xf>
    <xf numFmtId="165" fontId="30" fillId="0" borderId="41" xfId="3" applyFont="1" applyFill="1" applyBorder="1" applyAlignment="1">
      <alignment vertical="center"/>
    </xf>
    <xf numFmtId="165" fontId="28" fillId="0" borderId="43" xfId="3" applyFont="1" applyFill="1" applyBorder="1" applyAlignment="1">
      <alignment horizontal="center" vertical="center"/>
    </xf>
    <xf numFmtId="0" fontId="31" fillId="0" borderId="0" xfId="2" applyFont="1" applyAlignment="1">
      <alignment vertical="center"/>
    </xf>
    <xf numFmtId="0" fontId="15" fillId="0" borderId="0" xfId="2" applyFont="1" applyAlignment="1">
      <alignment horizontal="left" vertical="center" wrapText="1" indent="1"/>
    </xf>
    <xf numFmtId="0" fontId="15" fillId="0" borderId="0" xfId="2" applyFont="1" applyAlignment="1">
      <alignment horizontal="left" vertical="center" indent="1"/>
    </xf>
    <xf numFmtId="0" fontId="15" fillId="0" borderId="13" xfId="2" applyFont="1" applyBorder="1" applyAlignment="1">
      <alignment horizontal="left" vertical="center" indent="1"/>
    </xf>
    <xf numFmtId="0" fontId="15" fillId="0" borderId="14" xfId="2" applyFont="1" applyBorder="1" applyAlignment="1">
      <alignment horizontal="left" vertical="center" indent="1"/>
    </xf>
    <xf numFmtId="0" fontId="15" fillId="0" borderId="15" xfId="2" applyFont="1" applyBorder="1" applyAlignment="1">
      <alignment horizontal="left" vertical="center" indent="1"/>
    </xf>
    <xf numFmtId="0" fontId="6" fillId="0" borderId="19" xfId="2" applyFont="1" applyBorder="1" applyAlignment="1">
      <alignment horizontal="center" vertical="center"/>
    </xf>
    <xf numFmtId="0" fontId="6" fillId="0" borderId="0" xfId="2" applyFont="1" applyAlignment="1" applyProtection="1">
      <alignment horizontal="center" vertical="center"/>
      <protection locked="0"/>
    </xf>
    <xf numFmtId="0" fontId="6" fillId="0" borderId="16" xfId="2" applyFont="1" applyBorder="1" applyAlignment="1">
      <alignment vertical="center"/>
    </xf>
    <xf numFmtId="0" fontId="6" fillId="0" borderId="17" xfId="2" applyFont="1" applyBorder="1" applyAlignment="1">
      <alignment vertical="center"/>
    </xf>
    <xf numFmtId="0" fontId="6" fillId="0" borderId="18" xfId="2" applyFont="1" applyBorder="1" applyAlignment="1">
      <alignment vertical="center"/>
    </xf>
    <xf numFmtId="0" fontId="17" fillId="0" borderId="0" xfId="2" applyFont="1" applyAlignment="1">
      <alignment horizontal="right" vertical="center"/>
    </xf>
    <xf numFmtId="0" fontId="36" fillId="0" borderId="0" xfId="2" applyFont="1" applyAlignment="1">
      <alignment vertical="center"/>
    </xf>
    <xf numFmtId="9" fontId="25" fillId="0" borderId="0" xfId="2" applyNumberFormat="1" applyFont="1" applyAlignment="1">
      <alignment vertical="center"/>
    </xf>
    <xf numFmtId="165" fontId="25" fillId="0" borderId="0" xfId="3" applyFont="1" applyAlignment="1">
      <alignment vertical="center"/>
    </xf>
    <xf numFmtId="0" fontId="37" fillId="0" borderId="0" xfId="2" applyFont="1" applyAlignment="1">
      <alignment horizontal="center" vertical="center"/>
    </xf>
    <xf numFmtId="0" fontId="15" fillId="0" borderId="14" xfId="2" applyFont="1" applyBorder="1" applyAlignment="1">
      <alignment vertical="center"/>
    </xf>
    <xf numFmtId="0" fontId="20" fillId="0" borderId="14" xfId="2" applyFont="1" applyBorder="1" applyAlignment="1">
      <alignment vertical="center"/>
    </xf>
    <xf numFmtId="0" fontId="15" fillId="0" borderId="15" xfId="2" applyFont="1" applyBorder="1" applyAlignment="1">
      <alignment vertical="center"/>
    </xf>
    <xf numFmtId="0" fontId="6" fillId="0" borderId="10" xfId="2" applyFont="1" applyBorder="1" applyAlignment="1">
      <alignment vertical="center"/>
    </xf>
    <xf numFmtId="0" fontId="6" fillId="0" borderId="10" xfId="2" applyFont="1" applyBorder="1" applyAlignment="1">
      <alignment horizontal="left" vertical="center"/>
    </xf>
    <xf numFmtId="0" fontId="39" fillId="0" borderId="0" xfId="2" applyFont="1" applyAlignment="1">
      <alignment vertical="center"/>
    </xf>
    <xf numFmtId="0" fontId="39" fillId="0" borderId="19" xfId="2" applyFont="1" applyBorder="1" applyAlignment="1">
      <alignment vertical="center"/>
    </xf>
    <xf numFmtId="0" fontId="39" fillId="0" borderId="19" xfId="2" applyFont="1" applyBorder="1" applyAlignment="1">
      <alignment horizontal="left" vertical="center"/>
    </xf>
    <xf numFmtId="0" fontId="6" fillId="0" borderId="0" xfId="2" quotePrefix="1" applyFont="1" applyAlignment="1">
      <alignment horizontal="center" vertical="center"/>
    </xf>
    <xf numFmtId="0" fontId="22" fillId="0" borderId="4" xfId="2" applyFont="1" applyBorder="1" applyAlignment="1">
      <alignment vertical="center"/>
    </xf>
    <xf numFmtId="0" fontId="22" fillId="0" borderId="53" xfId="2" applyFont="1" applyBorder="1" applyAlignment="1">
      <alignment vertical="center"/>
    </xf>
    <xf numFmtId="0" fontId="41" fillId="0" borderId="0" xfId="2" applyFont="1" applyAlignment="1">
      <alignment vertical="center"/>
    </xf>
    <xf numFmtId="0" fontId="41" fillId="0" borderId="6" xfId="2" applyFont="1" applyBorder="1" applyAlignment="1">
      <alignment vertical="center"/>
    </xf>
    <xf numFmtId="0" fontId="10" fillId="0" borderId="10" xfId="2" applyFont="1" applyBorder="1" applyAlignment="1">
      <alignment horizontal="center" vertical="center"/>
    </xf>
    <xf numFmtId="0" fontId="10" fillId="0" borderId="19" xfId="2" applyFont="1" applyBorder="1" applyAlignment="1">
      <alignment horizontal="center" vertical="center"/>
    </xf>
    <xf numFmtId="0" fontId="41" fillId="0" borderId="10" xfId="2" applyFont="1" applyBorder="1" applyAlignment="1">
      <alignment vertical="center"/>
    </xf>
    <xf numFmtId="0" fontId="31" fillId="0" borderId="10" xfId="2" applyFont="1" applyBorder="1" applyAlignment="1">
      <alignment vertical="center"/>
    </xf>
    <xf numFmtId="0" fontId="31" fillId="0" borderId="10" xfId="2" applyFont="1" applyBorder="1" applyAlignment="1">
      <alignment horizontal="left" vertical="center" indent="1"/>
    </xf>
    <xf numFmtId="0" fontId="10" fillId="0" borderId="0" xfId="2" applyFont="1" applyAlignment="1">
      <alignment horizontal="center" vertical="center" wrapText="1"/>
    </xf>
    <xf numFmtId="0" fontId="42" fillId="0" borderId="0" xfId="2" applyFont="1" applyAlignment="1">
      <alignment vertical="center"/>
    </xf>
    <xf numFmtId="0" fontId="15" fillId="0" borderId="19" xfId="2" applyFont="1" applyBorder="1" applyAlignment="1">
      <alignment vertical="center"/>
    </xf>
    <xf numFmtId="4" fontId="6" fillId="0" borderId="0" xfId="2" applyNumberFormat="1" applyFont="1" applyAlignment="1">
      <alignment vertical="center"/>
    </xf>
    <xf numFmtId="0" fontId="25" fillId="0" borderId="0" xfId="2" applyFont="1" applyAlignment="1">
      <alignment horizontal="left" vertical="center"/>
    </xf>
    <xf numFmtId="0" fontId="6" fillId="0" borderId="12" xfId="2" quotePrefix="1" applyFont="1" applyBorder="1" applyAlignment="1">
      <alignment horizontal="left" vertical="center" indent="1"/>
    </xf>
    <xf numFmtId="172" fontId="44" fillId="0" borderId="0" xfId="2" applyNumberFormat="1" applyFont="1" applyAlignment="1">
      <alignment horizontal="center" vertical="top"/>
    </xf>
    <xf numFmtId="0" fontId="42" fillId="0" borderId="0" xfId="2" quotePrefix="1" applyFont="1" applyAlignment="1">
      <alignment vertical="center"/>
    </xf>
    <xf numFmtId="0" fontId="6" fillId="6" borderId="0" xfId="2" applyFont="1" applyFill="1" applyAlignment="1">
      <alignment horizontal="left" vertical="center"/>
    </xf>
    <xf numFmtId="0" fontId="6" fillId="6" borderId="0" xfId="2" applyFont="1" applyFill="1" applyAlignment="1">
      <alignment vertical="center"/>
    </xf>
    <xf numFmtId="0" fontId="6" fillId="0" borderId="19" xfId="2" applyFont="1" applyBorder="1" applyAlignment="1">
      <alignment vertical="center" wrapText="1"/>
    </xf>
    <xf numFmtId="0" fontId="47" fillId="0" borderId="0" xfId="2" applyFont="1" applyAlignment="1">
      <alignment horizontal="right" vertical="center"/>
    </xf>
    <xf numFmtId="0" fontId="47" fillId="0" borderId="0" xfId="2" applyFont="1" applyAlignment="1">
      <alignment vertical="center"/>
    </xf>
    <xf numFmtId="0" fontId="42" fillId="0" borderId="0" xfId="2" applyFont="1" applyAlignment="1">
      <alignment horizontal="right" vertical="center"/>
    </xf>
    <xf numFmtId="171" fontId="28" fillId="0" borderId="19" xfId="3" applyNumberFormat="1" applyFont="1" applyFill="1" applyBorder="1" applyAlignment="1">
      <alignment vertical="center"/>
    </xf>
    <xf numFmtId="0" fontId="6" fillId="0" borderId="17" xfId="2" applyFont="1" applyBorder="1" applyAlignment="1">
      <alignment horizontal="left" vertical="center"/>
    </xf>
    <xf numFmtId="0" fontId="48" fillId="0" borderId="0" xfId="2" applyFont="1" applyAlignment="1">
      <alignment horizontal="center" vertical="center"/>
    </xf>
    <xf numFmtId="0" fontId="48" fillId="0" borderId="0" xfId="2" applyFont="1" applyAlignment="1">
      <alignment vertical="center"/>
    </xf>
    <xf numFmtId="0" fontId="42" fillId="0" borderId="0" xfId="2" applyFont="1" applyAlignment="1">
      <alignment horizontal="left" vertical="center"/>
    </xf>
    <xf numFmtId="0" fontId="42" fillId="0" borderId="19" xfId="2" applyFont="1" applyBorder="1" applyAlignment="1">
      <alignment horizontal="left" vertical="center"/>
    </xf>
    <xf numFmtId="0" fontId="42" fillId="0" borderId="0" xfId="2" applyFont="1" applyAlignment="1">
      <alignment horizontal="center" vertical="center"/>
    </xf>
    <xf numFmtId="0" fontId="15" fillId="0" borderId="0" xfId="2" quotePrefix="1" applyFont="1" applyAlignment="1">
      <alignment horizontal="left" vertical="center"/>
    </xf>
    <xf numFmtId="0" fontId="15" fillId="0" borderId="0" xfId="2" applyFont="1" applyAlignment="1">
      <alignment horizontal="center" vertical="center"/>
    </xf>
    <xf numFmtId="0" fontId="15" fillId="0" borderId="53" xfId="2" applyFont="1" applyBorder="1" applyAlignment="1">
      <alignment vertical="center"/>
    </xf>
    <xf numFmtId="0" fontId="15" fillId="0" borderId="4" xfId="2" applyFont="1" applyBorder="1" applyAlignment="1">
      <alignment vertical="center"/>
    </xf>
    <xf numFmtId="2" fontId="6" fillId="7" borderId="0" xfId="2" applyNumberFormat="1" applyFont="1" applyFill="1" applyAlignment="1">
      <alignment vertical="center"/>
    </xf>
    <xf numFmtId="0" fontId="6" fillId="7" borderId="0" xfId="2" applyFont="1" applyFill="1" applyAlignment="1">
      <alignment vertical="center"/>
    </xf>
    <xf numFmtId="175" fontId="6" fillId="7" borderId="0" xfId="2" applyNumberFormat="1" applyFont="1" applyFill="1" applyAlignment="1">
      <alignment vertical="center"/>
    </xf>
    <xf numFmtId="9" fontId="6" fillId="7" borderId="0" xfId="2" applyNumberFormat="1" applyFont="1" applyFill="1" applyAlignment="1">
      <alignment vertical="center"/>
    </xf>
    <xf numFmtId="0" fontId="42" fillId="7" borderId="0" xfId="2" applyFont="1" applyFill="1" applyAlignment="1">
      <alignment vertical="center"/>
    </xf>
    <xf numFmtId="174" fontId="6" fillId="7" borderId="0" xfId="2" applyNumberFormat="1" applyFont="1" applyFill="1" applyAlignment="1">
      <alignment vertical="center"/>
    </xf>
    <xf numFmtId="173" fontId="6" fillId="7" borderId="0" xfId="2" applyNumberFormat="1" applyFont="1" applyFill="1" applyAlignment="1">
      <alignment vertical="center"/>
    </xf>
    <xf numFmtId="171" fontId="52" fillId="5" borderId="0" xfId="2" applyNumberFormat="1" applyFont="1" applyFill="1" applyAlignment="1">
      <alignment horizontal="center" vertical="center"/>
    </xf>
    <xf numFmtId="175" fontId="6" fillId="0" borderId="0" xfId="2" applyNumberFormat="1" applyFont="1" applyAlignment="1">
      <alignment vertical="center"/>
    </xf>
    <xf numFmtId="9" fontId="6" fillId="0" borderId="0" xfId="2" applyNumberFormat="1" applyFont="1" applyAlignment="1">
      <alignment vertical="center"/>
    </xf>
    <xf numFmtId="174" fontId="6" fillId="0" borderId="0" xfId="2" applyNumberFormat="1" applyFont="1" applyAlignment="1">
      <alignment vertical="center"/>
    </xf>
    <xf numFmtId="173" fontId="49" fillId="0" borderId="0" xfId="2" applyNumberFormat="1" applyFont="1" applyAlignment="1">
      <alignment vertical="center"/>
    </xf>
    <xf numFmtId="173" fontId="6" fillId="0" borderId="0" xfId="2" applyNumberFormat="1" applyFont="1" applyAlignment="1">
      <alignment vertical="center"/>
    </xf>
    <xf numFmtId="176" fontId="6" fillId="0" borderId="0" xfId="2" applyNumberFormat="1" applyFont="1" applyAlignment="1">
      <alignment vertical="center"/>
    </xf>
    <xf numFmtId="0" fontId="15" fillId="0" borderId="20" xfId="2" applyFont="1" applyBorder="1" applyAlignment="1">
      <alignment vertical="center"/>
    </xf>
    <xf numFmtId="0" fontId="15" fillId="0" borderId="12" xfId="2" applyFont="1" applyBorder="1" applyAlignment="1">
      <alignment vertical="center"/>
    </xf>
    <xf numFmtId="0" fontId="15" fillId="0" borderId="21" xfId="2" applyFont="1" applyBorder="1" applyAlignment="1">
      <alignment vertical="center"/>
    </xf>
    <xf numFmtId="0" fontId="15" fillId="0" borderId="22" xfId="2" applyFont="1" applyBorder="1" applyAlignment="1">
      <alignment vertical="center"/>
    </xf>
    <xf numFmtId="0" fontId="15" fillId="0" borderId="23" xfId="2" applyFont="1" applyBorder="1" applyAlignment="1">
      <alignment horizontal="justify" vertical="center"/>
    </xf>
    <xf numFmtId="0" fontId="15" fillId="0" borderId="24" xfId="2" applyFont="1" applyBorder="1" applyAlignment="1">
      <alignment horizontal="justify" vertical="center"/>
    </xf>
    <xf numFmtId="0" fontId="10" fillId="0" borderId="12" xfId="2" applyFont="1" applyBorder="1" applyAlignment="1">
      <alignment vertical="center"/>
    </xf>
    <xf numFmtId="0" fontId="10" fillId="0" borderId="10" xfId="2" applyFont="1" applyBorder="1" applyAlignment="1">
      <alignment vertical="center"/>
    </xf>
    <xf numFmtId="0" fontId="6" fillId="0" borderId="0" xfId="2" applyFont="1" applyAlignment="1">
      <alignment horizontal="justify" vertical="center"/>
    </xf>
    <xf numFmtId="0" fontId="6" fillId="0" borderId="19" xfId="2" applyFont="1" applyBorder="1" applyAlignment="1">
      <alignment horizontal="justify" vertical="center"/>
    </xf>
    <xf numFmtId="173" fontId="54" fillId="0" borderId="0" xfId="2" applyNumberFormat="1" applyFont="1" applyAlignment="1">
      <alignment vertical="center"/>
    </xf>
    <xf numFmtId="171" fontId="28" fillId="0" borderId="6" xfId="2" applyNumberFormat="1" applyFont="1" applyBorder="1" applyAlignment="1">
      <alignment vertical="center"/>
    </xf>
    <xf numFmtId="171" fontId="56" fillId="0" borderId="19" xfId="2" applyNumberFormat="1" applyFont="1" applyBorder="1" applyAlignment="1">
      <alignment vertical="top" wrapText="1"/>
    </xf>
    <xf numFmtId="0" fontId="15" fillId="0" borderId="12" xfId="2" quotePrefix="1" applyFont="1" applyBorder="1" applyAlignment="1">
      <alignment horizontal="left" vertical="center" indent="1"/>
    </xf>
    <xf numFmtId="0" fontId="15" fillId="0" borderId="0" xfId="2" applyFont="1" applyAlignment="1">
      <alignment horizontal="right" vertical="center"/>
    </xf>
    <xf numFmtId="0" fontId="23" fillId="0" borderId="0" xfId="2" applyFont="1" applyAlignment="1">
      <alignment horizontal="right" vertical="center"/>
    </xf>
    <xf numFmtId="164" fontId="23" fillId="0" borderId="0" xfId="2" applyNumberFormat="1" applyFont="1" applyAlignment="1">
      <alignment horizontal="center" vertical="center"/>
    </xf>
    <xf numFmtId="164" fontId="23" fillId="0" borderId="6" xfId="2" applyNumberFormat="1" applyFont="1" applyBorder="1" applyAlignment="1">
      <alignment horizontal="center" vertical="center"/>
    </xf>
    <xf numFmtId="164" fontId="23" fillId="0" borderId="10" xfId="2" applyNumberFormat="1" applyFont="1" applyBorder="1" applyAlignment="1">
      <alignment horizontal="center" vertical="top"/>
    </xf>
    <xf numFmtId="171" fontId="21" fillId="0" borderId="19" xfId="2" applyNumberFormat="1" applyFont="1" applyBorder="1" applyAlignment="1">
      <alignment vertical="top" wrapText="1"/>
    </xf>
    <xf numFmtId="171" fontId="28" fillId="0" borderId="10" xfId="2" applyNumberFormat="1" applyFont="1" applyBorder="1" applyAlignment="1">
      <alignment vertical="top"/>
    </xf>
    <xf numFmtId="0" fontId="15" fillId="0" borderId="0" xfId="2" quotePrefix="1" applyFont="1" applyAlignment="1">
      <alignment vertical="center"/>
    </xf>
    <xf numFmtId="170" fontId="15" fillId="0" borderId="6" xfId="2" applyNumberFormat="1" applyFont="1" applyBorder="1" applyAlignment="1">
      <alignment horizontal="right" vertical="center"/>
    </xf>
    <xf numFmtId="170" fontId="15" fillId="0" borderId="10" xfId="2" applyNumberFormat="1" applyFont="1" applyBorder="1" applyAlignment="1">
      <alignment horizontal="right" vertical="top"/>
    </xf>
    <xf numFmtId="0" fontId="6" fillId="0" borderId="6" xfId="2" applyFont="1" applyBorder="1" applyAlignment="1">
      <alignment horizontal="left" vertical="center"/>
    </xf>
    <xf numFmtId="0" fontId="6" fillId="0" borderId="10" xfId="2" applyFont="1" applyBorder="1" applyAlignment="1">
      <alignment horizontal="left" vertical="top"/>
    </xf>
    <xf numFmtId="170" fontId="15" fillId="0" borderId="6" xfId="2" applyNumberFormat="1" applyFont="1" applyBorder="1" applyAlignment="1">
      <alignment horizontal="left" vertical="center"/>
    </xf>
    <xf numFmtId="170" fontId="15" fillId="0" borderId="10" xfId="2" applyNumberFormat="1" applyFont="1" applyBorder="1" applyAlignment="1">
      <alignment horizontal="left" vertical="top"/>
    </xf>
    <xf numFmtId="0" fontId="15" fillId="0" borderId="0" xfId="2" applyFont="1" applyAlignment="1">
      <alignment vertical="top"/>
    </xf>
    <xf numFmtId="0" fontId="57" fillId="0" borderId="0" xfId="2" applyFont="1" applyAlignment="1">
      <alignment vertical="top"/>
    </xf>
    <xf numFmtId="0" fontId="57" fillId="0" borderId="19" xfId="2" applyFont="1" applyBorder="1"/>
    <xf numFmtId="0" fontId="7" fillId="0" borderId="19" xfId="2" applyBorder="1"/>
    <xf numFmtId="0" fontId="7" fillId="0" borderId="0" xfId="2"/>
    <xf numFmtId="171" fontId="21" fillId="0" borderId="19" xfId="2" quotePrefix="1" applyNumberFormat="1" applyFont="1" applyBorder="1" applyAlignment="1">
      <alignment horizontal="justify" vertical="top" wrapText="1"/>
    </xf>
    <xf numFmtId="171" fontId="56" fillId="0" borderId="19" xfId="2" quotePrefix="1" applyNumberFormat="1" applyFont="1" applyBorder="1" applyAlignment="1">
      <alignment vertical="top" wrapText="1"/>
    </xf>
    <xf numFmtId="0" fontId="15" fillId="0" borderId="6" xfId="2" applyFont="1" applyBorder="1" applyAlignment="1">
      <alignment horizontal="left" vertical="center"/>
    </xf>
    <xf numFmtId="0" fontId="15" fillId="0" borderId="10" xfId="2" applyFont="1" applyBorder="1" applyAlignment="1">
      <alignment horizontal="left" vertical="top"/>
    </xf>
    <xf numFmtId="171" fontId="21" fillId="0" borderId="0" xfId="2" quotePrefix="1" applyNumberFormat="1" applyFont="1" applyAlignment="1">
      <alignment vertical="top" wrapText="1"/>
    </xf>
    <xf numFmtId="171" fontId="21" fillId="0" borderId="19" xfId="2" quotePrefix="1" applyNumberFormat="1" applyFont="1" applyBorder="1" applyAlignment="1">
      <alignment vertical="top" wrapText="1"/>
    </xf>
    <xf numFmtId="170" fontId="6" fillId="0" borderId="6" xfId="2" applyNumberFormat="1" applyFont="1" applyBorder="1" applyAlignment="1">
      <alignment horizontal="right" vertical="center"/>
    </xf>
    <xf numFmtId="0" fontId="31" fillId="0" borderId="19" xfId="2" quotePrefix="1" applyFont="1" applyBorder="1" applyAlignment="1">
      <alignment vertical="top" wrapText="1"/>
    </xf>
    <xf numFmtId="0" fontId="15" fillId="0" borderId="19" xfId="2" quotePrefix="1" applyFont="1" applyBorder="1" applyAlignment="1">
      <alignment vertical="top" wrapText="1"/>
    </xf>
    <xf numFmtId="9" fontId="47" fillId="0" borderId="0" xfId="2" applyNumberFormat="1" applyFont="1" applyAlignment="1">
      <alignment horizontal="center" vertical="center"/>
    </xf>
    <xf numFmtId="171" fontId="28" fillId="0" borderId="0" xfId="2" applyNumberFormat="1" applyFont="1" applyAlignment="1">
      <alignment horizontal="center" vertical="center"/>
    </xf>
    <xf numFmtId="0" fontId="31" fillId="0" borderId="19" xfId="2" applyFont="1" applyBorder="1" applyAlignment="1">
      <alignment vertical="top" wrapText="1"/>
    </xf>
    <xf numFmtId="0" fontId="20" fillId="0" borderId="0" xfId="2" applyFont="1" applyAlignment="1">
      <alignment horizontal="right" vertical="center"/>
    </xf>
    <xf numFmtId="164" fontId="20" fillId="0" borderId="0" xfId="2" applyNumberFormat="1" applyFont="1" applyAlignment="1">
      <alignment horizontal="center" vertical="center"/>
    </xf>
    <xf numFmtId="164" fontId="20" fillId="0" borderId="6" xfId="2" applyNumberFormat="1" applyFont="1" applyBorder="1" applyAlignment="1">
      <alignment horizontal="center" vertical="center"/>
    </xf>
    <xf numFmtId="164" fontId="20" fillId="0" borderId="10" xfId="2" applyNumberFormat="1" applyFont="1" applyBorder="1" applyAlignment="1">
      <alignment horizontal="center" vertical="top"/>
    </xf>
    <xf numFmtId="0" fontId="15" fillId="0" borderId="19" xfId="2" applyFont="1" applyBorder="1" applyAlignment="1">
      <alignment vertical="top" wrapText="1"/>
    </xf>
    <xf numFmtId="0" fontId="6" fillId="0" borderId="19" xfId="2" applyFont="1" applyBorder="1" applyAlignment="1">
      <alignment vertical="top" wrapText="1"/>
    </xf>
    <xf numFmtId="0" fontId="55" fillId="0" borderId="0" xfId="2" applyFont="1" applyAlignment="1">
      <alignment vertical="top" wrapText="1"/>
    </xf>
    <xf numFmtId="0" fontId="48" fillId="0" borderId="17" xfId="2" applyFont="1" applyBorder="1" applyAlignment="1">
      <alignment vertical="center"/>
    </xf>
    <xf numFmtId="0" fontId="48" fillId="0" borderId="17" xfId="2" applyFont="1" applyBorder="1" applyAlignment="1">
      <alignment vertical="center" wrapText="1"/>
    </xf>
    <xf numFmtId="0" fontId="48" fillId="0" borderId="56" xfId="2" applyFont="1" applyBorder="1" applyAlignment="1">
      <alignment vertical="center" wrapText="1"/>
    </xf>
    <xf numFmtId="0" fontId="48" fillId="0" borderId="25" xfId="2" applyFont="1" applyBorder="1" applyAlignment="1">
      <alignment vertical="center" wrapText="1"/>
    </xf>
    <xf numFmtId="0" fontId="48" fillId="0" borderId="17" xfId="2" applyFont="1" applyBorder="1" applyAlignment="1">
      <alignment horizontal="justify" vertical="center" wrapText="1"/>
    </xf>
    <xf numFmtId="0" fontId="17" fillId="0" borderId="0" xfId="2" applyFont="1" applyAlignment="1">
      <alignment vertical="center"/>
    </xf>
    <xf numFmtId="0" fontId="14" fillId="0" borderId="0" xfId="2" applyFont="1" applyAlignment="1">
      <alignment vertical="center"/>
    </xf>
    <xf numFmtId="0" fontId="25" fillId="0" borderId="0" xfId="5" applyFont="1" applyAlignment="1">
      <alignment horizontal="left" vertical="center"/>
    </xf>
    <xf numFmtId="0" fontId="21" fillId="0" borderId="0" xfId="5" applyFont="1" applyAlignment="1">
      <alignment horizontal="left" vertical="center"/>
    </xf>
    <xf numFmtId="0" fontId="28" fillId="5" borderId="0" xfId="2" applyFont="1" applyFill="1" applyAlignment="1">
      <alignment vertical="center"/>
    </xf>
    <xf numFmtId="177" fontId="28" fillId="5" borderId="0" xfId="2" applyNumberFormat="1" applyFont="1" applyFill="1" applyAlignment="1">
      <alignment horizontal="left" vertical="center"/>
    </xf>
    <xf numFmtId="0" fontId="28" fillId="0" borderId="0" xfId="5" applyFont="1" applyAlignment="1">
      <alignment horizontal="left" vertical="center"/>
    </xf>
    <xf numFmtId="0" fontId="28" fillId="0" borderId="28" xfId="2" applyFont="1" applyBorder="1" applyAlignment="1">
      <alignment horizontal="center" vertical="center"/>
    </xf>
    <xf numFmtId="0" fontId="28" fillId="0" borderId="29" xfId="2" applyFont="1" applyBorder="1" applyAlignment="1">
      <alignment horizontal="center" vertical="center"/>
    </xf>
    <xf numFmtId="0" fontId="28" fillId="0" borderId="30" xfId="2" applyFont="1" applyBorder="1" applyAlignment="1">
      <alignment horizontal="center" vertical="center"/>
    </xf>
    <xf numFmtId="0" fontId="60" fillId="0" borderId="0" xfId="2" applyFont="1" applyAlignment="1">
      <alignment vertical="center"/>
    </xf>
    <xf numFmtId="0" fontId="61" fillId="0" borderId="69" xfId="2" quotePrefix="1" applyFont="1" applyBorder="1" applyAlignment="1">
      <alignment horizontal="center" vertical="center"/>
    </xf>
    <xf numFmtId="0" fontId="25" fillId="0" borderId="70" xfId="5" applyFont="1" applyBorder="1" applyAlignment="1">
      <alignment horizontal="left" vertical="center"/>
    </xf>
    <xf numFmtId="0" fontId="25" fillId="0" borderId="71" xfId="5" applyFont="1" applyBorder="1" applyAlignment="1">
      <alignment horizontal="left" vertical="center"/>
    </xf>
    <xf numFmtId="0" fontId="25" fillId="5" borderId="72" xfId="2" applyFont="1" applyFill="1" applyBorder="1" applyAlignment="1">
      <alignment horizontal="center" vertical="center"/>
    </xf>
    <xf numFmtId="0" fontId="25" fillId="5" borderId="70" xfId="2" applyFont="1" applyFill="1" applyBorder="1" applyAlignment="1">
      <alignment horizontal="center" vertical="center"/>
    </xf>
    <xf numFmtId="0" fontId="61" fillId="0" borderId="73" xfId="2" quotePrefix="1" applyFont="1" applyBorder="1" applyAlignment="1">
      <alignment horizontal="center" vertical="center"/>
    </xf>
    <xf numFmtId="0" fontId="25" fillId="0" borderId="59" xfId="5" applyFont="1" applyBorder="1" applyAlignment="1">
      <alignment horizontal="left" vertical="center"/>
    </xf>
    <xf numFmtId="0" fontId="25" fillId="0" borderId="60" xfId="5" applyFont="1" applyBorder="1" applyAlignment="1">
      <alignment horizontal="left" vertical="center"/>
    </xf>
    <xf numFmtId="0" fontId="25" fillId="5" borderId="64" xfId="2" applyFont="1" applyFill="1" applyBorder="1" applyAlignment="1">
      <alignment horizontal="center" vertical="center" wrapText="1"/>
    </xf>
    <xf numFmtId="0" fontId="25" fillId="5" borderId="58" xfId="2" applyFont="1" applyFill="1" applyBorder="1" applyAlignment="1">
      <alignment horizontal="center" vertical="center" wrapText="1"/>
    </xf>
    <xf numFmtId="0" fontId="25" fillId="0" borderId="64" xfId="2" applyFont="1" applyBorder="1" applyAlignment="1">
      <alignment vertical="center"/>
    </xf>
    <xf numFmtId="0" fontId="25" fillId="5" borderId="58" xfId="2" applyFont="1" applyFill="1" applyBorder="1" applyAlignment="1">
      <alignment horizontal="center" vertical="center"/>
    </xf>
    <xf numFmtId="0" fontId="25" fillId="5" borderId="65" xfId="2" applyFont="1" applyFill="1" applyBorder="1" applyAlignment="1">
      <alignment horizontal="center" vertical="center"/>
    </xf>
    <xf numFmtId="0" fontId="25" fillId="5" borderId="58" xfId="2" quotePrefix="1" applyFont="1" applyFill="1" applyBorder="1" applyAlignment="1">
      <alignment horizontal="center" vertical="center"/>
    </xf>
    <xf numFmtId="0" fontId="25" fillId="5" borderId="65" xfId="2" quotePrefix="1" applyFont="1" applyFill="1" applyBorder="1" applyAlignment="1">
      <alignment horizontal="center" vertical="center"/>
    </xf>
    <xf numFmtId="178" fontId="25" fillId="5" borderId="58" xfId="2" applyNumberFormat="1" applyFont="1" applyFill="1" applyBorder="1" applyAlignment="1">
      <alignment vertical="center"/>
    </xf>
    <xf numFmtId="178" fontId="25" fillId="5" borderId="65" xfId="2" applyNumberFormat="1" applyFont="1" applyFill="1" applyBorder="1" applyAlignment="1">
      <alignment vertical="center"/>
    </xf>
    <xf numFmtId="177" fontId="25" fillId="5" borderId="58" xfId="2" applyNumberFormat="1" applyFont="1" applyFill="1" applyBorder="1" applyAlignment="1">
      <alignment horizontal="center" vertical="center"/>
    </xf>
    <xf numFmtId="177" fontId="25" fillId="5" borderId="65" xfId="2" applyNumberFormat="1" applyFont="1" applyFill="1" applyBorder="1" applyAlignment="1">
      <alignment horizontal="center" vertical="center"/>
    </xf>
    <xf numFmtId="179" fontId="25" fillId="5" borderId="66" xfId="6" applyNumberFormat="1" applyFont="1" applyFill="1" applyBorder="1" applyAlignment="1">
      <alignment horizontal="center" vertical="center"/>
    </xf>
    <xf numFmtId="179" fontId="25" fillId="5" borderId="65" xfId="6" applyNumberFormat="1" applyFont="1" applyFill="1" applyBorder="1" applyAlignment="1">
      <alignment horizontal="center" vertical="center"/>
    </xf>
    <xf numFmtId="0" fontId="28" fillId="8" borderId="8" xfId="2" applyFont="1" applyFill="1" applyBorder="1" applyAlignment="1">
      <alignment horizontal="left" vertical="center"/>
    </xf>
    <xf numFmtId="0" fontId="25" fillId="8" borderId="8" xfId="2" applyFont="1" applyFill="1" applyBorder="1" applyAlignment="1">
      <alignment vertical="center"/>
    </xf>
    <xf numFmtId="0" fontId="25" fillId="8" borderId="1" xfId="2" applyFont="1" applyFill="1" applyBorder="1" applyAlignment="1">
      <alignment vertical="center"/>
    </xf>
    <xf numFmtId="0" fontId="25" fillId="8" borderId="74" xfId="2" applyFont="1" applyFill="1" applyBorder="1" applyAlignment="1">
      <alignment vertical="center"/>
    </xf>
    <xf numFmtId="0" fontId="61" fillId="0" borderId="75" xfId="2" quotePrefix="1" applyFont="1" applyBorder="1" applyAlignment="1">
      <alignment horizontal="center" vertical="center"/>
    </xf>
    <xf numFmtId="0" fontId="25" fillId="0" borderId="76" xfId="5" applyFont="1" applyBorder="1" applyAlignment="1">
      <alignment horizontal="left" vertical="center"/>
    </xf>
    <xf numFmtId="0" fontId="25" fillId="0" borderId="77" xfId="5" applyFont="1" applyBorder="1" applyAlignment="1">
      <alignment horizontal="left" vertical="center"/>
    </xf>
    <xf numFmtId="0" fontId="25" fillId="5" borderId="76" xfId="2" applyFont="1" applyFill="1" applyBorder="1" applyAlignment="1">
      <alignment horizontal="center" vertical="center"/>
    </xf>
    <xf numFmtId="0" fontId="25" fillId="0" borderId="64" xfId="5" applyFont="1" applyBorder="1" applyAlignment="1">
      <alignment horizontal="left" vertical="center"/>
    </xf>
    <xf numFmtId="37" fontId="25" fillId="5" borderId="59" xfId="2" applyNumberFormat="1" applyFont="1" applyFill="1" applyBorder="1" applyAlignment="1">
      <alignment horizontal="center" vertical="center"/>
    </xf>
    <xf numFmtId="0" fontId="25" fillId="5" borderId="60" xfId="2" applyFont="1" applyFill="1" applyBorder="1" applyAlignment="1">
      <alignment horizontal="center" vertical="center"/>
    </xf>
    <xf numFmtId="0" fontId="25" fillId="5" borderId="59" xfId="2" applyFont="1" applyFill="1" applyBorder="1" applyAlignment="1">
      <alignment horizontal="center" vertical="center"/>
    </xf>
    <xf numFmtId="180" fontId="25" fillId="0" borderId="59" xfId="5" applyNumberFormat="1" applyFont="1" applyBorder="1" applyAlignment="1">
      <alignment horizontal="left" vertical="center"/>
    </xf>
    <xf numFmtId="180" fontId="25" fillId="0" borderId="64" xfId="5" applyNumberFormat="1" applyFont="1" applyBorder="1" applyAlignment="1">
      <alignment horizontal="left" vertical="center"/>
    </xf>
    <xf numFmtId="178" fontId="25" fillId="0" borderId="58" xfId="2" applyNumberFormat="1" applyFont="1" applyBorder="1" applyAlignment="1">
      <alignment vertical="center"/>
    </xf>
    <xf numFmtId="178" fontId="25" fillId="0" borderId="60" xfId="2" applyNumberFormat="1" applyFont="1" applyBorder="1" applyAlignment="1">
      <alignment vertical="center"/>
    </xf>
    <xf numFmtId="178" fontId="25" fillId="0" borderId="65" xfId="2" applyNumberFormat="1" applyFont="1" applyBorder="1" applyAlignment="1">
      <alignment vertical="center"/>
    </xf>
    <xf numFmtId="0" fontId="61" fillId="0" borderId="78" xfId="2" quotePrefix="1" applyFont="1" applyBorder="1" applyAlignment="1">
      <alignment horizontal="center" vertical="center"/>
    </xf>
    <xf numFmtId="0" fontId="25" fillId="0" borderId="79" xfId="5" applyFont="1" applyBorder="1" applyAlignment="1">
      <alignment horizontal="left" vertical="center"/>
    </xf>
    <xf numFmtId="0" fontId="25" fillId="0" borderId="80" xfId="5" applyFont="1" applyBorder="1" applyAlignment="1">
      <alignment horizontal="left" vertical="center"/>
    </xf>
    <xf numFmtId="0" fontId="25" fillId="0" borderId="81" xfId="2" applyFont="1" applyBorder="1" applyAlignment="1">
      <alignment vertical="center"/>
    </xf>
    <xf numFmtId="178" fontId="25" fillId="0" borderId="82" xfId="2" applyNumberFormat="1" applyFont="1" applyBorder="1" applyAlignment="1">
      <alignment vertical="center"/>
    </xf>
    <xf numFmtId="178" fontId="25" fillId="0" borderId="83" xfId="2" applyNumberFormat="1" applyFont="1" applyBorder="1" applyAlignment="1">
      <alignment vertical="center"/>
    </xf>
    <xf numFmtId="178" fontId="25" fillId="0" borderId="84" xfId="2" applyNumberFormat="1" applyFont="1" applyBorder="1" applyAlignment="1">
      <alignment vertical="center"/>
    </xf>
    <xf numFmtId="178" fontId="28" fillId="0" borderId="11" xfId="2" applyNumberFormat="1" applyFont="1" applyBorder="1" applyAlignment="1">
      <alignment vertical="center"/>
    </xf>
    <xf numFmtId="178" fontId="28" fillId="0" borderId="85" xfId="2" applyNumberFormat="1" applyFont="1" applyBorder="1" applyAlignment="1">
      <alignment vertical="center"/>
    </xf>
    <xf numFmtId="0" fontId="28" fillId="0" borderId="16" xfId="5" applyFont="1" applyBorder="1" applyAlignment="1">
      <alignment horizontal="center" vertical="center"/>
    </xf>
    <xf numFmtId="0" fontId="28" fillId="0" borderId="17" xfId="5" applyFont="1" applyBorder="1" applyAlignment="1">
      <alignment horizontal="center" vertical="center"/>
    </xf>
    <xf numFmtId="0" fontId="25" fillId="0" borderId="17" xfId="2" applyFont="1" applyBorder="1" applyAlignment="1">
      <alignment vertical="center"/>
    </xf>
    <xf numFmtId="0" fontId="25" fillId="0" borderId="18" xfId="2" applyFont="1" applyBorder="1" applyAlignment="1">
      <alignment vertical="center"/>
    </xf>
    <xf numFmtId="0" fontId="28" fillId="8" borderId="87" xfId="2" applyFont="1" applyFill="1" applyBorder="1" applyAlignment="1">
      <alignment horizontal="left" vertical="center"/>
    </xf>
    <xf numFmtId="0" fontId="25" fillId="8" borderId="87" xfId="2" applyFont="1" applyFill="1" applyBorder="1" applyAlignment="1">
      <alignment vertical="center"/>
    </xf>
    <xf numFmtId="0" fontId="25" fillId="8" borderId="88" xfId="2" applyFont="1" applyFill="1" applyBorder="1" applyAlignment="1">
      <alignment vertical="center"/>
    </xf>
    <xf numFmtId="0" fontId="61" fillId="0" borderId="89" xfId="2" quotePrefix="1" applyFont="1" applyBorder="1" applyAlignment="1">
      <alignment horizontal="center" vertical="center"/>
    </xf>
    <xf numFmtId="0" fontId="25" fillId="0" borderId="60" xfId="2" applyFont="1" applyBorder="1" applyAlignment="1">
      <alignment vertical="center"/>
    </xf>
    <xf numFmtId="9" fontId="25" fillId="5" borderId="90" xfId="6" applyFont="1" applyFill="1" applyBorder="1" applyAlignment="1">
      <alignment horizontal="right" vertical="center" indent="2"/>
    </xf>
    <xf numFmtId="180" fontId="25" fillId="0" borderId="60" xfId="5" applyNumberFormat="1" applyFont="1" applyBorder="1" applyAlignment="1">
      <alignment horizontal="left" vertical="center"/>
    </xf>
    <xf numFmtId="0" fontId="61" fillId="0" borderId="91" xfId="2" quotePrefix="1" applyFont="1" applyBorder="1" applyAlignment="1">
      <alignment horizontal="center" vertical="center"/>
    </xf>
    <xf numFmtId="0" fontId="25" fillId="0" borderId="80" xfId="2" applyFont="1" applyBorder="1" applyAlignment="1">
      <alignment vertical="center"/>
    </xf>
    <xf numFmtId="9" fontId="25" fillId="5" borderId="92" xfId="6" applyFont="1" applyFill="1" applyBorder="1" applyAlignment="1">
      <alignment horizontal="right" vertical="center" indent="2"/>
    </xf>
    <xf numFmtId="9" fontId="28" fillId="0" borderId="93" xfId="6" applyFont="1" applyBorder="1" applyAlignment="1">
      <alignment horizontal="right" vertical="center" indent="2"/>
    </xf>
    <xf numFmtId="178" fontId="28" fillId="0" borderId="94" xfId="2" applyNumberFormat="1" applyFont="1" applyBorder="1" applyAlignment="1">
      <alignment vertical="center"/>
    </xf>
    <xf numFmtId="0" fontId="28" fillId="8" borderId="87" xfId="2" applyFont="1" applyFill="1" applyBorder="1" applyAlignment="1">
      <alignment horizontal="center" vertical="center"/>
    </xf>
    <xf numFmtId="0" fontId="28" fillId="0" borderId="96" xfId="2" applyFont="1" applyBorder="1" applyAlignment="1">
      <alignment horizontal="center" vertical="center"/>
    </xf>
    <xf numFmtId="0" fontId="28" fillId="0" borderId="97" xfId="5" applyFont="1" applyBorder="1" applyAlignment="1">
      <alignment horizontal="center" vertical="center"/>
    </xf>
    <xf numFmtId="0" fontId="28" fillId="0" borderId="98" xfId="2" applyFont="1" applyBorder="1" applyAlignment="1">
      <alignment horizontal="center" vertical="center"/>
    </xf>
    <xf numFmtId="0" fontId="25" fillId="0" borderId="71" xfId="5" applyFont="1" applyBorder="1" applyAlignment="1">
      <alignment horizontal="center" vertical="center"/>
    </xf>
    <xf numFmtId="9" fontId="25" fillId="5" borderId="72" xfId="6" applyFont="1" applyFill="1" applyBorder="1" applyAlignment="1">
      <alignment horizontal="center" vertical="center"/>
    </xf>
    <xf numFmtId="171" fontId="25" fillId="0" borderId="100" xfId="2" applyNumberFormat="1" applyFont="1" applyBorder="1" applyAlignment="1">
      <alignment horizontal="center" vertical="center"/>
    </xf>
    <xf numFmtId="0" fontId="25" fillId="0" borderId="19" xfId="5" applyFont="1" applyBorder="1" applyAlignment="1">
      <alignment horizontal="center" vertical="center"/>
    </xf>
    <xf numFmtId="0" fontId="25" fillId="0" borderId="60" xfId="5" applyFont="1" applyBorder="1" applyAlignment="1">
      <alignment horizontal="center" vertical="center"/>
    </xf>
    <xf numFmtId="9" fontId="25" fillId="5" borderId="58" xfId="6" applyFont="1" applyFill="1" applyBorder="1" applyAlignment="1">
      <alignment horizontal="center" vertical="center"/>
    </xf>
    <xf numFmtId="171" fontId="25" fillId="0" borderId="65" xfId="2" applyNumberFormat="1" applyFont="1" applyBorder="1" applyAlignment="1">
      <alignment horizontal="center" vertical="center"/>
    </xf>
    <xf numFmtId="0" fontId="25" fillId="0" borderId="80" xfId="5" applyFont="1" applyBorder="1" applyAlignment="1">
      <alignment horizontal="center" vertical="center"/>
    </xf>
    <xf numFmtId="9" fontId="25" fillId="5" borderId="82" xfId="6" applyFont="1" applyFill="1" applyBorder="1" applyAlignment="1">
      <alignment horizontal="center" vertical="center"/>
    </xf>
    <xf numFmtId="171" fontId="25" fillId="0" borderId="101" xfId="2" applyNumberFormat="1" applyFont="1" applyBorder="1" applyAlignment="1">
      <alignment horizontal="center" vertical="center"/>
    </xf>
    <xf numFmtId="9" fontId="28" fillId="0" borderId="2" xfId="2" applyNumberFormat="1" applyFont="1" applyBorder="1" applyAlignment="1">
      <alignment horizontal="center" vertical="center"/>
    </xf>
    <xf numFmtId="171" fontId="28" fillId="0" borderId="53" xfId="2" applyNumberFormat="1" applyFont="1" applyBorder="1" applyAlignment="1">
      <alignment horizontal="center" vertical="center"/>
    </xf>
    <xf numFmtId="171" fontId="28" fillId="0" borderId="18" xfId="2" applyNumberFormat="1" applyFont="1" applyBorder="1" applyAlignment="1">
      <alignment horizontal="center" vertical="center"/>
    </xf>
    <xf numFmtId="0" fontId="25" fillId="0" borderId="0" xfId="5" quotePrefix="1" applyFont="1" applyAlignment="1">
      <alignment horizontal="left" vertical="center"/>
    </xf>
    <xf numFmtId="0" fontId="28" fillId="0" borderId="0" xfId="5" quotePrefix="1" applyFont="1" applyAlignment="1">
      <alignment horizontal="left" vertical="center"/>
    </xf>
    <xf numFmtId="0" fontId="15" fillId="0" borderId="13" xfId="2" applyFont="1" applyBorder="1" applyAlignment="1">
      <alignment horizontal="left" vertical="center"/>
    </xf>
    <xf numFmtId="0" fontId="15" fillId="0" borderId="14" xfId="2" applyFont="1" applyBorder="1" applyAlignment="1">
      <alignment horizontal="left" vertical="center"/>
    </xf>
    <xf numFmtId="0" fontId="10" fillId="0" borderId="12" xfId="2" applyFont="1" applyBorder="1" applyAlignment="1">
      <alignment horizontal="center" vertical="center"/>
    </xf>
    <xf numFmtId="0" fontId="15" fillId="0" borderId="16" xfId="2" applyFont="1" applyBorder="1" applyAlignment="1">
      <alignment horizontal="center" vertical="center"/>
    </xf>
    <xf numFmtId="0" fontId="15" fillId="0" borderId="17" xfId="2" applyFont="1" applyBorder="1" applyAlignment="1">
      <alignment horizontal="center" vertical="center"/>
    </xf>
    <xf numFmtId="0" fontId="15" fillId="0" borderId="18" xfId="2" applyFont="1" applyBorder="1" applyAlignment="1">
      <alignment vertical="center"/>
    </xf>
    <xf numFmtId="0" fontId="15" fillId="0" borderId="18" xfId="2" applyFont="1" applyBorder="1" applyAlignment="1">
      <alignment horizontal="center" vertical="center"/>
    </xf>
    <xf numFmtId="0" fontId="19" fillId="0" borderId="12" xfId="2" applyFont="1" applyBorder="1" applyAlignment="1">
      <alignment horizontal="center" vertical="center"/>
    </xf>
    <xf numFmtId="0" fontId="41" fillId="0" borderId="0" xfId="2" quotePrefix="1" applyFont="1" applyAlignment="1">
      <alignment horizontal="center" vertical="center"/>
    </xf>
    <xf numFmtId="0" fontId="19" fillId="0" borderId="19" xfId="2" applyFont="1" applyBorder="1" applyAlignment="1">
      <alignment horizontal="center" vertical="center"/>
    </xf>
    <xf numFmtId="0" fontId="41" fillId="0" borderId="0" xfId="2" quotePrefix="1" applyFont="1" applyAlignment="1">
      <alignment vertical="center"/>
    </xf>
    <xf numFmtId="0" fontId="6" fillId="0" borderId="12" xfId="2" applyFont="1" applyBorder="1" applyAlignment="1">
      <alignment horizontal="center" vertical="center"/>
    </xf>
    <xf numFmtId="0" fontId="6" fillId="0" borderId="22" xfId="2" applyFont="1" applyBorder="1" applyAlignment="1">
      <alignment horizontal="center" vertical="center"/>
    </xf>
    <xf numFmtId="0" fontId="6" fillId="0" borderId="23" xfId="2" applyFont="1" applyBorder="1" applyAlignment="1">
      <alignment vertical="center"/>
    </xf>
    <xf numFmtId="0" fontId="10" fillId="0" borderId="23" xfId="2" applyFont="1" applyBorder="1" applyAlignment="1">
      <alignment vertical="center"/>
    </xf>
    <xf numFmtId="0" fontId="10" fillId="0" borderId="21" xfId="2" applyFont="1" applyBorder="1" applyAlignment="1">
      <alignment vertical="center"/>
    </xf>
    <xf numFmtId="0" fontId="6" fillId="0" borderId="22" xfId="2" applyFont="1" applyBorder="1" applyAlignment="1">
      <alignment vertical="center"/>
    </xf>
    <xf numFmtId="0" fontId="6" fillId="0" borderId="23" xfId="2" applyFont="1" applyBorder="1" applyAlignment="1">
      <alignment horizontal="center" vertical="center"/>
    </xf>
    <xf numFmtId="0" fontId="6" fillId="0" borderId="10" xfId="2" applyFont="1" applyBorder="1" applyAlignment="1">
      <alignment horizontal="center" vertical="center"/>
    </xf>
    <xf numFmtId="0" fontId="10" fillId="0" borderId="6" xfId="2" applyFont="1" applyBorder="1" applyAlignment="1">
      <alignment vertical="center"/>
    </xf>
    <xf numFmtId="0" fontId="6" fillId="0" borderId="6" xfId="2" applyFont="1" applyBorder="1" applyAlignment="1">
      <alignment horizontal="center" vertical="center"/>
    </xf>
    <xf numFmtId="0" fontId="6" fillId="0" borderId="12" xfId="2" applyFont="1" applyBorder="1" applyAlignment="1">
      <alignment horizontal="left" vertical="center"/>
    </xf>
    <xf numFmtId="0" fontId="6" fillId="0" borderId="6" xfId="2" quotePrefix="1" applyFont="1" applyBorder="1" applyAlignment="1">
      <alignment horizontal="center" vertical="center"/>
    </xf>
    <xf numFmtId="0" fontId="10" fillId="0" borderId="3" xfId="2" applyFont="1" applyBorder="1" applyAlignment="1">
      <alignment horizontal="center" vertical="center"/>
    </xf>
    <xf numFmtId="0" fontId="10" fillId="0" borderId="4" xfId="2" applyFont="1" applyBorder="1" applyAlignment="1">
      <alignment vertical="center"/>
    </xf>
    <xf numFmtId="0" fontId="10" fillId="0" borderId="5" xfId="2" applyFont="1" applyBorder="1" applyAlignment="1">
      <alignment vertical="center"/>
    </xf>
    <xf numFmtId="0" fontId="10" fillId="0" borderId="3" xfId="2" applyFont="1" applyBorder="1" applyAlignment="1">
      <alignment vertical="center"/>
    </xf>
    <xf numFmtId="0" fontId="10" fillId="0" borderId="4" xfId="2" applyFont="1" applyBorder="1" applyAlignment="1">
      <alignment horizontal="center" vertical="center"/>
    </xf>
    <xf numFmtId="0" fontId="20" fillId="0" borderId="12" xfId="2" applyFont="1" applyBorder="1" applyAlignment="1">
      <alignment horizontal="center" vertical="center"/>
    </xf>
    <xf numFmtId="0" fontId="20" fillId="0" borderId="0" xfId="2" applyFont="1" applyAlignment="1">
      <alignment horizontal="center" vertical="center"/>
    </xf>
    <xf numFmtId="0" fontId="15" fillId="0" borderId="0" xfId="2" quotePrefix="1" applyFont="1" applyAlignment="1">
      <alignment horizontal="center" vertical="center"/>
    </xf>
    <xf numFmtId="0" fontId="20" fillId="0" borderId="19" xfId="2" applyFont="1" applyBorder="1" applyAlignment="1">
      <alignment horizontal="center" vertical="center"/>
    </xf>
    <xf numFmtId="0" fontId="63" fillId="0" borderId="0" xfId="2" applyFont="1" applyAlignment="1">
      <alignment vertical="center"/>
    </xf>
    <xf numFmtId="0" fontId="63" fillId="0" borderId="16" xfId="2" applyFont="1" applyBorder="1" applyAlignment="1">
      <alignment horizontal="center" vertical="center"/>
    </xf>
    <xf numFmtId="0" fontId="63" fillId="0" borderId="17" xfId="2" applyFont="1" applyBorder="1" applyAlignment="1">
      <alignment horizontal="center" vertical="center"/>
    </xf>
    <xf numFmtId="0" fontId="19" fillId="0" borderId="17" xfId="2" applyFont="1" applyBorder="1" applyAlignment="1">
      <alignment horizontal="center" vertical="center"/>
    </xf>
    <xf numFmtId="0" fontId="63" fillId="0" borderId="17" xfId="2" applyFont="1" applyBorder="1" applyAlignment="1">
      <alignment vertical="center"/>
    </xf>
    <xf numFmtId="0" fontId="63" fillId="0" borderId="18" xfId="2" applyFont="1" applyBorder="1" applyAlignment="1">
      <alignment horizontal="center" vertical="center"/>
    </xf>
    <xf numFmtId="0" fontId="19" fillId="0" borderId="0" xfId="2" quotePrefix="1" applyFont="1" applyAlignment="1">
      <alignment vertical="center"/>
    </xf>
    <xf numFmtId="0" fontId="17" fillId="0" borderId="0" xfId="2" applyFont="1" applyAlignment="1">
      <alignment horizontal="right" vertical="top"/>
    </xf>
    <xf numFmtId="0" fontId="15" fillId="0" borderId="12" xfId="2" applyFont="1" applyBorder="1" applyAlignment="1">
      <alignment horizontal="center" vertical="center"/>
    </xf>
    <xf numFmtId="0" fontId="64" fillId="0" borderId="0" xfId="2" applyFont="1" applyAlignment="1">
      <alignment horizontal="left" vertical="center"/>
    </xf>
    <xf numFmtId="0" fontId="15" fillId="0" borderId="19" xfId="2" applyFont="1" applyBorder="1" applyAlignment="1">
      <alignment horizontal="center" vertical="center"/>
    </xf>
    <xf numFmtId="0" fontId="65" fillId="0" borderId="0" xfId="2" applyFont="1" applyAlignment="1">
      <alignment vertical="center"/>
    </xf>
    <xf numFmtId="0" fontId="66" fillId="0" borderId="0" xfId="2" applyFont="1" applyAlignment="1">
      <alignment vertical="center"/>
    </xf>
    <xf numFmtId="0" fontId="6" fillId="0" borderId="0" xfId="2" applyFont="1" applyAlignment="1">
      <alignment horizontal="center" vertical="center" wrapText="1"/>
    </xf>
    <xf numFmtId="0" fontId="6" fillId="0" borderId="0" xfId="2" quotePrefix="1" applyFont="1" applyAlignment="1">
      <alignment horizontal="center" vertical="center" wrapText="1"/>
    </xf>
    <xf numFmtId="0" fontId="6" fillId="9" borderId="0" xfId="2" quotePrefix="1" applyFont="1" applyFill="1" applyAlignment="1">
      <alignment horizontal="center" vertical="center" wrapText="1"/>
    </xf>
    <xf numFmtId="0" fontId="10" fillId="0" borderId="0" xfId="2" applyFont="1" applyAlignment="1">
      <alignment vertical="center" wrapText="1"/>
    </xf>
    <xf numFmtId="0" fontId="10" fillId="9" borderId="0" xfId="2" applyFont="1" applyFill="1" applyAlignment="1">
      <alignment vertical="center" wrapText="1"/>
    </xf>
    <xf numFmtId="0" fontId="10" fillId="9" borderId="0" xfId="2" applyFont="1" applyFill="1" applyAlignment="1">
      <alignment horizontal="center" vertical="center"/>
    </xf>
    <xf numFmtId="0" fontId="6" fillId="0" borderId="17" xfId="2" applyFont="1" applyBorder="1" applyAlignment="1">
      <alignment horizontal="center" vertical="center"/>
    </xf>
    <xf numFmtId="0" fontId="6" fillId="0" borderId="16" xfId="2" applyFont="1" applyBorder="1" applyAlignment="1">
      <alignment horizontal="center" vertical="center"/>
    </xf>
    <xf numFmtId="0" fontId="6" fillId="0" borderId="18" xfId="2" applyFont="1" applyBorder="1" applyAlignment="1">
      <alignment horizontal="center" vertical="center"/>
    </xf>
    <xf numFmtId="0" fontId="15" fillId="0" borderId="12" xfId="2" applyFont="1" applyBorder="1" applyAlignment="1">
      <alignment horizontal="left" vertical="center"/>
    </xf>
    <xf numFmtId="0" fontId="67" fillId="0" borderId="0" xfId="2" applyFont="1" applyAlignment="1">
      <alignment horizontal="center"/>
    </xf>
    <xf numFmtId="0" fontId="22" fillId="0" borderId="12" xfId="2" applyFont="1" applyBorder="1" applyAlignment="1">
      <alignment horizontal="center" vertical="center"/>
    </xf>
    <xf numFmtId="0" fontId="22" fillId="0" borderId="0" xfId="2" applyFont="1" applyAlignment="1">
      <alignment horizontal="center" vertical="center"/>
    </xf>
    <xf numFmtId="0" fontId="22" fillId="0" borderId="0" xfId="2" applyFont="1" applyAlignment="1">
      <alignment horizontal="center" vertical="center" wrapText="1"/>
    </xf>
    <xf numFmtId="0" fontId="22" fillId="0" borderId="19" xfId="2" applyFont="1" applyBorder="1" applyAlignment="1">
      <alignment horizontal="center" vertical="center"/>
    </xf>
    <xf numFmtId="0" fontId="68" fillId="0" borderId="0" xfId="2" applyFont="1" applyAlignment="1">
      <alignment horizontal="center"/>
    </xf>
    <xf numFmtId="0" fontId="69" fillId="0" borderId="0" xfId="2" applyFont="1"/>
    <xf numFmtId="0" fontId="70" fillId="0" borderId="0" xfId="2" applyFont="1" applyAlignment="1">
      <alignment vertical="center"/>
    </xf>
    <xf numFmtId="0" fontId="71" fillId="0" borderId="0" xfId="2" applyFont="1" applyAlignment="1">
      <alignment horizontal="center"/>
    </xf>
    <xf numFmtId="0" fontId="72" fillId="0" borderId="0" xfId="2" applyFont="1" applyAlignment="1">
      <alignment vertical="center"/>
    </xf>
    <xf numFmtId="0" fontId="72" fillId="0" borderId="0" xfId="2" applyFont="1" applyAlignment="1">
      <alignment horizontal="center" vertical="center"/>
    </xf>
    <xf numFmtId="0" fontId="73" fillId="0" borderId="0" xfId="2" applyFont="1" applyAlignment="1">
      <alignment horizontal="center" vertical="center" wrapText="1"/>
    </xf>
    <xf numFmtId="0" fontId="73" fillId="0" borderId="0" xfId="2" quotePrefix="1" applyFont="1" applyAlignment="1">
      <alignment horizontal="center" vertical="center" wrapText="1"/>
    </xf>
    <xf numFmtId="0" fontId="73" fillId="0" borderId="0" xfId="2" applyFont="1" applyAlignment="1">
      <alignment vertical="center"/>
    </xf>
    <xf numFmtId="0" fontId="73" fillId="0" borderId="0" xfId="2" applyFont="1" applyAlignment="1">
      <alignment horizontal="center" vertical="center"/>
    </xf>
    <xf numFmtId="0" fontId="6" fillId="0" borderId="16" xfId="2" applyFont="1" applyBorder="1" applyAlignment="1">
      <alignment horizontal="left" vertical="center"/>
    </xf>
    <xf numFmtId="0" fontId="10" fillId="2" borderId="0" xfId="2" applyFont="1" applyFill="1" applyAlignment="1">
      <alignment vertical="center"/>
    </xf>
    <xf numFmtId="0" fontId="6" fillId="2" borderId="0" xfId="2" applyFont="1" applyFill="1" applyAlignment="1">
      <alignment vertical="center"/>
    </xf>
    <xf numFmtId="0" fontId="6" fillId="2" borderId="0" xfId="2" applyFont="1" applyFill="1" applyAlignment="1">
      <alignment horizontal="left" vertical="center"/>
    </xf>
    <xf numFmtId="167" fontId="18" fillId="0" borderId="0" xfId="2" applyNumberFormat="1" applyFont="1" applyAlignment="1">
      <alignment vertical="center"/>
    </xf>
    <xf numFmtId="167" fontId="10" fillId="0" borderId="0" xfId="2" applyNumberFormat="1" applyFont="1" applyAlignment="1">
      <alignment vertical="center"/>
    </xf>
    <xf numFmtId="167" fontId="10" fillId="0" borderId="0" xfId="2" applyNumberFormat="1" applyFont="1" applyAlignment="1">
      <alignment horizontal="left" vertical="center"/>
    </xf>
    <xf numFmtId="0" fontId="6" fillId="2" borderId="6" xfId="2" applyFont="1" applyFill="1" applyBorder="1" applyAlignment="1">
      <alignment vertical="center"/>
    </xf>
    <xf numFmtId="4" fontId="28" fillId="0" borderId="32" xfId="2" applyNumberFormat="1" applyFont="1" applyBorder="1" applyAlignment="1">
      <alignment vertical="center"/>
    </xf>
    <xf numFmtId="164" fontId="25" fillId="0" borderId="34" xfId="2" applyNumberFormat="1" applyFont="1" applyBorder="1" applyAlignment="1">
      <alignment vertical="center"/>
    </xf>
    <xf numFmtId="4" fontId="25" fillId="0" borderId="3" xfId="3" quotePrefix="1" applyNumberFormat="1" applyFont="1" applyFill="1" applyBorder="1" applyAlignment="1">
      <alignment vertical="center"/>
    </xf>
    <xf numFmtId="0" fontId="6" fillId="11" borderId="0" xfId="2" applyFont="1" applyFill="1" applyAlignment="1">
      <alignment horizontal="left" vertical="center"/>
    </xf>
    <xf numFmtId="0" fontId="6" fillId="11" borderId="0" xfId="2" applyFont="1" applyFill="1" applyAlignment="1">
      <alignment vertical="center"/>
    </xf>
    <xf numFmtId="0" fontId="6" fillId="11" borderId="0" xfId="2" applyFont="1" applyFill="1" applyAlignment="1">
      <alignment horizontal="center" vertical="center"/>
    </xf>
    <xf numFmtId="0" fontId="6" fillId="11" borderId="19" xfId="2" applyFont="1" applyFill="1" applyBorder="1" applyAlignment="1">
      <alignment vertical="center"/>
    </xf>
    <xf numFmtId="0" fontId="0" fillId="10" borderId="1" xfId="0" applyFill="1" applyBorder="1"/>
    <xf numFmtId="0" fontId="1" fillId="3" borderId="9" xfId="0" applyFont="1" applyFill="1" applyBorder="1"/>
    <xf numFmtId="0" fontId="25" fillId="0" borderId="55" xfId="2" applyFont="1" applyBorder="1" applyAlignment="1">
      <alignment vertical="center"/>
    </xf>
    <xf numFmtId="0" fontId="0" fillId="11" borderId="1" xfId="0" applyFill="1" applyBorder="1"/>
    <xf numFmtId="0" fontId="74" fillId="3" borderId="0" xfId="0" applyFont="1" applyFill="1"/>
    <xf numFmtId="0" fontId="75" fillId="0" borderId="0" xfId="0" applyFont="1" applyAlignment="1">
      <alignment horizontal="center" vertical="center"/>
    </xf>
    <xf numFmtId="0" fontId="76" fillId="0" borderId="0" xfId="0" applyFont="1" applyAlignment="1">
      <alignment horizontal="center" vertical="center"/>
    </xf>
    <xf numFmtId="0" fontId="77" fillId="0" borderId="0" xfId="0" applyFont="1" applyAlignment="1">
      <alignment vertical="center"/>
    </xf>
    <xf numFmtId="0" fontId="78" fillId="0" borderId="102" xfId="0" applyFont="1" applyBorder="1" applyAlignment="1">
      <alignment vertical="center" wrapText="1"/>
    </xf>
    <xf numFmtId="0" fontId="78" fillId="0" borderId="103" xfId="0" applyFont="1" applyBorder="1" applyAlignment="1">
      <alignment vertical="center" wrapText="1"/>
    </xf>
    <xf numFmtId="0" fontId="79" fillId="0" borderId="104" xfId="0" applyFont="1" applyBorder="1" applyAlignment="1">
      <alignment vertical="center" wrapText="1"/>
    </xf>
    <xf numFmtId="0" fontId="78" fillId="0" borderId="105" xfId="0" applyFont="1" applyBorder="1" applyAlignment="1">
      <alignment vertical="center" wrapText="1"/>
    </xf>
    <xf numFmtId="0" fontId="78" fillId="0" borderId="106" xfId="0" applyFont="1" applyBorder="1" applyAlignment="1">
      <alignment vertical="center" wrapText="1"/>
    </xf>
    <xf numFmtId="0" fontId="78" fillId="0" borderId="107" xfId="0" applyFont="1" applyBorder="1" applyAlignment="1">
      <alignment horizontal="justify" vertical="center" wrapText="1"/>
    </xf>
    <xf numFmtId="0" fontId="78" fillId="0" borderId="107" xfId="0" applyFont="1" applyBorder="1" applyAlignment="1">
      <alignment vertical="center" wrapText="1"/>
    </xf>
    <xf numFmtId="0" fontId="78" fillId="0" borderId="16" xfId="0" applyFont="1" applyBorder="1" applyAlignment="1">
      <alignment vertical="center" wrapText="1"/>
    </xf>
    <xf numFmtId="0" fontId="78" fillId="0" borderId="17" xfId="0" applyFont="1" applyBorder="1" applyAlignment="1">
      <alignment vertical="center" wrapText="1"/>
    </xf>
    <xf numFmtId="0" fontId="78" fillId="0" borderId="18" xfId="0" applyFont="1" applyBorder="1" applyAlignment="1">
      <alignment vertical="center" wrapText="1"/>
    </xf>
    <xf numFmtId="0" fontId="78" fillId="0" borderId="0" xfId="0" applyFont="1" applyAlignment="1">
      <alignment vertical="center"/>
    </xf>
    <xf numFmtId="0" fontId="78" fillId="0" borderId="0" xfId="0" applyFont="1" applyAlignment="1">
      <alignment horizontal="justify" vertical="center"/>
    </xf>
    <xf numFmtId="0" fontId="80" fillId="12" borderId="15" xfId="0" applyFont="1" applyFill="1" applyBorder="1" applyAlignment="1">
      <alignment horizontal="center" vertical="center" wrapText="1"/>
    </xf>
    <xf numFmtId="0" fontId="80" fillId="12" borderId="18" xfId="0" applyFont="1" applyFill="1" applyBorder="1" applyAlignment="1">
      <alignment horizontal="center" vertical="center" wrapText="1"/>
    </xf>
    <xf numFmtId="0" fontId="3" fillId="0" borderId="109" xfId="0" applyFont="1" applyBorder="1" applyAlignment="1">
      <alignment horizontal="center" vertical="center" wrapText="1"/>
    </xf>
    <xf numFmtId="0" fontId="3" fillId="0" borderId="18" xfId="0" applyFont="1" applyBorder="1" applyAlignment="1">
      <alignment horizontal="justify" vertical="center" wrapText="1"/>
    </xf>
    <xf numFmtId="0" fontId="80" fillId="0" borderId="18" xfId="0" applyFont="1" applyBorder="1" applyAlignment="1">
      <alignment horizontal="justify" vertical="center" wrapText="1"/>
    </xf>
    <xf numFmtId="0" fontId="81" fillId="0" borderId="0" xfId="0" applyFont="1" applyAlignment="1">
      <alignment horizontal="justify" vertical="center" wrapText="1"/>
    </xf>
    <xf numFmtId="0" fontId="78" fillId="0" borderId="0" xfId="0" applyFont="1" applyAlignment="1">
      <alignment horizontal="justify" vertical="center" wrapText="1"/>
    </xf>
    <xf numFmtId="0" fontId="10" fillId="0" borderId="0" xfId="2" applyFont="1" applyAlignment="1">
      <alignment horizontal="right" vertical="center"/>
    </xf>
    <xf numFmtId="0" fontId="6" fillId="0" borderId="19" xfId="2" applyFont="1" applyBorder="1" applyAlignment="1">
      <alignment horizontal="left" vertical="center"/>
    </xf>
    <xf numFmtId="0" fontId="42" fillId="0" borderId="10" xfId="2" applyFont="1" applyBorder="1" applyAlignment="1">
      <alignment vertical="center"/>
    </xf>
    <xf numFmtId="15" fontId="6" fillId="0" borderId="0" xfId="2" applyNumberFormat="1" applyFont="1" applyAlignment="1">
      <alignment horizontal="left" vertical="center"/>
    </xf>
    <xf numFmtId="0" fontId="49" fillId="0" borderId="0" xfId="2" applyFont="1" applyAlignment="1">
      <alignment horizontal="left" vertical="center"/>
    </xf>
    <xf numFmtId="0" fontId="15" fillId="0" borderId="4" xfId="2" applyFont="1" applyBorder="1" applyAlignment="1">
      <alignment horizontal="center" vertical="center"/>
    </xf>
    <xf numFmtId="173" fontId="6" fillId="0" borderId="58" xfId="2" applyNumberFormat="1" applyFont="1" applyBorder="1" applyAlignment="1" applyProtection="1">
      <alignment horizontal="center" vertical="center"/>
      <protection locked="0"/>
    </xf>
    <xf numFmtId="0" fontId="31" fillId="0" borderId="64" xfId="2" applyFont="1" applyBorder="1" applyAlignment="1">
      <alignment horizontal="right" vertical="center"/>
    </xf>
    <xf numFmtId="0" fontId="6" fillId="0" borderId="66" xfId="2" applyFont="1" applyBorder="1" applyAlignment="1">
      <alignment vertical="center"/>
    </xf>
    <xf numFmtId="0" fontId="6" fillId="0" borderId="67" xfId="2" applyFont="1" applyBorder="1" applyAlignment="1" applyProtection="1">
      <alignment horizontal="center" vertical="center"/>
      <protection locked="0"/>
    </xf>
    <xf numFmtId="0" fontId="10" fillId="0" borderId="22" xfId="2" applyFont="1" applyBorder="1" applyAlignment="1">
      <alignment vertical="center"/>
    </xf>
    <xf numFmtId="0" fontId="31" fillId="0" borderId="23" xfId="2" applyFont="1" applyBorder="1" applyAlignment="1">
      <alignment horizontal="right" vertical="center"/>
    </xf>
    <xf numFmtId="0" fontId="6" fillId="0" borderId="24" xfId="2" applyFont="1" applyBorder="1" applyAlignment="1">
      <alignment horizontal="center" vertical="center"/>
    </xf>
    <xf numFmtId="0" fontId="43" fillId="0" borderId="10" xfId="2" applyFont="1" applyBorder="1" applyAlignment="1">
      <alignment horizontal="left" vertical="center"/>
    </xf>
    <xf numFmtId="0" fontId="43" fillId="0" borderId="0" xfId="2" applyFont="1" applyAlignment="1">
      <alignment horizontal="left" vertical="center"/>
    </xf>
    <xf numFmtId="0" fontId="43" fillId="0" borderId="0" xfId="2" applyFont="1" applyAlignment="1" applyProtection="1">
      <alignment horizontal="center" vertical="center"/>
      <protection locked="0"/>
    </xf>
    <xf numFmtId="0" fontId="42" fillId="0" borderId="19" xfId="2" applyFont="1" applyBorder="1" applyAlignment="1">
      <alignment horizontal="center" vertical="center"/>
    </xf>
    <xf numFmtId="0" fontId="6" fillId="0" borderId="0" xfId="2" applyFont="1" applyAlignment="1">
      <alignment horizontal="right" vertical="center" indent="1"/>
    </xf>
    <xf numFmtId="0" fontId="10" fillId="0" borderId="1" xfId="2" applyFont="1" applyBorder="1" applyAlignment="1" applyProtection="1">
      <alignment horizontal="center" vertical="center"/>
      <protection locked="0"/>
    </xf>
    <xf numFmtId="0" fontId="10" fillId="0" borderId="0" xfId="2" applyFont="1" applyAlignment="1" applyProtection="1">
      <alignment horizontal="center" vertical="center"/>
      <protection locked="0"/>
    </xf>
    <xf numFmtId="0" fontId="6" fillId="0" borderId="0" xfId="2" applyFont="1" applyAlignment="1" applyProtection="1">
      <alignment vertical="center"/>
      <protection locked="0"/>
    </xf>
    <xf numFmtId="0" fontId="42" fillId="0" borderId="19" xfId="2" applyFont="1" applyBorder="1" applyAlignment="1">
      <alignment vertical="center"/>
    </xf>
    <xf numFmtId="0" fontId="15" fillId="0" borderId="4" xfId="2" applyFont="1" applyBorder="1" applyAlignment="1">
      <alignment horizontal="right" vertical="center" indent="1"/>
    </xf>
    <xf numFmtId="0" fontId="15" fillId="0" borderId="55" xfId="2" applyFont="1" applyBorder="1" applyAlignment="1">
      <alignment vertical="center"/>
    </xf>
    <xf numFmtId="0" fontId="15" fillId="0" borderId="23" xfId="2" applyFont="1" applyBorder="1" applyAlignment="1">
      <alignment vertical="center"/>
    </xf>
    <xf numFmtId="0" fontId="15" fillId="0" borderId="24" xfId="2" applyFont="1" applyBorder="1" applyAlignment="1">
      <alignment vertical="center"/>
    </xf>
    <xf numFmtId="0" fontId="6" fillId="0" borderId="12" xfId="2" applyFont="1" applyBorder="1" applyAlignment="1">
      <alignment horizontal="left" vertical="center" indent="1"/>
    </xf>
    <xf numFmtId="0" fontId="10" fillId="0" borderId="0" xfId="2" applyFont="1" applyAlignment="1" applyProtection="1">
      <alignment vertical="center"/>
      <protection locked="0"/>
    </xf>
    <xf numFmtId="0" fontId="15" fillId="0" borderId="0" xfId="2" applyFont="1" applyAlignment="1">
      <alignment horizontal="right" vertical="center" indent="1"/>
    </xf>
    <xf numFmtId="0" fontId="15" fillId="0" borderId="0" xfId="2" applyFont="1" applyAlignment="1" applyProtection="1">
      <alignment vertical="center"/>
      <protection locked="0"/>
    </xf>
    <xf numFmtId="0" fontId="42" fillId="0" borderId="12" xfId="2" applyFont="1" applyBorder="1" applyAlignment="1">
      <alignment horizontal="left" vertical="center" indent="1"/>
    </xf>
    <xf numFmtId="0" fontId="43" fillId="0" borderId="0" xfId="2" applyFont="1" applyAlignment="1">
      <alignment horizontal="right" vertical="center"/>
    </xf>
    <xf numFmtId="0" fontId="46" fillId="0" borderId="0" xfId="2" applyFont="1" applyAlignment="1">
      <alignment vertical="center"/>
    </xf>
    <xf numFmtId="0" fontId="48" fillId="0" borderId="0" xfId="2" applyFont="1" applyAlignment="1">
      <alignment vertical="center" wrapText="1"/>
    </xf>
    <xf numFmtId="49" fontId="46" fillId="0" borderId="0" xfId="2" applyNumberFormat="1" applyFont="1" applyAlignment="1">
      <alignment horizontal="left" vertical="center"/>
    </xf>
    <xf numFmtId="0" fontId="51" fillId="0" borderId="0" xfId="2" applyFont="1" applyAlignment="1">
      <alignment vertical="center" wrapText="1"/>
    </xf>
    <xf numFmtId="0" fontId="42" fillId="0" borderId="0" xfId="2" applyFont="1" applyAlignment="1">
      <alignment horizontal="center" vertical="center" wrapText="1"/>
    </xf>
    <xf numFmtId="49" fontId="25" fillId="0" borderId="0" xfId="2" applyNumberFormat="1" applyFont="1" applyAlignment="1">
      <alignment vertical="center"/>
    </xf>
    <xf numFmtId="165" fontId="6" fillId="0" borderId="0" xfId="2" applyNumberFormat="1" applyFont="1" applyAlignment="1">
      <alignment horizontal="left" vertical="center"/>
    </xf>
    <xf numFmtId="49" fontId="46" fillId="0" borderId="0" xfId="2" applyNumberFormat="1" applyFont="1" applyAlignment="1">
      <alignment vertical="center"/>
    </xf>
    <xf numFmtId="165" fontId="42" fillId="0" borderId="0" xfId="2" applyNumberFormat="1" applyFont="1" applyAlignment="1">
      <alignment horizontal="left" vertical="center"/>
    </xf>
    <xf numFmtId="169" fontId="46" fillId="0" borderId="0" xfId="3" applyNumberFormat="1" applyFont="1" applyFill="1" applyBorder="1" applyAlignment="1">
      <alignment horizontal="right" vertical="center"/>
    </xf>
    <xf numFmtId="0" fontId="53" fillId="0" borderId="0" xfId="2" applyFont="1" applyAlignment="1">
      <alignment horizontal="right" vertical="center"/>
    </xf>
    <xf numFmtId="0" fontId="22" fillId="0" borderId="0" xfId="2" applyFont="1" applyAlignment="1">
      <alignment horizontal="right" vertical="center"/>
    </xf>
    <xf numFmtId="174" fontId="53" fillId="0" borderId="0" xfId="3" applyNumberFormat="1" applyFont="1" applyFill="1" applyBorder="1" applyAlignment="1">
      <alignment horizontal="right" vertical="center"/>
    </xf>
    <xf numFmtId="0" fontId="22" fillId="0" borderId="12" xfId="2" applyFont="1" applyBorder="1" applyAlignment="1">
      <alignment horizontal="left" vertical="center" indent="1"/>
    </xf>
    <xf numFmtId="0" fontId="22" fillId="0" borderId="0" xfId="2" applyFont="1" applyAlignment="1">
      <alignment horizontal="right" vertical="center" indent="1"/>
    </xf>
    <xf numFmtId="0" fontId="22" fillId="0" borderId="0" xfId="2" applyFont="1" applyAlignment="1" applyProtection="1">
      <alignment horizontal="center" vertical="center"/>
      <protection locked="0"/>
    </xf>
    <xf numFmtId="0" fontId="22" fillId="0" borderId="0" xfId="2" applyFont="1" applyAlignment="1" applyProtection="1">
      <alignment vertical="center"/>
      <protection locked="0"/>
    </xf>
    <xf numFmtId="0" fontId="6" fillId="6" borderId="0" xfId="2" applyFont="1" applyFill="1" applyAlignment="1">
      <alignment horizontal="center" vertical="center"/>
    </xf>
    <xf numFmtId="0" fontId="6" fillId="11" borderId="1" xfId="2" applyFont="1" applyFill="1" applyBorder="1" applyAlignment="1">
      <alignment horizontal="center" vertical="center"/>
    </xf>
    <xf numFmtId="0" fontId="6" fillId="11" borderId="0" xfId="2" applyFont="1" applyFill="1" applyAlignment="1">
      <alignment horizontal="right" vertical="center"/>
    </xf>
    <xf numFmtId="0" fontId="15" fillId="11" borderId="0" xfId="2" applyFont="1" applyFill="1" applyAlignment="1">
      <alignment horizontal="left" vertical="center"/>
    </xf>
    <xf numFmtId="0" fontId="15" fillId="11" borderId="0" xfId="2" applyFont="1" applyFill="1" applyAlignment="1">
      <alignment vertical="center"/>
    </xf>
    <xf numFmtId="0" fontId="15" fillId="11" borderId="0" xfId="2" applyFont="1" applyFill="1" applyAlignment="1">
      <alignment horizontal="center" vertical="center"/>
    </xf>
    <xf numFmtId="0" fontId="15" fillId="11" borderId="0" xfId="2" applyFont="1" applyFill="1" applyAlignment="1">
      <alignment horizontal="right" vertical="center"/>
    </xf>
    <xf numFmtId="170" fontId="15" fillId="11" borderId="0" xfId="2" applyNumberFormat="1" applyFont="1" applyFill="1" applyAlignment="1">
      <alignment horizontal="left" vertical="center"/>
    </xf>
    <xf numFmtId="0" fontId="15" fillId="11" borderId="8" xfId="2" applyFont="1" applyFill="1" applyBorder="1" applyAlignment="1">
      <alignment horizontal="center" vertical="center"/>
    </xf>
    <xf numFmtId="0" fontId="25" fillId="6" borderId="23" xfId="2" applyFont="1" applyFill="1" applyBorder="1" applyAlignment="1">
      <alignment vertical="center"/>
    </xf>
    <xf numFmtId="4" fontId="28" fillId="6" borderId="23" xfId="2" applyNumberFormat="1" applyFont="1" applyFill="1" applyBorder="1" applyAlignment="1">
      <alignment vertical="center"/>
    </xf>
    <xf numFmtId="165" fontId="25" fillId="6" borderId="22" xfId="3" quotePrefix="1" applyFont="1" applyFill="1" applyBorder="1" applyAlignment="1">
      <alignment horizontal="center" vertical="center"/>
    </xf>
    <xf numFmtId="0" fontId="6" fillId="6" borderId="19" xfId="2" applyFont="1" applyFill="1" applyBorder="1" applyAlignment="1">
      <alignment vertical="center"/>
    </xf>
    <xf numFmtId="0" fontId="6" fillId="6" borderId="19" xfId="2" applyFont="1" applyFill="1" applyBorder="1" applyAlignment="1">
      <alignment horizontal="center" vertical="center"/>
    </xf>
    <xf numFmtId="0" fontId="6" fillId="6" borderId="0" xfId="2" applyFont="1" applyFill="1" applyAlignment="1" applyProtection="1">
      <alignment vertical="center"/>
      <protection locked="0"/>
    </xf>
    <xf numFmtId="0" fontId="33" fillId="6" borderId="0" xfId="2" applyFont="1" applyFill="1" applyAlignment="1">
      <alignment vertical="center"/>
    </xf>
    <xf numFmtId="0" fontId="34" fillId="6" borderId="0" xfId="2" applyFont="1" applyFill="1" applyAlignment="1" applyProtection="1">
      <alignment vertical="center"/>
      <protection locked="0"/>
    </xf>
    <xf numFmtId="0" fontId="34" fillId="6" borderId="0" xfId="2" applyFont="1" applyFill="1" applyAlignment="1">
      <alignment vertical="center"/>
    </xf>
    <xf numFmtId="0" fontId="35" fillId="6" borderId="0" xfId="2" applyFont="1" applyFill="1" applyAlignment="1">
      <alignment horizontal="left" vertical="center"/>
    </xf>
    <xf numFmtId="0" fontId="10" fillId="6" borderId="0" xfId="2" applyFont="1" applyFill="1" applyAlignment="1">
      <alignment horizontal="left" vertical="center"/>
    </xf>
    <xf numFmtId="0" fontId="10" fillId="6" borderId="0" xfId="2" applyFont="1" applyFill="1" applyAlignment="1">
      <alignment vertical="center"/>
    </xf>
    <xf numFmtId="164" fontId="25" fillId="6" borderId="1" xfId="2" applyNumberFormat="1" applyFont="1" applyFill="1" applyBorder="1" applyAlignment="1">
      <alignment vertical="center"/>
    </xf>
    <xf numFmtId="0" fontId="6" fillId="0" borderId="4" xfId="2" applyFont="1" applyBorder="1" applyAlignment="1">
      <alignment vertical="center"/>
    </xf>
    <xf numFmtId="169" fontId="45" fillId="0" borderId="0" xfId="3" applyNumberFormat="1" applyFont="1" applyFill="1" applyBorder="1" applyAlignment="1">
      <alignment vertical="center"/>
    </xf>
    <xf numFmtId="0" fontId="31" fillId="0" borderId="4" xfId="2" applyFont="1" applyBorder="1" applyAlignment="1">
      <alignment vertical="center"/>
    </xf>
    <xf numFmtId="0" fontId="41" fillId="0" borderId="0" xfId="2" applyFont="1" applyAlignment="1" applyProtection="1">
      <alignment vertical="center"/>
      <protection locked="0"/>
    </xf>
    <xf numFmtId="0" fontId="31" fillId="0" borderId="0" xfId="2" applyFont="1" applyAlignment="1" applyProtection="1">
      <alignment horizontal="center" vertical="center"/>
      <protection locked="0"/>
    </xf>
    <xf numFmtId="0" fontId="6" fillId="0" borderId="3" xfId="2" applyFont="1" applyBorder="1" applyAlignment="1">
      <alignment vertical="center"/>
    </xf>
    <xf numFmtId="0" fontId="6" fillId="0" borderId="5" xfId="2" applyFont="1" applyBorder="1" applyAlignment="1">
      <alignment vertical="center"/>
    </xf>
    <xf numFmtId="0" fontId="31" fillId="0" borderId="0" xfId="2" applyFont="1" applyAlignment="1">
      <alignment vertical="top" wrapText="1"/>
    </xf>
    <xf numFmtId="0" fontId="31" fillId="0" borderId="4" xfId="2" applyFont="1" applyBorder="1" applyAlignment="1">
      <alignment vertical="top" wrapText="1"/>
    </xf>
    <xf numFmtId="0" fontId="31" fillId="0" borderId="50" xfId="2" applyFont="1" applyBorder="1" applyAlignment="1">
      <alignment vertical="center"/>
    </xf>
    <xf numFmtId="0" fontId="31" fillId="0" borderId="14" xfId="2" applyFont="1" applyBorder="1" applyAlignment="1">
      <alignment vertical="center"/>
    </xf>
    <xf numFmtId="0" fontId="40" fillId="0" borderId="14" xfId="2" applyFont="1" applyBorder="1" applyAlignment="1">
      <alignment vertical="center"/>
    </xf>
    <xf numFmtId="0" fontId="31" fillId="0" borderId="10" xfId="2" applyFont="1" applyBorder="1" applyAlignment="1">
      <alignment horizontal="left" vertical="center"/>
    </xf>
    <xf numFmtId="0" fontId="31" fillId="0" borderId="3" xfId="2" applyFont="1" applyBorder="1" applyAlignment="1">
      <alignment vertical="center"/>
    </xf>
    <xf numFmtId="0" fontId="31" fillId="0" borderId="4" xfId="2" applyFont="1" applyBorder="1" applyAlignment="1">
      <alignment horizontal="left" vertical="center"/>
    </xf>
    <xf numFmtId="0" fontId="31" fillId="0" borderId="0" xfId="2" applyFont="1" applyAlignment="1">
      <alignment horizontal="left" vertical="center" indent="1"/>
    </xf>
    <xf numFmtId="165" fontId="31" fillId="0" borderId="0" xfId="4" applyNumberFormat="1" applyFont="1" applyBorder="1" applyAlignment="1">
      <alignment vertical="center"/>
    </xf>
    <xf numFmtId="0" fontId="31" fillId="0" borderId="0" xfId="2" applyFont="1" applyAlignment="1">
      <alignment horizontal="left" vertical="center"/>
    </xf>
    <xf numFmtId="0" fontId="31" fillId="0" borderId="0" xfId="2" applyFont="1" applyAlignment="1">
      <alignment horizontal="center" vertical="center" wrapText="1"/>
    </xf>
    <xf numFmtId="0" fontId="31" fillId="0" borderId="0" xfId="2" applyFont="1" applyAlignment="1">
      <alignment horizontal="center" vertical="center"/>
    </xf>
    <xf numFmtId="0" fontId="31" fillId="0" borderId="0" xfId="2" applyFont="1" applyAlignment="1">
      <alignment horizontal="right" vertical="center"/>
    </xf>
    <xf numFmtId="0" fontId="40" fillId="0" borderId="0" xfId="2" applyFont="1" applyAlignment="1">
      <alignment vertical="center" wrapText="1"/>
    </xf>
    <xf numFmtId="0" fontId="31" fillId="0" borderId="3" xfId="2" applyFont="1" applyBorder="1" applyAlignment="1">
      <alignment horizontal="left" vertical="center" indent="1"/>
    </xf>
    <xf numFmtId="0" fontId="31" fillId="0" borderId="4" xfId="2" applyFont="1" applyBorder="1" applyAlignment="1">
      <alignment horizontal="center" vertical="center"/>
    </xf>
    <xf numFmtId="0" fontId="31" fillId="0" borderId="0" xfId="2" applyFont="1" applyAlignment="1" applyProtection="1">
      <alignment horizontal="right" vertical="center"/>
      <protection locked="0"/>
    </xf>
    <xf numFmtId="0" fontId="40" fillId="0" borderId="0" xfId="2" applyFont="1" applyAlignment="1">
      <alignment vertical="center"/>
    </xf>
    <xf numFmtId="0" fontId="31" fillId="0" borderId="0" xfId="2" applyFont="1" applyAlignment="1" applyProtection="1">
      <alignment vertical="center"/>
      <protection locked="0"/>
    </xf>
    <xf numFmtId="0" fontId="31" fillId="0" borderId="0" xfId="2" quotePrefix="1" applyFont="1" applyAlignment="1">
      <alignment horizontal="left" vertical="center" indent="1"/>
    </xf>
    <xf numFmtId="0" fontId="40" fillId="0" borderId="0" xfId="2" applyFont="1" applyAlignment="1">
      <alignment horizontal="left" vertical="center"/>
    </xf>
    <xf numFmtId="0" fontId="39" fillId="0" borderId="0" xfId="2" applyFont="1" applyAlignment="1">
      <alignment horizontal="left" vertical="center"/>
    </xf>
    <xf numFmtId="15" fontId="31" fillId="0" borderId="0" xfId="2" applyNumberFormat="1" applyFont="1" applyAlignment="1" applyProtection="1">
      <alignment vertical="center"/>
      <protection locked="0"/>
    </xf>
    <xf numFmtId="15" fontId="31" fillId="0" borderId="0" xfId="2" quotePrefix="1" applyNumberFormat="1" applyFont="1" applyAlignment="1">
      <alignment vertical="center"/>
    </xf>
    <xf numFmtId="168" fontId="31" fillId="0" borderId="0" xfId="2" applyNumberFormat="1" applyFont="1" applyAlignment="1" applyProtection="1">
      <alignment horizontal="left" vertical="center"/>
      <protection locked="0"/>
    </xf>
    <xf numFmtId="0" fontId="31" fillId="0" borderId="0" xfId="2" quotePrefix="1" applyFont="1" applyAlignment="1">
      <alignment horizontal="center" vertical="center"/>
    </xf>
    <xf numFmtId="0" fontId="40" fillId="0" borderId="0" xfId="2" applyFont="1" applyAlignment="1" applyProtection="1">
      <alignment vertical="center"/>
      <protection locked="0"/>
    </xf>
    <xf numFmtId="0" fontId="31" fillId="0" borderId="0" xfId="2" applyFont="1" applyAlignment="1" applyProtection="1">
      <alignment horizontal="left" vertical="center"/>
      <protection locked="0"/>
    </xf>
    <xf numFmtId="0" fontId="40" fillId="0" borderId="0" xfId="2" applyFont="1" applyAlignment="1">
      <alignment horizontal="center" vertical="center"/>
    </xf>
    <xf numFmtId="0" fontId="39" fillId="0" borderId="0" xfId="2" applyFont="1" applyAlignment="1" applyProtection="1">
      <alignment horizontal="left" vertical="center"/>
      <protection locked="0"/>
    </xf>
    <xf numFmtId="0" fontId="82" fillId="0" borderId="0" xfId="2" applyFont="1" applyAlignment="1">
      <alignment vertical="center"/>
    </xf>
    <xf numFmtId="172" fontId="40" fillId="0" borderId="0" xfId="2" applyNumberFormat="1" applyFont="1" applyAlignment="1">
      <alignment horizontal="center" vertical="top"/>
    </xf>
    <xf numFmtId="0" fontId="40" fillId="0" borderId="0" xfId="2" applyFont="1" applyAlignment="1">
      <alignment horizontal="center" vertical="top"/>
    </xf>
    <xf numFmtId="0" fontId="31" fillId="0" borderId="4" xfId="2" applyFont="1" applyBorder="1" applyAlignment="1">
      <alignment horizontal="right" vertical="center"/>
    </xf>
    <xf numFmtId="4" fontId="31" fillId="0" borderId="4" xfId="2" applyNumberFormat="1" applyFont="1" applyBorder="1" applyAlignment="1">
      <alignment vertical="center"/>
    </xf>
    <xf numFmtId="0" fontId="31" fillId="0" borderId="4" xfId="2" applyFont="1" applyBorder="1" applyAlignment="1" applyProtection="1">
      <alignment vertical="center"/>
      <protection locked="0"/>
    </xf>
    <xf numFmtId="170" fontId="31" fillId="0" borderId="4" xfId="2" applyNumberFormat="1" applyFont="1" applyBorder="1" applyAlignment="1">
      <alignment horizontal="right" vertical="top"/>
    </xf>
    <xf numFmtId="0" fontId="40" fillId="0" borderId="12" xfId="2" applyFont="1" applyBorder="1" applyAlignment="1">
      <alignment vertical="center"/>
    </xf>
    <xf numFmtId="0" fontId="6" fillId="0" borderId="53" xfId="2" applyFont="1" applyBorder="1" applyAlignment="1">
      <alignment vertical="center"/>
    </xf>
    <xf numFmtId="0" fontId="39" fillId="0" borderId="53" xfId="2" applyFont="1" applyBorder="1" applyAlignment="1">
      <alignment vertical="center" wrapText="1"/>
    </xf>
    <xf numFmtId="0" fontId="83" fillId="0" borderId="0" xfId="0" applyFont="1"/>
    <xf numFmtId="173" fontId="6" fillId="2" borderId="58" xfId="2" applyNumberFormat="1" applyFont="1" applyFill="1" applyBorder="1" applyAlignment="1" applyProtection="1">
      <alignment horizontal="center" vertical="center"/>
      <protection locked="0"/>
    </xf>
    <xf numFmtId="0" fontId="6" fillId="2" borderId="58" xfId="2" applyFont="1" applyFill="1" applyBorder="1" applyAlignment="1">
      <alignment vertical="center"/>
    </xf>
    <xf numFmtId="0" fontId="31" fillId="2" borderId="64" xfId="2" applyFont="1" applyFill="1" applyBorder="1" applyAlignment="1">
      <alignment horizontal="right" vertical="center"/>
    </xf>
    <xf numFmtId="0" fontId="10" fillId="11" borderId="0" xfId="2" applyFont="1" applyFill="1" applyAlignment="1">
      <alignment vertical="center" textRotation="90"/>
    </xf>
    <xf numFmtId="0" fontId="6" fillId="11" borderId="0" xfId="2" applyFont="1" applyFill="1" applyAlignment="1">
      <alignment horizontal="right" vertical="center" indent="1"/>
    </xf>
    <xf numFmtId="0" fontId="10" fillId="11" borderId="0" xfId="2" applyFont="1" applyFill="1" applyAlignment="1" applyProtection="1">
      <alignment horizontal="center" vertical="center"/>
      <protection locked="0"/>
    </xf>
    <xf numFmtId="0" fontId="6" fillId="11" borderId="0" xfId="2" applyFont="1" applyFill="1" applyAlignment="1" applyProtection="1">
      <alignment vertical="center"/>
      <protection locked="0"/>
    </xf>
    <xf numFmtId="0" fontId="31" fillId="0" borderId="0" xfId="2" applyFont="1" applyAlignment="1">
      <alignment horizontal="right" vertical="center" indent="1"/>
    </xf>
    <xf numFmtId="181" fontId="31" fillId="0" borderId="0" xfId="1" applyNumberFormat="1" applyFont="1" applyFill="1" applyBorder="1" applyAlignment="1">
      <alignment horizontal="left" vertical="center"/>
    </xf>
    <xf numFmtId="165" fontId="31" fillId="0" borderId="0" xfId="4" applyNumberFormat="1" applyFont="1" applyFill="1" applyBorder="1" applyAlignment="1">
      <alignment vertical="center"/>
    </xf>
    <xf numFmtId="0" fontId="31" fillId="0" borderId="12" xfId="2" applyFont="1" applyBorder="1" applyAlignment="1">
      <alignment horizontal="left" vertical="center" indent="1"/>
    </xf>
    <xf numFmtId="172" fontId="40" fillId="0" borderId="17" xfId="2" applyNumberFormat="1" applyFont="1" applyBorder="1" applyAlignment="1">
      <alignment horizontal="center" vertical="top"/>
    </xf>
    <xf numFmtId="0" fontId="39" fillId="0" borderId="17" xfId="2" applyFont="1" applyBorder="1" applyAlignment="1">
      <alignment vertical="center"/>
    </xf>
    <xf numFmtId="0" fontId="39" fillId="0" borderId="18" xfId="2" applyFont="1" applyBorder="1" applyAlignment="1">
      <alignment vertical="center"/>
    </xf>
    <xf numFmtId="0" fontId="15" fillId="0" borderId="10" xfId="2" applyFont="1" applyBorder="1" applyAlignment="1">
      <alignment vertical="center"/>
    </xf>
    <xf numFmtId="15" fontId="15" fillId="0" borderId="0" xfId="2" quotePrefix="1" applyNumberFormat="1" applyFont="1" applyAlignment="1" applyProtection="1">
      <alignment vertical="center"/>
      <protection locked="0"/>
    </xf>
    <xf numFmtId="15" fontId="15" fillId="0" borderId="0" xfId="2" applyNumberFormat="1" applyFont="1" applyAlignment="1">
      <alignment horizontal="left" vertical="center"/>
    </xf>
    <xf numFmtId="0" fontId="15" fillId="0" borderId="19" xfId="2" applyFont="1" applyBorder="1" applyAlignment="1">
      <alignment horizontal="left" vertical="center"/>
    </xf>
    <xf numFmtId="0" fontId="6" fillId="2" borderId="60" xfId="2" applyFont="1" applyFill="1" applyBorder="1" applyAlignment="1">
      <alignment horizontal="center" vertical="center"/>
    </xf>
    <xf numFmtId="0" fontId="6" fillId="2" borderId="110" xfId="2" applyFont="1" applyFill="1" applyBorder="1" applyAlignment="1">
      <alignment vertical="center"/>
    </xf>
    <xf numFmtId="173" fontId="6" fillId="0" borderId="110" xfId="2" applyNumberFormat="1" applyFont="1" applyBorder="1" applyAlignment="1" applyProtection="1">
      <alignment horizontal="center" vertical="center"/>
      <protection locked="0"/>
    </xf>
    <xf numFmtId="0" fontId="31" fillId="0" borderId="77" xfId="2" applyFont="1" applyBorder="1" applyAlignment="1">
      <alignment horizontal="right" vertical="center"/>
    </xf>
    <xf numFmtId="0" fontId="6" fillId="0" borderId="112" xfId="2" applyFont="1" applyBorder="1" applyAlignment="1">
      <alignment horizontal="center" vertical="center"/>
    </xf>
    <xf numFmtId="0" fontId="6" fillId="2" borderId="57" xfId="2" applyFont="1" applyFill="1" applyBorder="1" applyAlignment="1">
      <alignment horizontal="center" vertical="center" wrapText="1"/>
    </xf>
    <xf numFmtId="0" fontId="41" fillId="2" borderId="57" xfId="2" applyFont="1" applyFill="1" applyBorder="1" applyAlignment="1">
      <alignment horizontal="center" vertical="center" wrapText="1"/>
    </xf>
    <xf numFmtId="0" fontId="6" fillId="2" borderId="66" xfId="2" applyFont="1" applyFill="1" applyBorder="1" applyAlignment="1">
      <alignment vertical="center"/>
    </xf>
    <xf numFmtId="173" fontId="6" fillId="2" borderId="66" xfId="2" applyNumberFormat="1" applyFont="1" applyFill="1" applyBorder="1" applyAlignment="1" applyProtection="1">
      <alignment horizontal="center" vertical="center"/>
      <protection locked="0"/>
    </xf>
    <xf numFmtId="0" fontId="31" fillId="2" borderId="115" xfId="2" applyFont="1" applyFill="1" applyBorder="1" applyAlignment="1">
      <alignment horizontal="right" vertical="center"/>
    </xf>
    <xf numFmtId="0" fontId="6" fillId="2" borderId="114" xfId="2" applyFont="1" applyFill="1" applyBorder="1" applyAlignment="1">
      <alignment horizontal="center" vertical="center"/>
    </xf>
    <xf numFmtId="0" fontId="85" fillId="0" borderId="116" xfId="0" applyFont="1" applyBorder="1" applyAlignment="1">
      <alignment horizontal="center"/>
    </xf>
    <xf numFmtId="0" fontId="85" fillId="0" borderId="89" xfId="0" applyFont="1" applyBorder="1" applyAlignment="1">
      <alignment horizontal="center"/>
    </xf>
    <xf numFmtId="0" fontId="85" fillId="0" borderId="118" xfId="0" applyFont="1" applyBorder="1" applyAlignment="1">
      <alignment horizontal="center"/>
    </xf>
    <xf numFmtId="0" fontId="0" fillId="3" borderId="1" xfId="0" applyFill="1" applyBorder="1"/>
    <xf numFmtId="0" fontId="10" fillId="10" borderId="0" xfId="2" applyFont="1" applyFill="1" applyAlignment="1">
      <alignment vertical="center"/>
    </xf>
    <xf numFmtId="166" fontId="6" fillId="0" borderId="19" xfId="2" applyNumberFormat="1" applyFont="1" applyBorder="1" applyAlignment="1">
      <alignment vertical="center"/>
    </xf>
    <xf numFmtId="165" fontId="25" fillId="0" borderId="120" xfId="3" applyFont="1" applyFill="1" applyBorder="1" applyAlignment="1">
      <alignment vertical="center"/>
    </xf>
    <xf numFmtId="165" fontId="25" fillId="6" borderId="1" xfId="3" quotePrefix="1" applyFont="1" applyFill="1" applyBorder="1" applyAlignment="1">
      <alignment horizontal="center" vertical="center"/>
    </xf>
    <xf numFmtId="165" fontId="25" fillId="6" borderId="1" xfId="3" applyFont="1" applyFill="1" applyBorder="1" applyAlignment="1">
      <alignment vertical="center"/>
    </xf>
    <xf numFmtId="165" fontId="25" fillId="6" borderId="121" xfId="3" quotePrefix="1" applyFont="1" applyFill="1" applyBorder="1" applyAlignment="1">
      <alignment horizontal="center" vertical="center"/>
    </xf>
    <xf numFmtId="164" fontId="25" fillId="6" borderId="122" xfId="2" applyNumberFormat="1" applyFont="1" applyFill="1" applyBorder="1" applyAlignment="1">
      <alignment vertical="center"/>
    </xf>
    <xf numFmtId="0" fontId="25" fillId="6" borderId="8" xfId="2" applyFont="1" applyFill="1" applyBorder="1" applyAlignment="1">
      <alignment vertical="center"/>
    </xf>
    <xf numFmtId="4" fontId="28" fillId="6" borderId="8" xfId="2" applyNumberFormat="1" applyFont="1" applyFill="1" applyBorder="1" applyAlignment="1">
      <alignment vertical="center"/>
    </xf>
    <xf numFmtId="0" fontId="25" fillId="6" borderId="5" xfId="2" applyFont="1" applyFill="1" applyBorder="1" applyAlignment="1">
      <alignment horizontal="center" vertical="center"/>
    </xf>
    <xf numFmtId="0" fontId="25" fillId="6" borderId="9" xfId="2" applyFont="1" applyFill="1" applyBorder="1" applyAlignment="1">
      <alignment horizontal="center" vertical="center"/>
    </xf>
    <xf numFmtId="0" fontId="25" fillId="0" borderId="20" xfId="2" applyFont="1" applyBorder="1" applyAlignment="1">
      <alignment vertical="center"/>
    </xf>
    <xf numFmtId="0" fontId="25" fillId="0" borderId="4" xfId="2" applyFont="1" applyBorder="1" applyAlignment="1">
      <alignment vertical="center"/>
    </xf>
    <xf numFmtId="4" fontId="28" fillId="0" borderId="4" xfId="2" applyNumberFormat="1" applyFont="1" applyBorder="1" applyAlignment="1">
      <alignment vertical="center"/>
    </xf>
    <xf numFmtId="164" fontId="25" fillId="0" borderId="2" xfId="2" applyNumberFormat="1" applyFont="1" applyBorder="1" applyAlignment="1">
      <alignment vertical="center"/>
    </xf>
    <xf numFmtId="165" fontId="25" fillId="0" borderId="3" xfId="3" quotePrefix="1" applyFont="1" applyFill="1" applyBorder="1" applyAlignment="1">
      <alignment horizontal="center" vertical="center"/>
    </xf>
    <xf numFmtId="165" fontId="25" fillId="0" borderId="2" xfId="3" applyFont="1" applyFill="1" applyBorder="1" applyAlignment="1">
      <alignment vertical="center"/>
    </xf>
    <xf numFmtId="164" fontId="25" fillId="6" borderId="22" xfId="2" applyNumberFormat="1" applyFont="1" applyFill="1" applyBorder="1" applyAlignment="1">
      <alignment horizontal="center" vertical="center"/>
    </xf>
    <xf numFmtId="164" fontId="25" fillId="6" borderId="21" xfId="2" applyNumberFormat="1" applyFont="1" applyFill="1" applyBorder="1" applyAlignment="1">
      <alignment horizontal="center" vertical="center"/>
    </xf>
    <xf numFmtId="165" fontId="25" fillId="0" borderId="5" xfId="3" quotePrefix="1" applyFont="1" applyFill="1" applyBorder="1" applyAlignment="1">
      <alignment vertical="center"/>
    </xf>
    <xf numFmtId="0" fontId="25" fillId="6" borderId="37" xfId="2" applyFont="1" applyFill="1" applyBorder="1" applyAlignment="1">
      <alignment vertical="center"/>
    </xf>
    <xf numFmtId="3" fontId="25" fillId="6" borderId="8" xfId="2" applyNumberFormat="1" applyFont="1" applyFill="1" applyBorder="1" applyAlignment="1">
      <alignment vertical="center"/>
    </xf>
    <xf numFmtId="3" fontId="25" fillId="0" borderId="9" xfId="2" applyNumberFormat="1" applyFont="1" applyBorder="1" applyAlignment="1">
      <alignment vertical="center"/>
    </xf>
    <xf numFmtId="164" fontId="25" fillId="0" borderId="1" xfId="2" applyNumberFormat="1" applyFont="1" applyBorder="1" applyAlignment="1">
      <alignment vertical="center"/>
    </xf>
    <xf numFmtId="165" fontId="25" fillId="0" borderId="7" xfId="3" applyFont="1" applyFill="1" applyBorder="1" applyAlignment="1">
      <alignment vertical="center"/>
    </xf>
    <xf numFmtId="0" fontId="25" fillId="0" borderId="26" xfId="2" applyFont="1" applyBorder="1" applyAlignment="1">
      <alignment vertical="center" wrapText="1"/>
    </xf>
    <xf numFmtId="0" fontId="25" fillId="0" borderId="27" xfId="2" applyFont="1" applyBorder="1" applyAlignment="1">
      <alignment vertical="center" wrapText="1"/>
    </xf>
    <xf numFmtId="0" fontId="25" fillId="0" borderId="28" xfId="2" applyFont="1" applyBorder="1" applyAlignment="1">
      <alignment vertical="center" wrapText="1"/>
    </xf>
    <xf numFmtId="0" fontId="0" fillId="3" borderId="0" xfId="0" applyFill="1" applyAlignment="1">
      <alignment horizontal="right"/>
    </xf>
    <xf numFmtId="0" fontId="0" fillId="3" borderId="0" xfId="0" applyFill="1" applyAlignment="1">
      <alignment wrapText="1"/>
    </xf>
    <xf numFmtId="0" fontId="0" fillId="3" borderId="0" xfId="0" applyFill="1" applyAlignment="1">
      <alignment horizontal="center"/>
    </xf>
    <xf numFmtId="0" fontId="5" fillId="4"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5" fillId="4" borderId="1" xfId="0" applyFont="1" applyFill="1" applyBorder="1" applyAlignment="1">
      <alignment horizontal="center" vertical="center"/>
    </xf>
    <xf numFmtId="0" fontId="0" fillId="3" borderId="1" xfId="0" applyFill="1" applyBorder="1" applyAlignment="1">
      <alignment horizontal="center"/>
    </xf>
    <xf numFmtId="14" fontId="0" fillId="3" borderId="1" xfId="0" applyNumberFormat="1" applyFill="1" applyBorder="1"/>
    <xf numFmtId="181" fontId="0" fillId="3" borderId="1" xfId="1" applyNumberFormat="1" applyFont="1" applyFill="1" applyBorder="1"/>
    <xf numFmtId="0" fontId="0" fillId="3" borderId="2" xfId="0" applyFill="1" applyBorder="1"/>
    <xf numFmtId="181" fontId="0" fillId="3" borderId="2" xfId="1" applyNumberFormat="1" applyFont="1" applyFill="1" applyBorder="1"/>
    <xf numFmtId="10" fontId="0" fillId="3" borderId="1" xfId="1" applyNumberFormat="1" applyFont="1" applyFill="1" applyBorder="1"/>
    <xf numFmtId="0" fontId="74" fillId="3" borderId="0" xfId="0" applyFont="1" applyFill="1" applyAlignment="1">
      <alignment horizontal="left" vertical="center"/>
    </xf>
    <xf numFmtId="0" fontId="0" fillId="3" borderId="123" xfId="0" applyFill="1" applyBorder="1" applyAlignment="1">
      <alignment horizontal="center"/>
    </xf>
    <xf numFmtId="0" fontId="0" fillId="3" borderId="123" xfId="0" applyFill="1" applyBorder="1"/>
    <xf numFmtId="14" fontId="0" fillId="3" borderId="123" xfId="0" applyNumberFormat="1" applyFill="1" applyBorder="1"/>
    <xf numFmtId="10" fontId="0" fillId="3" borderId="1" xfId="0" applyNumberFormat="1" applyFill="1" applyBorder="1"/>
    <xf numFmtId="0" fontId="1" fillId="11" borderId="0" xfId="0" applyFont="1" applyFill="1"/>
    <xf numFmtId="0" fontId="1" fillId="11" borderId="1" xfId="0" applyFont="1" applyFill="1" applyBorder="1"/>
    <xf numFmtId="0" fontId="1" fillId="13" borderId="0" xfId="0" applyFont="1" applyFill="1"/>
    <xf numFmtId="0" fontId="86" fillId="0" borderId="1" xfId="0" applyFont="1" applyBorder="1"/>
    <xf numFmtId="0" fontId="87" fillId="0" borderId="1" xfId="0" applyFont="1" applyBorder="1"/>
    <xf numFmtId="0" fontId="86" fillId="11" borderId="1" xfId="0" applyFont="1" applyFill="1" applyBorder="1"/>
    <xf numFmtId="0" fontId="0" fillId="3" borderId="0" xfId="0" applyFill="1" applyAlignment="1">
      <alignment horizontal="left" vertical="center"/>
    </xf>
    <xf numFmtId="0" fontId="0" fillId="3" borderId="1" xfId="0" applyFill="1" applyBorder="1" applyAlignment="1">
      <alignment horizontal="left" vertical="center"/>
    </xf>
    <xf numFmtId="0" fontId="0" fillId="2" borderId="1" xfId="0" applyFill="1" applyBorder="1" applyAlignment="1">
      <alignment horizontal="left" vertical="center"/>
    </xf>
    <xf numFmtId="0" fontId="5" fillId="4" borderId="1" xfId="0" applyFont="1" applyFill="1" applyBorder="1" applyAlignment="1">
      <alignment horizontal="left" vertical="center"/>
    </xf>
    <xf numFmtId="0" fontId="5" fillId="11" borderId="1" xfId="0" applyFont="1" applyFill="1" applyBorder="1" applyAlignment="1">
      <alignment horizontal="left" vertical="center" wrapText="1"/>
    </xf>
    <xf numFmtId="0" fontId="5" fillId="11" borderId="1" xfId="0" applyFont="1" applyFill="1" applyBorder="1" applyAlignment="1">
      <alignment horizontal="left" vertical="center"/>
    </xf>
    <xf numFmtId="0" fontId="1" fillId="14" borderId="0" xfId="0" applyFont="1" applyFill="1"/>
    <xf numFmtId="0" fontId="1" fillId="11" borderId="10" xfId="0" applyFont="1" applyFill="1" applyBorder="1"/>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181" fontId="0" fillId="16" borderId="1" xfId="1" applyNumberFormat="1" applyFont="1" applyFill="1" applyBorder="1"/>
    <xf numFmtId="0" fontId="0" fillId="15" borderId="0" xfId="0" applyFill="1"/>
    <xf numFmtId="181" fontId="0" fillId="16" borderId="1" xfId="0" applyNumberFormat="1" applyFill="1" applyBorder="1"/>
    <xf numFmtId="0" fontId="0" fillId="0" borderId="123" xfId="0" applyBorder="1"/>
    <xf numFmtId="181" fontId="0" fillId="3" borderId="124" xfId="1" applyNumberFormat="1" applyFont="1" applyFill="1" applyBorder="1"/>
    <xf numFmtId="0" fontId="0" fillId="3" borderId="125" xfId="0" applyFill="1" applyBorder="1" applyAlignment="1">
      <alignment horizontal="center"/>
    </xf>
    <xf numFmtId="0" fontId="0" fillId="0" borderId="125" xfId="0" applyBorder="1"/>
    <xf numFmtId="0" fontId="0" fillId="3" borderId="125" xfId="0" applyFill="1" applyBorder="1"/>
    <xf numFmtId="14" fontId="0" fillId="3" borderId="125" xfId="0" applyNumberFormat="1" applyFill="1" applyBorder="1"/>
    <xf numFmtId="181" fontId="0" fillId="3" borderId="126" xfId="1" applyNumberFormat="1" applyFont="1" applyFill="1" applyBorder="1"/>
    <xf numFmtId="0" fontId="5" fillId="11" borderId="1" xfId="0" applyFont="1" applyFill="1" applyBorder="1" applyAlignment="1">
      <alignment horizontal="center" vertical="center" wrapText="1"/>
    </xf>
    <xf numFmtId="0" fontId="4" fillId="4" borderId="1" xfId="0" applyFont="1" applyFill="1" applyBorder="1" applyAlignment="1">
      <alignment horizontal="center"/>
    </xf>
    <xf numFmtId="0" fontId="13" fillId="0" borderId="0" xfId="2" applyFont="1" applyAlignment="1">
      <alignment horizontal="center"/>
    </xf>
    <xf numFmtId="0" fontId="13" fillId="2" borderId="0" xfId="2" applyFont="1" applyFill="1" applyAlignment="1">
      <alignment horizontal="center"/>
    </xf>
    <xf numFmtId="166" fontId="9" fillId="0" borderId="0" xfId="2" applyNumberFormat="1" applyFont="1" applyAlignment="1">
      <alignment horizontal="center"/>
    </xf>
    <xf numFmtId="166" fontId="9" fillId="2" borderId="0" xfId="2" applyNumberFormat="1" applyFont="1" applyFill="1" applyAlignment="1">
      <alignment horizontal="center"/>
    </xf>
    <xf numFmtId="0" fontId="9" fillId="0" borderId="0" xfId="2" applyFont="1" applyAlignment="1">
      <alignment horizontal="center"/>
    </xf>
    <xf numFmtId="0" fontId="8" fillId="0" borderId="0" xfId="2" applyFont="1" applyAlignment="1">
      <alignment horizontal="center" vertical="center"/>
    </xf>
    <xf numFmtId="0" fontId="11" fillId="0" borderId="0" xfId="2" applyFont="1" applyAlignment="1">
      <alignment horizontal="center"/>
    </xf>
    <xf numFmtId="0" fontId="12" fillId="2" borderId="0" xfId="2" applyFont="1" applyFill="1" applyAlignment="1">
      <alignment horizontal="center"/>
    </xf>
    <xf numFmtId="0" fontId="5" fillId="4" borderId="7" xfId="0" applyFont="1" applyFill="1" applyBorder="1" applyAlignment="1">
      <alignment horizontal="left" vertical="center" wrapText="1"/>
    </xf>
    <xf numFmtId="0" fontId="5" fillId="4" borderId="9" xfId="0" applyFont="1" applyFill="1" applyBorder="1" applyAlignment="1">
      <alignment horizontal="left" vertical="center" wrapText="1"/>
    </xf>
    <xf numFmtId="0" fontId="5" fillId="4" borderId="1" xfId="0" applyFont="1" applyFill="1" applyBorder="1" applyAlignment="1">
      <alignment horizontal="left" vertical="center" wrapText="1"/>
    </xf>
    <xf numFmtId="0" fontId="4" fillId="4" borderId="1"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5" fillId="4" borderId="7" xfId="0" applyFont="1" applyFill="1" applyBorder="1" applyAlignment="1">
      <alignment horizontal="left" vertical="center"/>
    </xf>
    <xf numFmtId="0" fontId="5" fillId="4" borderId="9" xfId="0" applyFont="1" applyFill="1" applyBorder="1" applyAlignment="1">
      <alignment horizontal="left" vertical="center"/>
    </xf>
    <xf numFmtId="0" fontId="0" fillId="3" borderId="1" xfId="0" applyFill="1" applyBorder="1" applyAlignment="1">
      <alignment horizontal="center"/>
    </xf>
    <xf numFmtId="0" fontId="4" fillId="4" borderId="7" xfId="0" applyFont="1" applyFill="1" applyBorder="1" applyAlignment="1">
      <alignment horizontal="center"/>
    </xf>
    <xf numFmtId="0" fontId="4" fillId="4" borderId="9" xfId="0" applyFont="1" applyFill="1" applyBorder="1" applyAlignment="1">
      <alignment horizontal="center"/>
    </xf>
    <xf numFmtId="0" fontId="4" fillId="4" borderId="1" xfId="0" applyFont="1" applyFill="1" applyBorder="1" applyAlignment="1">
      <alignment horizontal="center" vertical="center"/>
    </xf>
    <xf numFmtId="0" fontId="4" fillId="4" borderId="8" xfId="0" applyFont="1" applyFill="1" applyBorder="1" applyAlignment="1">
      <alignment horizontal="center" vertical="center" wrapText="1"/>
    </xf>
    <xf numFmtId="0" fontId="4" fillId="4" borderId="9" xfId="0" applyFont="1" applyFill="1" applyBorder="1" applyAlignment="1">
      <alignment horizontal="center" vertical="center" wrapText="1"/>
    </xf>
    <xf numFmtId="164" fontId="25" fillId="6" borderId="7" xfId="2" applyNumberFormat="1" applyFont="1" applyFill="1" applyBorder="1" applyAlignment="1">
      <alignment horizontal="center" vertical="center"/>
    </xf>
    <xf numFmtId="164" fontId="25" fillId="6" borderId="9" xfId="2" applyNumberFormat="1" applyFont="1" applyFill="1" applyBorder="1" applyAlignment="1">
      <alignment horizontal="center" vertical="center"/>
    </xf>
    <xf numFmtId="164" fontId="25" fillId="0" borderId="7" xfId="2" applyNumberFormat="1" applyFont="1" applyBorder="1" applyAlignment="1">
      <alignment horizontal="center" vertical="center"/>
    </xf>
    <xf numFmtId="164" fontId="25" fillId="0" borderId="9" xfId="2" applyNumberFormat="1" applyFont="1" applyBorder="1" applyAlignment="1">
      <alignment horizontal="center" vertical="center"/>
    </xf>
    <xf numFmtId="166" fontId="10" fillId="0" borderId="0" xfId="2" applyNumberFormat="1" applyFont="1" applyAlignment="1">
      <alignment horizontal="left" vertical="center"/>
    </xf>
    <xf numFmtId="166" fontId="10" fillId="10" borderId="0" xfId="2" applyNumberFormat="1" applyFont="1" applyFill="1" applyAlignment="1">
      <alignment horizontal="left" vertical="center"/>
    </xf>
    <xf numFmtId="4" fontId="25" fillId="0" borderId="3" xfId="3" quotePrefix="1" applyNumberFormat="1" applyFont="1" applyFill="1" applyBorder="1" applyAlignment="1">
      <alignment horizontal="center" vertical="center"/>
    </xf>
    <xf numFmtId="4" fontId="25" fillId="0" borderId="5" xfId="3" quotePrefix="1" applyNumberFormat="1" applyFont="1" applyFill="1" applyBorder="1" applyAlignment="1">
      <alignment horizontal="center" vertical="center"/>
    </xf>
    <xf numFmtId="4" fontId="25" fillId="0" borderId="35" xfId="3" quotePrefix="1" applyNumberFormat="1" applyFont="1" applyFill="1" applyBorder="1" applyAlignment="1">
      <alignment horizontal="center" vertical="center"/>
    </xf>
    <xf numFmtId="4" fontId="25" fillId="0" borderId="33" xfId="3" quotePrefix="1" applyNumberFormat="1" applyFont="1" applyFill="1" applyBorder="1" applyAlignment="1">
      <alignment horizontal="center" vertical="center"/>
    </xf>
    <xf numFmtId="0" fontId="25" fillId="0" borderId="29" xfId="2" applyFont="1" applyBorder="1" applyAlignment="1">
      <alignment horizontal="center" vertical="center" wrapText="1"/>
    </xf>
    <xf numFmtId="0" fontId="25" fillId="0" borderId="28" xfId="2" applyFont="1" applyBorder="1" applyAlignment="1">
      <alignment horizontal="center" vertical="center" wrapText="1"/>
    </xf>
    <xf numFmtId="0" fontId="32" fillId="2" borderId="46" xfId="2" applyFont="1" applyFill="1" applyBorder="1" applyAlignment="1">
      <alignment horizontal="justify" vertical="center" wrapText="1"/>
    </xf>
    <xf numFmtId="0" fontId="6" fillId="2" borderId="47" xfId="2" applyFont="1" applyFill="1" applyBorder="1" applyAlignment="1">
      <alignment horizontal="justify" vertical="center" wrapText="1"/>
    </xf>
    <xf numFmtId="0" fontId="6" fillId="2" borderId="48" xfId="2" applyFont="1" applyFill="1" applyBorder="1" applyAlignment="1">
      <alignment horizontal="justify" vertical="center" wrapText="1"/>
    </xf>
    <xf numFmtId="0" fontId="6" fillId="0" borderId="12" xfId="2" applyFont="1" applyBorder="1" applyAlignment="1">
      <alignment horizontal="justify" vertical="center" wrapText="1"/>
    </xf>
    <xf numFmtId="0" fontId="6" fillId="0" borderId="0" xfId="2" applyFont="1" applyAlignment="1">
      <alignment horizontal="justify" vertical="center" wrapText="1"/>
    </xf>
    <xf numFmtId="0" fontId="6" fillId="0" borderId="19" xfId="2" applyFont="1" applyBorder="1" applyAlignment="1">
      <alignment horizontal="justify" vertical="center" wrapText="1"/>
    </xf>
    <xf numFmtId="0" fontId="28" fillId="0" borderId="20" xfId="2" applyFont="1" applyBorder="1" applyAlignment="1">
      <alignment horizontal="center" vertical="center"/>
    </xf>
    <xf numFmtId="0" fontId="28" fillId="0" borderId="4" xfId="2" applyFont="1" applyBorder="1" applyAlignment="1">
      <alignment horizontal="center" vertical="center"/>
    </xf>
    <xf numFmtId="0" fontId="28" fillId="0" borderId="5" xfId="2" applyFont="1" applyBorder="1" applyAlignment="1">
      <alignment horizontal="center" vertical="center"/>
    </xf>
    <xf numFmtId="0" fontId="28" fillId="0" borderId="39" xfId="2" applyFont="1" applyBorder="1" applyAlignment="1">
      <alignment horizontal="center" vertical="center"/>
    </xf>
    <xf numFmtId="0" fontId="28" fillId="0" borderId="40" xfId="2" applyFont="1" applyBorder="1" applyAlignment="1">
      <alignment horizontal="center" vertical="center"/>
    </xf>
    <xf numFmtId="0" fontId="28" fillId="0" borderId="41" xfId="2" applyFont="1" applyBorder="1" applyAlignment="1">
      <alignment horizontal="center" vertical="center"/>
    </xf>
    <xf numFmtId="0" fontId="6" fillId="0" borderId="0" xfId="2" applyFont="1" applyAlignment="1">
      <alignment vertical="center"/>
    </xf>
    <xf numFmtId="0" fontId="27" fillId="2" borderId="0" xfId="2" applyFont="1" applyFill="1" applyAlignment="1">
      <alignment vertical="center"/>
    </xf>
    <xf numFmtId="0" fontId="10" fillId="2" borderId="6" xfId="2" applyFont="1" applyFill="1" applyBorder="1" applyAlignment="1">
      <alignment vertical="center"/>
    </xf>
    <xf numFmtId="0" fontId="6" fillId="0" borderId="0" xfId="2" applyFont="1" applyAlignment="1">
      <alignment horizontal="left" vertical="center"/>
    </xf>
    <xf numFmtId="166" fontId="10" fillId="2" borderId="0" xfId="2" applyNumberFormat="1" applyFont="1" applyFill="1" applyAlignment="1" applyProtection="1">
      <alignment horizontal="left" vertical="center"/>
      <protection locked="0"/>
    </xf>
    <xf numFmtId="166" fontId="10" fillId="2" borderId="6" xfId="2" applyNumberFormat="1" applyFont="1" applyFill="1" applyBorder="1" applyAlignment="1" applyProtection="1">
      <alignment horizontal="left" vertical="center"/>
      <protection locked="0"/>
    </xf>
    <xf numFmtId="0" fontId="10" fillId="2" borderId="0" xfId="2" applyFont="1" applyFill="1" applyAlignment="1">
      <alignment horizontal="left" vertical="center"/>
    </xf>
    <xf numFmtId="0" fontId="14" fillId="0" borderId="13" xfId="2" applyFont="1" applyBorder="1" applyAlignment="1">
      <alignment horizontal="center" vertical="center"/>
    </xf>
    <xf numFmtId="0" fontId="14" fillId="0" borderId="14" xfId="2" applyFont="1" applyBorder="1" applyAlignment="1">
      <alignment horizontal="center" vertical="center"/>
    </xf>
    <xf numFmtId="0" fontId="14" fillId="0" borderId="15" xfId="2" applyFont="1" applyBorder="1" applyAlignment="1">
      <alignment horizontal="center" vertical="center"/>
    </xf>
    <xf numFmtId="0" fontId="14" fillId="0" borderId="16" xfId="2" applyFont="1" applyBorder="1" applyAlignment="1">
      <alignment horizontal="center" vertical="center"/>
    </xf>
    <xf numFmtId="0" fontId="14" fillId="0" borderId="17" xfId="2" applyFont="1" applyBorder="1" applyAlignment="1">
      <alignment horizontal="center" vertical="center"/>
    </xf>
    <xf numFmtId="0" fontId="14" fillId="0" borderId="18" xfId="2" applyFont="1" applyBorder="1" applyAlignment="1">
      <alignment horizontal="center" vertical="center"/>
    </xf>
    <xf numFmtId="0" fontId="16" fillId="0" borderId="0" xfId="2" applyFont="1" applyAlignment="1">
      <alignment horizontal="center" vertical="center"/>
    </xf>
    <xf numFmtId="167" fontId="10" fillId="0" borderId="0" xfId="2" applyNumberFormat="1" applyFont="1" applyAlignment="1">
      <alignment horizontal="left" vertical="center" indent="1"/>
    </xf>
    <xf numFmtId="167" fontId="10" fillId="0" borderId="19" xfId="2" applyNumberFormat="1" applyFont="1" applyBorder="1" applyAlignment="1">
      <alignment horizontal="left" vertical="center" indent="1"/>
    </xf>
    <xf numFmtId="0" fontId="83" fillId="10" borderId="0" xfId="0" applyFont="1" applyFill="1" applyAlignment="1">
      <alignment horizontal="left"/>
    </xf>
    <xf numFmtId="0" fontId="6" fillId="0" borderId="19" xfId="2" applyFont="1" applyBorder="1" applyAlignment="1">
      <alignment horizontal="left" vertical="center"/>
    </xf>
    <xf numFmtId="0" fontId="40" fillId="0" borderId="22" xfId="2" applyFont="1" applyBorder="1" applyAlignment="1">
      <alignment horizontal="center" vertical="center"/>
    </xf>
    <xf numFmtId="0" fontId="40" fillId="0" borderId="23" xfId="2" applyFont="1" applyBorder="1" applyAlignment="1">
      <alignment horizontal="center" vertical="center"/>
    </xf>
    <xf numFmtId="0" fontId="40" fillId="0" borderId="21" xfId="2" applyFont="1" applyBorder="1" applyAlignment="1">
      <alignment horizontal="center" vertical="center"/>
    </xf>
    <xf numFmtId="0" fontId="40" fillId="0" borderId="3" xfId="2" applyFont="1" applyBorder="1" applyAlignment="1">
      <alignment horizontal="center" vertical="center"/>
    </xf>
    <xf numFmtId="0" fontId="40" fillId="0" borderId="4" xfId="2" applyFont="1" applyBorder="1" applyAlignment="1">
      <alignment horizontal="center" vertical="center"/>
    </xf>
    <xf numFmtId="0" fontId="40" fillId="0" borderId="5" xfId="2" applyFont="1" applyBorder="1" applyAlignment="1">
      <alignment horizontal="center" vertical="center"/>
    </xf>
    <xf numFmtId="0" fontId="31" fillId="2" borderId="0" xfId="2" applyFont="1" applyFill="1" applyAlignment="1">
      <alignment horizontal="left" vertical="center"/>
    </xf>
    <xf numFmtId="0" fontId="83" fillId="10" borderId="10" xfId="0" applyFont="1" applyFill="1" applyBorder="1" applyAlignment="1">
      <alignment horizontal="left"/>
    </xf>
    <xf numFmtId="0" fontId="40" fillId="2" borderId="0" xfId="2" applyFont="1" applyFill="1" applyAlignment="1">
      <alignment horizontal="left" vertical="center"/>
    </xf>
    <xf numFmtId="0" fontId="40" fillId="0" borderId="24" xfId="2" applyFont="1" applyBorder="1" applyAlignment="1">
      <alignment horizontal="center" vertical="center"/>
    </xf>
    <xf numFmtId="0" fontId="40" fillId="0" borderId="53" xfId="2" applyFont="1" applyBorder="1" applyAlignment="1">
      <alignment horizontal="center" vertical="center"/>
    </xf>
    <xf numFmtId="0" fontId="40" fillId="0" borderId="7" xfId="2" applyFont="1" applyBorder="1" applyAlignment="1">
      <alignment horizontal="center" vertical="center"/>
    </xf>
    <xf numFmtId="0" fontId="40" fillId="0" borderId="8" xfId="2" applyFont="1" applyBorder="1" applyAlignment="1">
      <alignment horizontal="center" vertical="center"/>
    </xf>
    <xf numFmtId="0" fontId="40" fillId="0" borderId="9" xfId="2" applyFont="1" applyBorder="1" applyAlignment="1">
      <alignment horizontal="center" vertical="center"/>
    </xf>
    <xf numFmtId="0" fontId="40" fillId="0" borderId="74" xfId="2" applyFont="1" applyBorder="1" applyAlignment="1">
      <alignment horizontal="center" vertical="center"/>
    </xf>
    <xf numFmtId="0" fontId="84" fillId="0" borderId="37" xfId="2" applyFont="1" applyBorder="1" applyAlignment="1">
      <alignment horizontal="center" vertical="center"/>
    </xf>
    <xf numFmtId="0" fontId="84" fillId="0" borderId="8" xfId="2" applyFont="1" applyBorder="1" applyAlignment="1">
      <alignment horizontal="center" vertical="center"/>
    </xf>
    <xf numFmtId="0" fontId="84" fillId="0" borderId="74" xfId="2" applyFont="1" applyBorder="1" applyAlignment="1">
      <alignment horizontal="center" vertical="center"/>
    </xf>
    <xf numFmtId="0" fontId="85" fillId="10" borderId="66" xfId="0" applyFont="1" applyFill="1" applyBorder="1"/>
    <xf numFmtId="0" fontId="85" fillId="2" borderId="66" xfId="0" applyFont="1" applyFill="1" applyBorder="1" applyAlignment="1">
      <alignment wrapText="1"/>
    </xf>
    <xf numFmtId="14" fontId="85" fillId="2" borderId="66" xfId="0" applyNumberFormat="1" applyFont="1" applyFill="1" applyBorder="1" applyAlignment="1">
      <alignment wrapText="1"/>
    </xf>
    <xf numFmtId="41" fontId="85" fillId="2" borderId="66" xfId="1" applyFont="1" applyFill="1" applyBorder="1" applyAlignment="1"/>
    <xf numFmtId="41" fontId="85" fillId="2" borderId="119" xfId="1" applyFont="1" applyFill="1" applyBorder="1" applyAlignment="1"/>
    <xf numFmtId="41" fontId="85" fillId="2" borderId="58" xfId="1" applyFont="1" applyFill="1" applyBorder="1" applyAlignment="1"/>
    <xf numFmtId="41" fontId="85" fillId="2" borderId="90" xfId="1" applyFont="1" applyFill="1" applyBorder="1" applyAlignment="1"/>
    <xf numFmtId="0" fontId="85" fillId="10" borderId="58" xfId="0" applyFont="1" applyFill="1" applyBorder="1"/>
    <xf numFmtId="0" fontId="85" fillId="2" borderId="58" xfId="0" applyFont="1" applyFill="1" applyBorder="1" applyAlignment="1">
      <alignment wrapText="1"/>
    </xf>
    <xf numFmtId="14" fontId="85" fillId="2" borderId="58" xfId="0" applyNumberFormat="1" applyFont="1" applyFill="1" applyBorder="1" applyAlignment="1">
      <alignment wrapText="1"/>
    </xf>
    <xf numFmtId="181" fontId="31" fillId="2" borderId="0" xfId="1" applyNumberFormat="1" applyFont="1" applyFill="1" applyBorder="1" applyAlignment="1">
      <alignment horizontal="center" vertical="center"/>
    </xf>
    <xf numFmtId="39" fontId="40" fillId="0" borderId="0" xfId="3" applyNumberFormat="1" applyFont="1" applyFill="1" applyBorder="1" applyAlignment="1">
      <alignment horizontal="left" vertical="center"/>
    </xf>
    <xf numFmtId="41" fontId="85" fillId="0" borderId="1" xfId="1" applyFont="1" applyFill="1" applyBorder="1" applyAlignment="1">
      <alignment horizontal="center"/>
    </xf>
    <xf numFmtId="41" fontId="85" fillId="0" borderId="38" xfId="1" applyFont="1" applyFill="1" applyBorder="1" applyAlignment="1">
      <alignment horizontal="center"/>
    </xf>
    <xf numFmtId="171" fontId="40" fillId="5" borderId="0" xfId="3" applyNumberFormat="1" applyFont="1" applyFill="1" applyBorder="1" applyAlignment="1">
      <alignment horizontal="center" vertical="center"/>
    </xf>
    <xf numFmtId="0" fontId="85" fillId="0" borderId="57" xfId="0" applyFont="1" applyBorder="1" applyAlignment="1">
      <alignment horizontal="center" wrapText="1"/>
    </xf>
    <xf numFmtId="0" fontId="85" fillId="0" borderId="57" xfId="0" applyFont="1" applyBorder="1" applyAlignment="1">
      <alignment horizontal="center"/>
    </xf>
    <xf numFmtId="41" fontId="85" fillId="2" borderId="58" xfId="1" applyFont="1" applyFill="1" applyBorder="1" applyAlignment="1">
      <alignment horizontal="center"/>
    </xf>
    <xf numFmtId="41" fontId="85" fillId="2" borderId="90" xfId="1" applyFont="1" applyFill="1" applyBorder="1" applyAlignment="1">
      <alignment horizontal="center"/>
    </xf>
    <xf numFmtId="0" fontId="85" fillId="2" borderId="58" xfId="0" applyFont="1" applyFill="1" applyBorder="1" applyAlignment="1">
      <alignment horizontal="center" wrapText="1"/>
    </xf>
    <xf numFmtId="14" fontId="85" fillId="2" borderId="58" xfId="0" applyNumberFormat="1" applyFont="1" applyFill="1" applyBorder="1" applyAlignment="1">
      <alignment horizontal="center" wrapText="1"/>
    </xf>
    <xf numFmtId="0" fontId="85" fillId="0" borderId="117" xfId="0" applyFont="1" applyBorder="1" applyAlignment="1">
      <alignment horizontal="center"/>
    </xf>
    <xf numFmtId="0" fontId="38" fillId="0" borderId="46" xfId="2" applyFont="1" applyBorder="1" applyAlignment="1">
      <alignment horizontal="center" vertical="center"/>
    </xf>
    <xf numFmtId="0" fontId="38" fillId="0" borderId="47" xfId="2" applyFont="1" applyBorder="1" applyAlignment="1">
      <alignment horizontal="center" vertical="center"/>
    </xf>
    <xf numFmtId="0" fontId="38" fillId="0" borderId="48" xfId="2" applyFont="1" applyBorder="1" applyAlignment="1">
      <alignment horizontal="center" vertical="center"/>
    </xf>
    <xf numFmtId="0" fontId="40" fillId="0" borderId="49" xfId="2" applyFont="1" applyBorder="1" applyAlignment="1">
      <alignment horizontal="center" vertical="center" textRotation="90"/>
    </xf>
    <xf numFmtId="0" fontId="40" fillId="0" borderId="51" xfId="2" applyFont="1" applyBorder="1" applyAlignment="1">
      <alignment horizontal="center" vertical="center" textRotation="90"/>
    </xf>
    <xf numFmtId="0" fontId="40" fillId="0" borderId="51" xfId="2" applyFont="1" applyBorder="1" applyAlignment="1">
      <alignment vertical="center" textRotation="90"/>
    </xf>
    <xf numFmtId="0" fontId="31" fillId="0" borderId="0" xfId="2" applyFont="1" applyAlignment="1">
      <alignment horizontal="left" vertical="center"/>
    </xf>
    <xf numFmtId="169" fontId="31" fillId="2" borderId="0" xfId="3" quotePrefix="1" applyNumberFormat="1" applyFont="1" applyFill="1" applyBorder="1" applyAlignment="1" applyProtection="1">
      <alignment horizontal="left" vertical="center"/>
      <protection locked="0"/>
    </xf>
    <xf numFmtId="166" fontId="40" fillId="0" borderId="0" xfId="2" applyNumberFormat="1" applyFont="1" applyAlignment="1">
      <alignment horizontal="left" vertical="center"/>
    </xf>
    <xf numFmtId="0" fontId="40" fillId="0" borderId="54" xfId="2" applyFont="1" applyBorder="1" applyAlignment="1">
      <alignment horizontal="center" vertical="center" textRotation="90"/>
    </xf>
    <xf numFmtId="0" fontId="40" fillId="0" borderId="52" xfId="2" applyFont="1" applyBorder="1" applyAlignment="1">
      <alignment horizontal="center" vertical="center" textRotation="90"/>
    </xf>
    <xf numFmtId="0" fontId="40" fillId="0" borderId="55" xfId="2" applyFont="1" applyBorder="1" applyAlignment="1">
      <alignment horizontal="center" vertical="center" textRotation="90"/>
    </xf>
    <xf numFmtId="0" fontId="40" fillId="0" borderId="12" xfId="2" applyFont="1" applyBorder="1" applyAlignment="1">
      <alignment horizontal="center" vertical="center" textRotation="90"/>
    </xf>
    <xf numFmtId="0" fontId="40" fillId="0" borderId="20" xfId="2" applyFont="1" applyBorder="1" applyAlignment="1">
      <alignment horizontal="center" vertical="center" textRotation="90"/>
    </xf>
    <xf numFmtId="0" fontId="25" fillId="0" borderId="16" xfId="2" applyFont="1" applyBorder="1" applyAlignment="1">
      <alignment horizontal="center" vertical="center"/>
    </xf>
    <xf numFmtId="0" fontId="25" fillId="0" borderId="18" xfId="2" applyFont="1" applyBorder="1" applyAlignment="1">
      <alignment horizontal="center" vertical="center"/>
    </xf>
    <xf numFmtId="0" fontId="28" fillId="8" borderId="86" xfId="2" applyFont="1" applyFill="1" applyBorder="1" applyAlignment="1">
      <alignment horizontal="left" vertical="center"/>
    </xf>
    <xf numFmtId="0" fontId="28" fillId="8" borderId="87" xfId="2" applyFont="1" applyFill="1" applyBorder="1" applyAlignment="1">
      <alignment horizontal="left" vertical="center"/>
    </xf>
    <xf numFmtId="0" fontId="25" fillId="0" borderId="13" xfId="2" applyFont="1" applyBorder="1" applyAlignment="1">
      <alignment horizontal="center" vertical="center"/>
    </xf>
    <xf numFmtId="0" fontId="25" fillId="0" borderId="15" xfId="2" applyFont="1" applyBorder="1" applyAlignment="1">
      <alignment horizontal="center" vertical="center"/>
    </xf>
    <xf numFmtId="0" fontId="25" fillId="0" borderId="12" xfId="2" applyFont="1" applyBorder="1" applyAlignment="1">
      <alignment horizontal="center" vertical="center"/>
    </xf>
    <xf numFmtId="0" fontId="25" fillId="0" borderId="19" xfId="2" applyFont="1" applyBorder="1" applyAlignment="1">
      <alignment horizontal="center" vertical="center"/>
    </xf>
    <xf numFmtId="0" fontId="28" fillId="0" borderId="95" xfId="2" applyFont="1" applyBorder="1" applyAlignment="1">
      <alignment horizontal="center" vertical="center"/>
    </xf>
    <xf numFmtId="0" fontId="28" fillId="0" borderId="68" xfId="2" applyFont="1" applyBorder="1" applyAlignment="1">
      <alignment horizontal="center" vertical="center"/>
    </xf>
    <xf numFmtId="0" fontId="25" fillId="0" borderId="69" xfId="5" applyFont="1" applyBorder="1" applyAlignment="1">
      <alignment horizontal="center" vertical="center"/>
    </xf>
    <xf numFmtId="0" fontId="25" fillId="0" borderId="99" xfId="5" applyFont="1" applyBorder="1" applyAlignment="1">
      <alignment horizontal="center" vertical="center"/>
    </xf>
    <xf numFmtId="0" fontId="25" fillId="0" borderId="73" xfId="5" applyFont="1" applyBorder="1" applyAlignment="1">
      <alignment horizontal="center" vertical="center"/>
    </xf>
    <xf numFmtId="0" fontId="25" fillId="0" borderId="64" xfId="5" applyFont="1" applyBorder="1" applyAlignment="1">
      <alignment horizontal="center" vertical="center"/>
    </xf>
    <xf numFmtId="0" fontId="25" fillId="0" borderId="78" xfId="5" applyFont="1" applyBorder="1" applyAlignment="1">
      <alignment horizontal="center" vertical="center"/>
    </xf>
    <xf numFmtId="0" fontId="25" fillId="0" borderId="81" xfId="5" applyFont="1" applyBorder="1" applyAlignment="1">
      <alignment horizontal="center" vertical="center"/>
    </xf>
    <xf numFmtId="0" fontId="14" fillId="0" borderId="39" xfId="2" applyFont="1" applyBorder="1" applyAlignment="1">
      <alignment horizontal="center" vertical="center"/>
    </xf>
    <xf numFmtId="0" fontId="14" fillId="0" borderId="40" xfId="2" applyFont="1" applyBorder="1" applyAlignment="1">
      <alignment horizontal="center" vertical="center"/>
    </xf>
    <xf numFmtId="0" fontId="14" fillId="0" borderId="41" xfId="2" applyFont="1" applyBorder="1" applyAlignment="1">
      <alignment horizontal="center" vertical="center"/>
    </xf>
    <xf numFmtId="0" fontId="28" fillId="0" borderId="26" xfId="2" applyFont="1" applyBorder="1" applyAlignment="1">
      <alignment horizontal="center" vertical="center"/>
    </xf>
    <xf numFmtId="0" fontId="28" fillId="0" borderId="27" xfId="2" applyFont="1" applyBorder="1" applyAlignment="1">
      <alignment horizontal="center" vertical="center"/>
    </xf>
    <xf numFmtId="0" fontId="28" fillId="8" borderId="37" xfId="2" applyFont="1" applyFill="1" applyBorder="1" applyAlignment="1">
      <alignment horizontal="left" vertical="center"/>
    </xf>
    <xf numFmtId="0" fontId="28" fillId="8" borderId="8" xfId="2" applyFont="1" applyFill="1" applyBorder="1" applyAlignment="1">
      <alignment horizontal="left" vertical="center"/>
    </xf>
    <xf numFmtId="0" fontId="14" fillId="0" borderId="46" xfId="5" applyFont="1" applyBorder="1" applyAlignment="1">
      <alignment horizontal="center" vertical="center"/>
    </xf>
    <xf numFmtId="0" fontId="14" fillId="0" borderId="47" xfId="5" applyFont="1" applyBorder="1" applyAlignment="1">
      <alignment horizontal="center" vertical="center"/>
    </xf>
    <xf numFmtId="0" fontId="14" fillId="0" borderId="86" xfId="2" applyFont="1" applyBorder="1" applyAlignment="1">
      <alignment horizontal="center" vertical="center"/>
    </xf>
    <xf numFmtId="0" fontId="14" fillId="0" borderId="87" xfId="2" applyFont="1" applyBorder="1" applyAlignment="1">
      <alignment horizontal="center" vertical="center"/>
    </xf>
    <xf numFmtId="0" fontId="14" fillId="0" borderId="44" xfId="2" applyFont="1" applyBorder="1" applyAlignment="1">
      <alignment horizontal="center" vertical="center"/>
    </xf>
    <xf numFmtId="173" fontId="6" fillId="2" borderId="59" xfId="2" applyNumberFormat="1" applyFont="1" applyFill="1" applyBorder="1" applyAlignment="1" applyProtection="1">
      <alignment horizontal="center" vertical="center"/>
      <protection locked="0"/>
    </xf>
    <xf numFmtId="173" fontId="6" fillId="2" borderId="60" xfId="2" applyNumberFormat="1" applyFont="1" applyFill="1" applyBorder="1" applyAlignment="1" applyProtection="1">
      <alignment horizontal="center" vertical="center"/>
      <protection locked="0"/>
    </xf>
    <xf numFmtId="174" fontId="6" fillId="2" borderId="59" xfId="2" applyNumberFormat="1" applyFont="1" applyFill="1" applyBorder="1" applyAlignment="1" applyProtection="1">
      <alignment horizontal="right" vertical="center"/>
      <protection locked="0"/>
    </xf>
    <xf numFmtId="174" fontId="6" fillId="2" borderId="64" xfId="2" applyNumberFormat="1" applyFont="1" applyFill="1" applyBorder="1" applyAlignment="1">
      <alignment horizontal="right" vertical="center"/>
    </xf>
    <xf numFmtId="171" fontId="55" fillId="0" borderId="22" xfId="2" applyNumberFormat="1" applyFont="1" applyBorder="1" applyAlignment="1">
      <alignment vertical="top" wrapText="1"/>
    </xf>
    <xf numFmtId="0" fontId="7" fillId="0" borderId="23" xfId="2" applyBorder="1"/>
    <xf numFmtId="0" fontId="7" fillId="0" borderId="21" xfId="2" applyBorder="1"/>
    <xf numFmtId="0" fontId="7" fillId="0" borderId="10" xfId="2" applyBorder="1"/>
    <xf numFmtId="0" fontId="7" fillId="0" borderId="0" xfId="2"/>
    <xf numFmtId="0" fontId="7" fillId="0" borderId="6" xfId="2" applyBorder="1"/>
    <xf numFmtId="0" fontId="7" fillId="0" borderId="3" xfId="2" applyBorder="1"/>
    <xf numFmtId="0" fontId="7" fillId="0" borderId="4" xfId="2" applyBorder="1"/>
    <xf numFmtId="0" fontId="7" fillId="0" borderId="5" xfId="2" applyBorder="1"/>
    <xf numFmtId="0" fontId="4" fillId="4" borderId="4" xfId="0" applyFont="1" applyFill="1" applyBorder="1" applyAlignment="1">
      <alignment horizontal="center"/>
    </xf>
    <xf numFmtId="0" fontId="4" fillId="4" borderId="5" xfId="0" applyFont="1" applyFill="1" applyBorder="1" applyAlignment="1">
      <alignment horizontal="center"/>
    </xf>
    <xf numFmtId="169" fontId="25" fillId="0" borderId="0" xfId="3" applyNumberFormat="1" applyFont="1" applyFill="1" applyBorder="1" applyAlignment="1">
      <alignment horizontal="right" vertical="center"/>
    </xf>
    <xf numFmtId="0" fontId="55" fillId="0" borderId="22" xfId="2" applyFont="1" applyBorder="1" applyAlignment="1">
      <alignment horizontal="left" vertical="top" wrapText="1"/>
    </xf>
    <xf numFmtId="0" fontId="55" fillId="0" borderId="23" xfId="2" applyFont="1" applyBorder="1" applyAlignment="1">
      <alignment horizontal="left" vertical="top" wrapText="1"/>
    </xf>
    <xf numFmtId="0" fontId="55" fillId="0" borderId="21" xfId="2" applyFont="1" applyBorder="1" applyAlignment="1">
      <alignment horizontal="left" vertical="top" wrapText="1"/>
    </xf>
    <xf numFmtId="0" fontId="55" fillId="0" borderId="10" xfId="2" applyFont="1" applyBorder="1" applyAlignment="1">
      <alignment horizontal="left" vertical="top" wrapText="1"/>
    </xf>
    <xf numFmtId="0" fontId="55" fillId="0" borderId="0" xfId="2" applyFont="1" applyAlignment="1">
      <alignment horizontal="left" vertical="top" wrapText="1"/>
    </xf>
    <xf numFmtId="0" fontId="55" fillId="0" borderId="6" xfId="2" applyFont="1" applyBorder="1" applyAlignment="1">
      <alignment horizontal="left" vertical="top" wrapText="1"/>
    </xf>
    <xf numFmtId="0" fontId="55" fillId="0" borderId="3" xfId="2" applyFont="1" applyBorder="1" applyAlignment="1">
      <alignment horizontal="left" vertical="top" wrapText="1"/>
    </xf>
    <xf numFmtId="0" fontId="55" fillId="0" borderId="4" xfId="2" applyFont="1" applyBorder="1" applyAlignment="1">
      <alignment horizontal="left" vertical="top" wrapText="1"/>
    </xf>
    <xf numFmtId="0" fontId="55" fillId="0" borderId="5" xfId="2" applyFont="1" applyBorder="1" applyAlignment="1">
      <alignment horizontal="left" vertical="top" wrapText="1"/>
    </xf>
    <xf numFmtId="171" fontId="28" fillId="0" borderId="0" xfId="2" applyNumberFormat="1" applyFont="1" applyAlignment="1">
      <alignment horizontal="center" vertical="center"/>
    </xf>
    <xf numFmtId="171" fontId="28" fillId="2" borderId="0" xfId="2" applyNumberFormat="1" applyFont="1" applyFill="1" applyAlignment="1">
      <alignment horizontal="center" vertical="center"/>
    </xf>
    <xf numFmtId="169" fontId="25" fillId="0" borderId="68" xfId="3" applyNumberFormat="1" applyFont="1" applyFill="1" applyBorder="1" applyAlignment="1">
      <alignment horizontal="right" vertical="center"/>
    </xf>
    <xf numFmtId="171" fontId="55" fillId="0" borderId="22" xfId="2" applyNumberFormat="1" applyFont="1" applyBorder="1" applyAlignment="1">
      <alignment horizontal="left" vertical="top" wrapText="1"/>
    </xf>
    <xf numFmtId="0" fontId="7" fillId="0" borderId="23" xfId="2" applyBorder="1" applyAlignment="1">
      <alignment horizontal="left" vertical="top"/>
    </xf>
    <xf numFmtId="0" fontId="7" fillId="0" borderId="21" xfId="2" applyBorder="1" applyAlignment="1">
      <alignment horizontal="left" vertical="top"/>
    </xf>
    <xf numFmtId="0" fontId="7" fillId="0" borderId="10" xfId="2" applyBorder="1" applyAlignment="1">
      <alignment horizontal="left" vertical="top"/>
    </xf>
    <xf numFmtId="0" fontId="7" fillId="0" borderId="0" xfId="2" applyAlignment="1">
      <alignment horizontal="left" vertical="top"/>
    </xf>
    <xf numFmtId="0" fontId="7" fillId="0" borderId="6" xfId="2" applyBorder="1" applyAlignment="1">
      <alignment horizontal="left" vertical="top"/>
    </xf>
    <xf numFmtId="0" fontId="7" fillId="0" borderId="3" xfId="2" applyBorder="1" applyAlignment="1">
      <alignment horizontal="left" vertical="top"/>
    </xf>
    <xf numFmtId="0" fontId="7" fillId="0" borderId="4" xfId="2" applyBorder="1" applyAlignment="1">
      <alignment horizontal="left" vertical="top"/>
    </xf>
    <xf numFmtId="0" fontId="7" fillId="0" borderId="5" xfId="2" applyBorder="1" applyAlignment="1">
      <alignment horizontal="left" vertical="top"/>
    </xf>
    <xf numFmtId="0" fontId="10" fillId="0" borderId="23" xfId="2" applyFont="1" applyBorder="1" applyAlignment="1">
      <alignment horizontal="right" vertical="center"/>
    </xf>
    <xf numFmtId="0" fontId="10" fillId="0" borderId="21" xfId="2" applyFont="1" applyBorder="1" applyAlignment="1">
      <alignment horizontal="right" vertical="center"/>
    </xf>
    <xf numFmtId="0" fontId="10" fillId="0" borderId="4" xfId="2" applyFont="1" applyBorder="1" applyAlignment="1">
      <alignment horizontal="right" vertical="center"/>
    </xf>
    <xf numFmtId="0" fontId="10" fillId="0" borderId="5" xfId="2" applyFont="1" applyBorder="1" applyAlignment="1">
      <alignment horizontal="right" vertical="center"/>
    </xf>
    <xf numFmtId="173" fontId="6" fillId="0" borderId="59" xfId="2" applyNumberFormat="1" applyFont="1" applyBorder="1" applyAlignment="1" applyProtection="1">
      <alignment horizontal="center" vertical="center"/>
      <protection locked="0"/>
    </xf>
    <xf numFmtId="173" fontId="6" fillId="0" borderId="60" xfId="2" applyNumberFormat="1" applyFont="1" applyBorder="1" applyAlignment="1" applyProtection="1">
      <alignment horizontal="center" vertical="center"/>
      <protection locked="0"/>
    </xf>
    <xf numFmtId="174" fontId="10" fillId="0" borderId="22" xfId="2" applyNumberFormat="1" applyFont="1" applyBorder="1" applyAlignment="1" applyProtection="1">
      <alignment horizontal="center" vertical="center"/>
      <protection locked="0"/>
    </xf>
    <xf numFmtId="174" fontId="10" fillId="0" borderId="23" xfId="2" applyNumberFormat="1" applyFont="1" applyBorder="1" applyAlignment="1" applyProtection="1">
      <alignment horizontal="center" vertical="center"/>
      <protection locked="0"/>
    </xf>
    <xf numFmtId="174" fontId="10" fillId="0" borderId="3" xfId="2" applyNumberFormat="1" applyFont="1" applyBorder="1" applyAlignment="1" applyProtection="1">
      <alignment horizontal="center" vertical="center"/>
      <protection locked="0"/>
    </xf>
    <xf numFmtId="174" fontId="10" fillId="0" borderId="4" xfId="2" applyNumberFormat="1" applyFont="1" applyBorder="1" applyAlignment="1" applyProtection="1">
      <alignment horizontal="center" vertical="center"/>
      <protection locked="0"/>
    </xf>
    <xf numFmtId="49" fontId="25" fillId="0" borderId="0" xfId="2" applyNumberFormat="1" applyFont="1" applyAlignment="1">
      <alignment horizontal="left" vertical="center"/>
    </xf>
    <xf numFmtId="14" fontId="6" fillId="0" borderId="0" xfId="2" applyNumberFormat="1" applyFont="1" applyAlignment="1">
      <alignment horizontal="left" vertical="center"/>
    </xf>
    <xf numFmtId="165" fontId="6" fillId="0" borderId="0" xfId="2" applyNumberFormat="1" applyFont="1" applyAlignment="1">
      <alignment horizontal="left" vertical="center"/>
    </xf>
    <xf numFmtId="174" fontId="6" fillId="0" borderId="59" xfId="2" applyNumberFormat="1" applyFont="1" applyBorder="1" applyAlignment="1" applyProtection="1">
      <alignment horizontal="right" vertical="center"/>
      <protection locked="0"/>
    </xf>
    <xf numFmtId="174" fontId="6" fillId="0" borderId="64" xfId="2" applyNumberFormat="1" applyFont="1" applyBorder="1" applyAlignment="1">
      <alignment horizontal="right" vertical="center"/>
    </xf>
    <xf numFmtId="174" fontId="6" fillId="0" borderId="76" xfId="2" applyNumberFormat="1" applyFont="1" applyBorder="1" applyAlignment="1" applyProtection="1">
      <alignment horizontal="right" vertical="center"/>
      <protection locked="0"/>
    </xf>
    <xf numFmtId="174" fontId="6" fillId="0" borderId="77" xfId="2" applyNumberFormat="1" applyFont="1" applyBorder="1" applyAlignment="1">
      <alignment horizontal="right" vertical="center"/>
    </xf>
    <xf numFmtId="173" fontId="6" fillId="0" borderId="76" xfId="2" applyNumberFormat="1" applyFont="1" applyBorder="1" applyAlignment="1" applyProtection="1">
      <alignment horizontal="center" vertical="center"/>
      <protection locked="0"/>
    </xf>
    <xf numFmtId="173" fontId="6" fillId="0" borderId="111" xfId="2" applyNumberFormat="1" applyFont="1" applyBorder="1" applyAlignment="1" applyProtection="1">
      <alignment horizontal="center" vertical="center"/>
      <protection locked="0"/>
    </xf>
    <xf numFmtId="174" fontId="6" fillId="2" borderId="113" xfId="2" applyNumberFormat="1" applyFont="1" applyFill="1" applyBorder="1" applyAlignment="1" applyProtection="1">
      <alignment horizontal="right" vertical="center"/>
      <protection locked="0"/>
    </xf>
    <xf numFmtId="174" fontId="6" fillId="2" borderId="115" xfId="2" applyNumberFormat="1" applyFont="1" applyFill="1" applyBorder="1" applyAlignment="1">
      <alignment horizontal="right" vertical="center"/>
    </xf>
    <xf numFmtId="173" fontId="6" fillId="2" borderId="113" xfId="2" applyNumberFormat="1" applyFont="1" applyFill="1" applyBorder="1" applyAlignment="1" applyProtection="1">
      <alignment horizontal="center" vertical="center"/>
      <protection locked="0"/>
    </xf>
    <xf numFmtId="173" fontId="6" fillId="2" borderId="114" xfId="2" applyNumberFormat="1" applyFont="1" applyFill="1" applyBorder="1" applyAlignment="1" applyProtection="1">
      <alignment horizontal="center" vertical="center"/>
      <protection locked="0"/>
    </xf>
    <xf numFmtId="0" fontId="10" fillId="0" borderId="49" xfId="2" applyFont="1" applyBorder="1" applyAlignment="1">
      <alignment horizontal="center" vertical="center" textRotation="90"/>
    </xf>
    <xf numFmtId="0" fontId="10" fillId="0" borderId="51" xfId="2" applyFont="1" applyBorder="1" applyAlignment="1">
      <alignment horizontal="center" vertical="center" textRotation="90"/>
    </xf>
    <xf numFmtId="0" fontId="10" fillId="0" borderId="52" xfId="2" applyFont="1" applyBorder="1" applyAlignment="1">
      <alignment horizontal="center" vertical="center" textRotation="90"/>
    </xf>
    <xf numFmtId="166" fontId="6" fillId="0" borderId="0" xfId="2" quotePrefix="1" applyNumberFormat="1" applyFont="1" applyAlignment="1" applyProtection="1">
      <alignment horizontal="left" vertical="center"/>
      <protection locked="0"/>
    </xf>
    <xf numFmtId="0" fontId="10" fillId="0" borderId="54" xfId="2" applyFont="1" applyBorder="1" applyAlignment="1">
      <alignment horizontal="center" vertical="center" textRotation="90"/>
    </xf>
    <xf numFmtId="0" fontId="41" fillId="2" borderId="61" xfId="2" applyFont="1" applyFill="1" applyBorder="1" applyAlignment="1">
      <alignment horizontal="center" vertical="center" wrapText="1"/>
    </xf>
    <xf numFmtId="0" fontId="41" fillId="2" borderId="62" xfId="2" applyFont="1" applyFill="1" applyBorder="1" applyAlignment="1">
      <alignment horizontal="center" vertical="center" wrapText="1"/>
    </xf>
    <xf numFmtId="0" fontId="41" fillId="2" borderId="63" xfId="2" applyFont="1" applyFill="1" applyBorder="1" applyAlignment="1">
      <alignment horizontal="center" vertical="center" wrapText="1"/>
    </xf>
    <xf numFmtId="0" fontId="10" fillId="0" borderId="0" xfId="2" applyFont="1" applyAlignment="1">
      <alignment horizontal="center" vertical="center" wrapText="1"/>
    </xf>
    <xf numFmtId="0" fontId="10" fillId="0" borderId="12" xfId="2" applyFont="1" applyBorder="1" applyAlignment="1">
      <alignment horizontal="center" vertical="center"/>
    </xf>
    <xf numFmtId="0" fontId="10" fillId="0" borderId="0" xfId="2" applyFont="1" applyAlignment="1">
      <alignment horizontal="center" vertical="center"/>
    </xf>
    <xf numFmtId="0" fontId="10" fillId="0" borderId="19" xfId="2" applyFont="1" applyBorder="1" applyAlignment="1">
      <alignment horizontal="center" vertical="center"/>
    </xf>
    <xf numFmtId="0" fontId="18" fillId="0" borderId="12" xfId="2" applyFont="1" applyBorder="1" applyAlignment="1">
      <alignment horizontal="center" vertical="center"/>
    </xf>
    <xf numFmtId="0" fontId="18" fillId="0" borderId="0" xfId="2" applyFont="1" applyAlignment="1">
      <alignment horizontal="center" vertical="center"/>
    </xf>
    <xf numFmtId="0" fontId="18" fillId="0" borderId="19" xfId="2" applyFont="1" applyBorder="1" applyAlignment="1">
      <alignment horizontal="center" vertical="center"/>
    </xf>
    <xf numFmtId="0" fontId="6" fillId="0" borderId="0" xfId="2" applyFont="1" applyAlignment="1">
      <alignment horizontal="center" vertical="center" wrapText="1"/>
    </xf>
    <xf numFmtId="0" fontId="18" fillId="0" borderId="12" xfId="2" applyFont="1" applyBorder="1" applyAlignment="1">
      <alignment horizontal="center" vertical="center" wrapText="1"/>
    </xf>
    <xf numFmtId="0" fontId="18" fillId="0" borderId="0" xfId="2" applyFont="1" applyAlignment="1">
      <alignment horizontal="center" vertical="center" wrapText="1"/>
    </xf>
    <xf numFmtId="0" fontId="18" fillId="0" borderId="19" xfId="2" applyFont="1" applyBorder="1" applyAlignment="1">
      <alignment horizontal="center" vertical="center" wrapText="1"/>
    </xf>
    <xf numFmtId="0" fontId="10" fillId="0" borderId="0" xfId="2" applyFont="1" applyAlignment="1">
      <alignment horizontal="center" vertical="center" textRotation="135"/>
    </xf>
    <xf numFmtId="0" fontId="80" fillId="12" borderId="108" xfId="0" applyFont="1" applyFill="1" applyBorder="1" applyAlignment="1">
      <alignment horizontal="center" vertical="center" wrapText="1"/>
    </xf>
    <xf numFmtId="0" fontId="80" fillId="12" borderId="109" xfId="0" applyFont="1" applyFill="1" applyBorder="1" applyAlignment="1">
      <alignment horizontal="center" vertical="center" wrapText="1"/>
    </xf>
  </cellXfs>
  <cellStyles count="7">
    <cellStyle name="Comma [0]" xfId="1" builtinId="6"/>
    <cellStyle name="Comma [0] 2" xfId="4" xr:uid="{C87F6A9F-CB07-43E1-8D02-16585FA2E909}"/>
    <cellStyle name="Comma 2" xfId="3" xr:uid="{4EB9B2F8-9176-490F-91D1-9A7760667E7C}"/>
    <cellStyle name="Normal" xfId="0" builtinId="0"/>
    <cellStyle name="Normal 2" xfId="2" xr:uid="{E847702A-D6D7-4A73-B672-2CD2C0127FD1}"/>
    <cellStyle name="Normal_Work Paper Rw mangun" xfId="5" xr:uid="{59D312D5-C445-40C1-81DE-2E8E38068A8C}"/>
    <cellStyle name="Percent 2" xfId="6" xr:uid="{B40D95C4-59EA-4F58-B89A-626D9F851908}"/>
  </cellStyles>
  <dxfs count="0"/>
  <tableStyles count="0" defaultTableStyle="TableStyleMedium9" defaultPivotStyle="PivotStyleMedium4"/>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77567</xdr:colOff>
      <xdr:row>6</xdr:row>
      <xdr:rowOff>180975</xdr:rowOff>
    </xdr:from>
    <xdr:to>
      <xdr:col>13</xdr:col>
      <xdr:colOff>286497</xdr:colOff>
      <xdr:row>25</xdr:row>
      <xdr:rowOff>142875</xdr:rowOff>
    </xdr:to>
    <xdr:pic>
      <xdr:nvPicPr>
        <xdr:cNvPr id="2" name="Picture 1" descr="WhatsApp Image 2023-06-06 at 14.57.10.jpeg">
          <a:extLst>
            <a:ext uri="{FF2B5EF4-FFF2-40B4-BE49-F238E27FC236}">
              <a16:creationId xmlns:a16="http://schemas.microsoft.com/office/drawing/2014/main" id="{B4EA058C-6E1A-4AEC-957B-774349D2068C}"/>
            </a:ext>
          </a:extLst>
        </xdr:cNvPr>
        <xdr:cNvPicPr>
          <a:picLocks noChangeAspect="1"/>
        </xdr:cNvPicPr>
      </xdr:nvPicPr>
      <xdr:blipFill>
        <a:blip xmlns:r="http://schemas.openxmlformats.org/officeDocument/2006/relationships" r:embed="rId1"/>
        <a:stretch>
          <a:fillRect/>
        </a:stretch>
      </xdr:blipFill>
      <xdr:spPr>
        <a:xfrm>
          <a:off x="255367" y="1000125"/>
          <a:ext cx="3790330" cy="32258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34926</xdr:colOff>
      <xdr:row>7</xdr:row>
      <xdr:rowOff>19050</xdr:rowOff>
    </xdr:from>
    <xdr:to>
      <xdr:col>28</xdr:col>
      <xdr:colOff>17557</xdr:colOff>
      <xdr:row>25</xdr:row>
      <xdr:rowOff>142875</xdr:rowOff>
    </xdr:to>
    <xdr:pic>
      <xdr:nvPicPr>
        <xdr:cNvPr id="3" name="Picture 2" descr="WhatsApp Image 2023-06-06 at 14.57.09.jpeg">
          <a:extLst>
            <a:ext uri="{FF2B5EF4-FFF2-40B4-BE49-F238E27FC236}">
              <a16:creationId xmlns:a16="http://schemas.microsoft.com/office/drawing/2014/main" id="{7E8FB2D9-FF21-465E-BF6A-1C84F648D45D}"/>
            </a:ext>
          </a:extLst>
        </xdr:cNvPr>
        <xdr:cNvPicPr>
          <a:picLocks noChangeAspect="1"/>
        </xdr:cNvPicPr>
      </xdr:nvPicPr>
      <xdr:blipFill>
        <a:blip xmlns:r="http://schemas.openxmlformats.org/officeDocument/2006/relationships" r:embed="rId2"/>
        <a:stretch>
          <a:fillRect/>
        </a:stretch>
      </xdr:blipFill>
      <xdr:spPr>
        <a:xfrm>
          <a:off x="4391026" y="1028700"/>
          <a:ext cx="3862481" cy="319722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236817</xdr:colOff>
      <xdr:row>28</xdr:row>
      <xdr:rowOff>1</xdr:rowOff>
    </xdr:from>
    <xdr:ext cx="2493506" cy="342786"/>
    <xdr:sp macro="" textlink="">
      <xdr:nvSpPr>
        <xdr:cNvPr id="4" name="Rectangle 3">
          <a:extLst>
            <a:ext uri="{FF2B5EF4-FFF2-40B4-BE49-F238E27FC236}">
              <a16:creationId xmlns:a16="http://schemas.microsoft.com/office/drawing/2014/main" id="{CFAB9CE3-D73D-4650-8AC1-7C263FE25259}"/>
            </a:ext>
          </a:extLst>
        </xdr:cNvPr>
        <xdr:cNvSpPr/>
      </xdr:nvSpPr>
      <xdr:spPr>
        <a:xfrm>
          <a:off x="3100667" y="4470401"/>
          <a:ext cx="2493506" cy="342786"/>
        </a:xfrm>
        <a:prstGeom prst="rect">
          <a:avLst/>
        </a:prstGeom>
        <a:noFill/>
      </xdr:spPr>
      <xdr:txBody>
        <a:bodyPr wrap="square" lIns="91440" tIns="45720" rIns="91440" bIns="45720" anchor="ctr">
          <a:spAutoFit/>
        </a:bodyPr>
        <a:lstStyle/>
        <a:p>
          <a:pPr algn="ctr"/>
          <a:r>
            <a:rPr lang="id-ID" sz="1600" b="1" cap="none" spc="0">
              <a:ln w="0"/>
              <a:solidFill>
                <a:schemeClr val="tx1"/>
              </a:solidFill>
              <a:effectLst>
                <a:outerShdw blurRad="38100" dist="19050" dir="2700000" algn="tl" rotWithShape="0">
                  <a:schemeClr val="dk1">
                    <a:alpha val="40000"/>
                  </a:schemeClr>
                </a:outerShdw>
              </a:effectLst>
              <a:latin typeface="+mn-lt"/>
              <a:ea typeface="+mn-ea"/>
              <a:cs typeface="+mn-cs"/>
            </a:rPr>
            <a:t>Tampak</a:t>
          </a:r>
          <a:r>
            <a:rPr lang="id-ID" sz="1600" b="1" cap="none" spc="0" baseline="0">
              <a:ln w="0"/>
              <a:solidFill>
                <a:schemeClr val="tx1"/>
              </a:solidFill>
              <a:effectLst>
                <a:outerShdw blurRad="38100" dist="19050" dir="2700000" algn="tl" rotWithShape="0">
                  <a:schemeClr val="dk1">
                    <a:alpha val="40000"/>
                  </a:schemeClr>
                </a:outerShdw>
              </a:effectLst>
              <a:latin typeface="+mn-lt"/>
              <a:ea typeface="+mn-ea"/>
              <a:cs typeface="+mn-cs"/>
            </a:rPr>
            <a:t> depan agunan</a:t>
          </a:r>
          <a:endParaRPr lang="id-ID"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44825</xdr:colOff>
      <xdr:row>31</xdr:row>
      <xdr:rowOff>22411</xdr:rowOff>
    </xdr:from>
    <xdr:to>
      <xdr:col>13</xdr:col>
      <xdr:colOff>261191</xdr:colOff>
      <xdr:row>49</xdr:row>
      <xdr:rowOff>145675</xdr:rowOff>
    </xdr:to>
    <xdr:pic>
      <xdr:nvPicPr>
        <xdr:cNvPr id="5" name="Picture 4" descr="WhatsApp Image 2023-06-06 at 14.57.02.jpeg">
          <a:extLst>
            <a:ext uri="{FF2B5EF4-FFF2-40B4-BE49-F238E27FC236}">
              <a16:creationId xmlns:a16="http://schemas.microsoft.com/office/drawing/2014/main" id="{F3D2B372-6420-4022-BF44-90F075C945E1}"/>
            </a:ext>
          </a:extLst>
        </xdr:cNvPr>
        <xdr:cNvPicPr>
          <a:picLocks noChangeAspect="1"/>
        </xdr:cNvPicPr>
      </xdr:nvPicPr>
      <xdr:blipFill>
        <a:blip xmlns:r="http://schemas.openxmlformats.org/officeDocument/2006/relationships" r:embed="rId3"/>
        <a:stretch>
          <a:fillRect/>
        </a:stretch>
      </xdr:blipFill>
      <xdr:spPr>
        <a:xfrm>
          <a:off x="222625" y="4994461"/>
          <a:ext cx="3797766" cy="319666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28763</xdr:colOff>
      <xdr:row>31</xdr:row>
      <xdr:rowOff>10938</xdr:rowOff>
    </xdr:from>
    <xdr:to>
      <xdr:col>28</xdr:col>
      <xdr:colOff>45133</xdr:colOff>
      <xdr:row>50</xdr:row>
      <xdr:rowOff>5515</xdr:rowOff>
    </xdr:to>
    <xdr:pic>
      <xdr:nvPicPr>
        <xdr:cNvPr id="6" name="Picture 5" descr="WhatsApp Image 2023-06-06 at 14.57.03.jpeg">
          <a:extLst>
            <a:ext uri="{FF2B5EF4-FFF2-40B4-BE49-F238E27FC236}">
              <a16:creationId xmlns:a16="http://schemas.microsoft.com/office/drawing/2014/main" id="{F6C2344F-3EB8-4BCB-820C-64C879D0EC82}"/>
            </a:ext>
          </a:extLst>
        </xdr:cNvPr>
        <xdr:cNvPicPr>
          <a:picLocks noChangeAspect="1"/>
        </xdr:cNvPicPr>
      </xdr:nvPicPr>
      <xdr:blipFill>
        <a:blip xmlns:r="http://schemas.openxmlformats.org/officeDocument/2006/relationships" r:embed="rId4"/>
        <a:stretch>
          <a:fillRect/>
        </a:stretch>
      </xdr:blipFill>
      <xdr:spPr>
        <a:xfrm>
          <a:off x="4384863" y="4982988"/>
          <a:ext cx="3896220" cy="322672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123265</xdr:colOff>
      <xdr:row>54</xdr:row>
      <xdr:rowOff>89648</xdr:rowOff>
    </xdr:from>
    <xdr:to>
      <xdr:col>14</xdr:col>
      <xdr:colOff>0</xdr:colOff>
      <xdr:row>73</xdr:row>
      <xdr:rowOff>111246</xdr:rowOff>
    </xdr:to>
    <xdr:pic>
      <xdr:nvPicPr>
        <xdr:cNvPr id="7" name="Picture 6" descr="WhatsApp Image 2023-06-06 at 14.57.05.jpeg">
          <a:extLst>
            <a:ext uri="{FF2B5EF4-FFF2-40B4-BE49-F238E27FC236}">
              <a16:creationId xmlns:a16="http://schemas.microsoft.com/office/drawing/2014/main" id="{E59BDD9B-7F3C-4203-A57B-AE143EFD1E4E}"/>
            </a:ext>
          </a:extLst>
        </xdr:cNvPr>
        <xdr:cNvPicPr>
          <a:picLocks noChangeAspect="1"/>
        </xdr:cNvPicPr>
      </xdr:nvPicPr>
      <xdr:blipFill>
        <a:blip xmlns:r="http://schemas.openxmlformats.org/officeDocument/2006/relationships" r:embed="rId5"/>
        <a:stretch>
          <a:fillRect/>
        </a:stretch>
      </xdr:blipFill>
      <xdr:spPr>
        <a:xfrm>
          <a:off x="123265" y="8871698"/>
          <a:ext cx="3934385" cy="326644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15</xdr:col>
      <xdr:colOff>6350</xdr:colOff>
      <xdr:row>54</xdr:row>
      <xdr:rowOff>107203</xdr:rowOff>
    </xdr:from>
    <xdr:to>
      <xdr:col>28</xdr:col>
      <xdr:colOff>47439</xdr:colOff>
      <xdr:row>74</xdr:row>
      <xdr:rowOff>22703</xdr:rowOff>
    </xdr:to>
    <xdr:pic>
      <xdr:nvPicPr>
        <xdr:cNvPr id="8" name="Picture 7" descr="WhatsApp Image 2023-06-06 at 14.56.53.jpeg">
          <a:extLst>
            <a:ext uri="{FF2B5EF4-FFF2-40B4-BE49-F238E27FC236}">
              <a16:creationId xmlns:a16="http://schemas.microsoft.com/office/drawing/2014/main" id="{5132FEF8-20ED-47E5-9C11-155978BF0842}"/>
            </a:ext>
          </a:extLst>
        </xdr:cNvPr>
        <xdr:cNvPicPr>
          <a:picLocks noChangeAspect="1"/>
        </xdr:cNvPicPr>
      </xdr:nvPicPr>
      <xdr:blipFill>
        <a:blip xmlns:r="http://schemas.openxmlformats.org/officeDocument/2006/relationships" r:embed="rId6"/>
        <a:srcRect t="17221" b="14014"/>
        <a:stretch>
          <a:fillRect/>
        </a:stretch>
      </xdr:blipFill>
      <xdr:spPr>
        <a:xfrm>
          <a:off x="4362450" y="8889253"/>
          <a:ext cx="3920939" cy="33191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9</xdr:col>
      <xdr:colOff>259230</xdr:colOff>
      <xdr:row>51</xdr:row>
      <xdr:rowOff>116915</xdr:rowOff>
    </xdr:from>
    <xdr:ext cx="3369589" cy="355482"/>
    <xdr:sp macro="" textlink="">
      <xdr:nvSpPr>
        <xdr:cNvPr id="9" name="Rectangle 8">
          <a:extLst>
            <a:ext uri="{FF2B5EF4-FFF2-40B4-BE49-F238E27FC236}">
              <a16:creationId xmlns:a16="http://schemas.microsoft.com/office/drawing/2014/main" id="{09F8B31F-6CC2-454D-85C7-B250EFA8D029}"/>
            </a:ext>
          </a:extLst>
        </xdr:cNvPr>
        <xdr:cNvSpPr/>
      </xdr:nvSpPr>
      <xdr:spPr>
        <a:xfrm>
          <a:off x="2824630" y="8378265"/>
          <a:ext cx="3369589" cy="355482"/>
        </a:xfrm>
        <a:prstGeom prst="rect">
          <a:avLst/>
        </a:prstGeom>
        <a:noFill/>
      </xdr:spPr>
      <xdr:txBody>
        <a:bodyPr wrap="square" lIns="91440" tIns="45720" rIns="91440" bIns="45720">
          <a:spAutoFit/>
        </a:bodyPr>
        <a:lstStyle/>
        <a:p>
          <a:pPr algn="ctr"/>
          <a:r>
            <a:rPr lang="id-ID" sz="1600" b="1" cap="none" spc="0">
              <a:ln w="0"/>
              <a:solidFill>
                <a:schemeClr val="tx1"/>
              </a:solidFill>
              <a:effectLst>
                <a:outerShdw blurRad="38100" dist="19050" dir="2700000" algn="tl" rotWithShape="0">
                  <a:schemeClr val="dk1">
                    <a:alpha val="40000"/>
                  </a:schemeClr>
                </a:outerShdw>
              </a:effectLst>
            </a:rPr>
            <a:t>Tampak dalam agunan</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73585</xdr:colOff>
      <xdr:row>75</xdr:row>
      <xdr:rowOff>56029</xdr:rowOff>
    </xdr:from>
    <xdr:ext cx="3703077" cy="311496"/>
    <xdr:sp macro="" textlink="">
      <xdr:nvSpPr>
        <xdr:cNvPr id="10" name="Rectangle 9">
          <a:extLst>
            <a:ext uri="{FF2B5EF4-FFF2-40B4-BE49-F238E27FC236}">
              <a16:creationId xmlns:a16="http://schemas.microsoft.com/office/drawing/2014/main" id="{9E3861B3-D52B-4D45-A9BD-B48D5B0FF732}"/>
            </a:ext>
          </a:extLst>
        </xdr:cNvPr>
        <xdr:cNvSpPr/>
      </xdr:nvSpPr>
      <xdr:spPr>
        <a:xfrm>
          <a:off x="251385" y="12298829"/>
          <a:ext cx="3703077" cy="311496"/>
        </a:xfrm>
        <a:prstGeom prst="rect">
          <a:avLst/>
        </a:prstGeom>
        <a:noFill/>
      </xdr:spPr>
      <xdr:txBody>
        <a:bodyPr wrap="square" lIns="91440" tIns="45720" rIns="91440" bIns="45720">
          <a:spAutoFit/>
        </a:bodyPr>
        <a:lstStyle/>
        <a:p>
          <a:pPr algn="ctr"/>
          <a:r>
            <a:rPr lang="id-ID" sz="1400" b="1" cap="none" spc="0">
              <a:ln w="0"/>
              <a:solidFill>
                <a:schemeClr val="tx1"/>
              </a:solidFill>
              <a:effectLst>
                <a:outerShdw blurRad="38100" dist="19050" dir="2700000" algn="tl" rotWithShape="0">
                  <a:schemeClr val="dk1">
                    <a:alpha val="40000"/>
                  </a:schemeClr>
                </a:outerShdw>
              </a:effectLst>
            </a:rPr>
            <a:t>Tampak dalam agunan</a:t>
          </a:r>
          <a:r>
            <a:rPr lang="en-US" sz="1400" b="1" cap="none" spc="0" baseline="0">
              <a:ln w="0"/>
              <a:solidFill>
                <a:schemeClr val="tx1"/>
              </a:solidFill>
              <a:effectLst>
                <a:outerShdw blurRad="38100" dist="19050" dir="2700000" algn="tl" rotWithShape="0">
                  <a:schemeClr val="dk1">
                    <a:alpha val="40000"/>
                  </a:schemeClr>
                </a:outerShdw>
              </a:effectLst>
            </a:rPr>
            <a:t> (Dapur)</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0</xdr:colOff>
      <xdr:row>75</xdr:row>
      <xdr:rowOff>0</xdr:rowOff>
    </xdr:from>
    <xdr:ext cx="3872109" cy="311496"/>
    <xdr:sp macro="" textlink="">
      <xdr:nvSpPr>
        <xdr:cNvPr id="11" name="Rectangle 10">
          <a:extLst>
            <a:ext uri="{FF2B5EF4-FFF2-40B4-BE49-F238E27FC236}">
              <a16:creationId xmlns:a16="http://schemas.microsoft.com/office/drawing/2014/main" id="{B5F72B17-F7D0-4D40-A550-72949BAC658E}"/>
            </a:ext>
          </a:extLst>
        </xdr:cNvPr>
        <xdr:cNvSpPr/>
      </xdr:nvSpPr>
      <xdr:spPr>
        <a:xfrm>
          <a:off x="4356100" y="12242800"/>
          <a:ext cx="3872109" cy="311496"/>
        </a:xfrm>
        <a:prstGeom prst="rect">
          <a:avLst/>
        </a:prstGeom>
        <a:noFill/>
      </xdr:spPr>
      <xdr:txBody>
        <a:bodyPr wrap="square" lIns="91440" tIns="45720" rIns="91440" bIns="45720">
          <a:spAutoFit/>
        </a:bodyPr>
        <a:lstStyle/>
        <a:p>
          <a:pPr algn="ctr"/>
          <a:r>
            <a:rPr lang="id-ID" sz="1400" b="1" cap="none" spc="0">
              <a:ln w="0"/>
              <a:solidFill>
                <a:schemeClr val="tx1"/>
              </a:solidFill>
              <a:effectLst>
                <a:outerShdw blurRad="38100" dist="19050" dir="2700000" algn="tl" rotWithShape="0">
                  <a:schemeClr val="dk1">
                    <a:alpha val="40000"/>
                  </a:schemeClr>
                </a:outerShdw>
              </a:effectLst>
            </a:rPr>
            <a:t>Lokasi</a:t>
          </a:r>
          <a:r>
            <a:rPr lang="id-ID" sz="1400" b="1" cap="none" spc="0" baseline="0">
              <a:ln w="0"/>
              <a:solidFill>
                <a:schemeClr val="tx1"/>
              </a:solidFill>
              <a:effectLst>
                <a:outerShdw blurRad="38100" dist="19050" dir="2700000" algn="tl" rotWithShape="0">
                  <a:schemeClr val="dk1">
                    <a:alpha val="40000"/>
                  </a:schemeClr>
                </a:outerShdw>
              </a:effectLst>
            </a:rPr>
            <a:t> : -4.0</a:t>
          </a:r>
          <a:r>
            <a:rPr lang="en-US" sz="1400" b="1" cap="none" spc="0" baseline="0">
              <a:ln w="0"/>
              <a:solidFill>
                <a:schemeClr val="tx1"/>
              </a:solidFill>
              <a:effectLst>
                <a:outerShdw blurRad="38100" dist="19050" dir="2700000" algn="tl" rotWithShape="0">
                  <a:schemeClr val="dk1">
                    <a:alpha val="40000"/>
                  </a:schemeClr>
                </a:outerShdw>
              </a:effectLst>
            </a:rPr>
            <a:t>64348,</a:t>
          </a:r>
          <a:r>
            <a:rPr lang="id-ID" sz="1400" b="1" cap="none" spc="0" baseline="0">
              <a:ln w="0"/>
              <a:solidFill>
                <a:schemeClr val="tx1"/>
              </a:solidFill>
              <a:effectLst>
                <a:outerShdw blurRad="38100" dist="19050" dir="2700000" algn="tl" rotWithShape="0">
                  <a:schemeClr val="dk1">
                    <a:alpha val="40000"/>
                  </a:schemeClr>
                </a:outerShdw>
              </a:effectLst>
            </a:rPr>
            <a:t>138.9</a:t>
          </a:r>
          <a:r>
            <a:rPr lang="en-US" sz="1400" b="1" cap="none" spc="0" baseline="0">
              <a:ln w="0"/>
              <a:solidFill>
                <a:schemeClr val="tx1"/>
              </a:solidFill>
              <a:effectLst>
                <a:outerShdw blurRad="38100" dist="19050" dir="2700000" algn="tl" rotWithShape="0">
                  <a:schemeClr val="dk1">
                    <a:alpha val="40000"/>
                  </a:schemeClr>
                </a:outerShdw>
              </a:effectLst>
            </a:rPr>
            <a:t>21577</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139700</xdr:colOff>
      <xdr:row>69</xdr:row>
      <xdr:rowOff>101600</xdr:rowOff>
    </xdr:from>
    <xdr:to>
      <xdr:col>4</xdr:col>
      <xdr:colOff>152400</xdr:colOff>
      <xdr:row>69</xdr:row>
      <xdr:rowOff>101600</xdr:rowOff>
    </xdr:to>
    <xdr:sp macro="" textlink="">
      <xdr:nvSpPr>
        <xdr:cNvPr id="2" name="Line 78">
          <a:extLst>
            <a:ext uri="{FF2B5EF4-FFF2-40B4-BE49-F238E27FC236}">
              <a16:creationId xmlns:a16="http://schemas.microsoft.com/office/drawing/2014/main" id="{67524437-4AAF-4536-BD40-2861245865F2}"/>
            </a:ext>
          </a:extLst>
        </xdr:cNvPr>
        <xdr:cNvSpPr>
          <a:spLocks noChangeShapeType="1"/>
        </xdr:cNvSpPr>
      </xdr:nvSpPr>
      <xdr:spPr bwMode="auto">
        <a:xfrm>
          <a:off x="1193800" y="12109450"/>
          <a:ext cx="12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31750</xdr:colOff>
      <xdr:row>63</xdr:row>
      <xdr:rowOff>158750</xdr:rowOff>
    </xdr:from>
    <xdr:to>
      <xdr:col>23</xdr:col>
      <xdr:colOff>133350</xdr:colOff>
      <xdr:row>71</xdr:row>
      <xdr:rowOff>0</xdr:rowOff>
    </xdr:to>
    <xdr:sp macro="" textlink="">
      <xdr:nvSpPr>
        <xdr:cNvPr id="3" name="WordArt 246">
          <a:extLst>
            <a:ext uri="{FF2B5EF4-FFF2-40B4-BE49-F238E27FC236}">
              <a16:creationId xmlns:a16="http://schemas.microsoft.com/office/drawing/2014/main" id="{2BBE7261-D6C5-4AFC-ADDD-75C615058E98}"/>
            </a:ext>
          </a:extLst>
        </xdr:cNvPr>
        <xdr:cNvSpPr>
          <a:spLocks noChangeArrowheads="1" noChangeShapeType="1" noTextEdit="1"/>
        </xdr:cNvSpPr>
      </xdr:nvSpPr>
      <xdr:spPr bwMode="auto">
        <a:xfrm rot="-2160303">
          <a:off x="3714750" y="11137900"/>
          <a:ext cx="3022600" cy="1358900"/>
        </a:xfrm>
        <a:prstGeom prst="rect">
          <a:avLst/>
        </a:prstGeom>
      </xdr:spPr>
      <xdr:txBody>
        <a:bodyPr vertOverflow="clip" wrap="none" lIns="91440" tIns="45720" rIns="91440" bIns="45720" fromWordArt="1" anchor="t">
          <a:prstTxWarp prst="textPlain">
            <a:avLst>
              <a:gd name="adj" fmla="val 50000"/>
            </a:avLst>
          </a:prstTxWarp>
        </a:bodyPr>
        <a:lstStyle/>
        <a:p>
          <a:pPr algn="ctr" rtl="0">
            <a:buNone/>
          </a:pPr>
          <a:endParaRPr lang="en-ID" sz="3600" u="sng" strike="sngStrike" kern="10" cap="small" spc="0">
            <a:ln w="9525">
              <a:solidFill>
                <a:srgbClr val="000000"/>
              </a:solidFill>
              <a:round/>
              <a:headEnd/>
              <a:tailEnd/>
            </a:ln>
            <a:solidFill>
              <a:srgbClr val="FFFFFF"/>
            </a:solidFill>
            <a:latin typeface="Arial Black" panose="020B0A04020102020204" pitchFamily="34" charset="0"/>
          </a:endParaRPr>
        </a:p>
      </xdr:txBody>
    </xdr:sp>
    <xdr:clientData/>
  </xdr:twoCellAnchor>
  <xdr:twoCellAnchor>
    <xdr:from>
      <xdr:col>18</xdr:col>
      <xdr:colOff>279400</xdr:colOff>
      <xdr:row>13</xdr:row>
      <xdr:rowOff>120650</xdr:rowOff>
    </xdr:from>
    <xdr:to>
      <xdr:col>20</xdr:col>
      <xdr:colOff>50800</xdr:colOff>
      <xdr:row>13</xdr:row>
      <xdr:rowOff>133350</xdr:rowOff>
    </xdr:to>
    <xdr:cxnSp macro="">
      <xdr:nvCxnSpPr>
        <xdr:cNvPr id="4" name="Straight Connector 171">
          <a:extLst>
            <a:ext uri="{FF2B5EF4-FFF2-40B4-BE49-F238E27FC236}">
              <a16:creationId xmlns:a16="http://schemas.microsoft.com/office/drawing/2014/main" id="{FAA989E3-C956-4DEF-B02B-3DA1EA422A19}"/>
            </a:ext>
          </a:extLst>
        </xdr:cNvPr>
        <xdr:cNvCxnSpPr>
          <a:cxnSpLocks noChangeShapeType="1"/>
        </xdr:cNvCxnSpPr>
      </xdr:nvCxnSpPr>
      <xdr:spPr bwMode="auto">
        <a:xfrm flipV="1">
          <a:off x="5422900" y="2266950"/>
          <a:ext cx="355600" cy="12700"/>
        </a:xfrm>
        <a:prstGeom prst="line">
          <a:avLst/>
        </a:prstGeom>
        <a:noFill/>
        <a:ln w="38100" algn="ctr">
          <a:solidFill>
            <a:srgbClr val="FFFFFF"/>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12700</xdr:colOff>
      <xdr:row>16</xdr:row>
      <xdr:rowOff>50800</xdr:rowOff>
    </xdr:from>
    <xdr:to>
      <xdr:col>20</xdr:col>
      <xdr:colOff>31750</xdr:colOff>
      <xdr:row>16</xdr:row>
      <xdr:rowOff>69850</xdr:rowOff>
    </xdr:to>
    <xdr:cxnSp macro="">
      <xdr:nvCxnSpPr>
        <xdr:cNvPr id="5" name="Straight Connector 195">
          <a:extLst>
            <a:ext uri="{FF2B5EF4-FFF2-40B4-BE49-F238E27FC236}">
              <a16:creationId xmlns:a16="http://schemas.microsoft.com/office/drawing/2014/main" id="{071FDB05-DAFE-408A-A38E-843C7279EB9C}"/>
            </a:ext>
          </a:extLst>
        </xdr:cNvPr>
        <xdr:cNvCxnSpPr>
          <a:cxnSpLocks noChangeShapeType="1"/>
        </xdr:cNvCxnSpPr>
      </xdr:nvCxnSpPr>
      <xdr:spPr bwMode="auto">
        <a:xfrm flipV="1">
          <a:off x="5448300" y="2711450"/>
          <a:ext cx="311150" cy="19050"/>
        </a:xfrm>
        <a:prstGeom prst="line">
          <a:avLst/>
        </a:prstGeom>
        <a:noFill/>
        <a:ln w="38100" algn="ctr">
          <a:solidFill>
            <a:srgbClr val="FFFFFF"/>
          </a:solidFill>
          <a:round/>
          <a:headEnd/>
          <a:tailEnd/>
        </a:ln>
        <a:extLst>
          <a:ext uri="{909E8E84-426E-40DD-AFC4-6F175D3DCCD1}">
            <a14:hiddenFill xmlns:a14="http://schemas.microsoft.com/office/drawing/2010/main">
              <a:noFill/>
            </a14:hiddenFill>
          </a:ext>
        </a:extLst>
      </xdr:spPr>
    </xdr:cxnSp>
    <xdr:clientData/>
  </xdr:twoCellAnchor>
  <xdr:twoCellAnchor>
    <xdr:from>
      <xdr:col>8</xdr:col>
      <xdr:colOff>88900</xdr:colOff>
      <xdr:row>14</xdr:row>
      <xdr:rowOff>114300</xdr:rowOff>
    </xdr:from>
    <xdr:to>
      <xdr:col>8</xdr:col>
      <xdr:colOff>88900</xdr:colOff>
      <xdr:row>15</xdr:row>
      <xdr:rowOff>139700</xdr:rowOff>
    </xdr:to>
    <xdr:sp macro="" textlink="">
      <xdr:nvSpPr>
        <xdr:cNvPr id="6" name="Line 1255">
          <a:extLst>
            <a:ext uri="{FF2B5EF4-FFF2-40B4-BE49-F238E27FC236}">
              <a16:creationId xmlns:a16="http://schemas.microsoft.com/office/drawing/2014/main" id="{29684C68-183E-4C41-852E-A4135B577B6D}"/>
            </a:ext>
          </a:extLst>
        </xdr:cNvPr>
        <xdr:cNvSpPr>
          <a:spLocks noChangeShapeType="1"/>
        </xdr:cNvSpPr>
      </xdr:nvSpPr>
      <xdr:spPr bwMode="auto">
        <a:xfrm>
          <a:off x="2311400" y="2432050"/>
          <a:ext cx="0" cy="1968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184150</xdr:colOff>
      <xdr:row>19</xdr:row>
      <xdr:rowOff>12700</xdr:rowOff>
    </xdr:from>
    <xdr:to>
      <xdr:col>2</xdr:col>
      <xdr:colOff>184150</xdr:colOff>
      <xdr:row>20</xdr:row>
      <xdr:rowOff>19050</xdr:rowOff>
    </xdr:to>
    <xdr:sp macro="" textlink="">
      <xdr:nvSpPr>
        <xdr:cNvPr id="7" name="Line 1259">
          <a:extLst>
            <a:ext uri="{FF2B5EF4-FFF2-40B4-BE49-F238E27FC236}">
              <a16:creationId xmlns:a16="http://schemas.microsoft.com/office/drawing/2014/main" id="{15254597-B9C9-430D-AF7D-CBF4851B84B1}"/>
            </a:ext>
          </a:extLst>
        </xdr:cNvPr>
        <xdr:cNvSpPr>
          <a:spLocks noChangeShapeType="1"/>
        </xdr:cNvSpPr>
      </xdr:nvSpPr>
      <xdr:spPr bwMode="auto">
        <a:xfrm>
          <a:off x="654050" y="3187700"/>
          <a:ext cx="0" cy="1778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279400</xdr:colOff>
      <xdr:row>13</xdr:row>
      <xdr:rowOff>38100</xdr:rowOff>
    </xdr:from>
    <xdr:to>
      <xdr:col>4</xdr:col>
      <xdr:colOff>158750</xdr:colOff>
      <xdr:row>13</xdr:row>
      <xdr:rowOff>38100</xdr:rowOff>
    </xdr:to>
    <xdr:sp macro="" textlink="">
      <xdr:nvSpPr>
        <xdr:cNvPr id="8" name="Line 1261">
          <a:extLst>
            <a:ext uri="{FF2B5EF4-FFF2-40B4-BE49-F238E27FC236}">
              <a16:creationId xmlns:a16="http://schemas.microsoft.com/office/drawing/2014/main" id="{66441DF0-231E-4586-93E2-44371FA551D6}"/>
            </a:ext>
          </a:extLst>
        </xdr:cNvPr>
        <xdr:cNvSpPr>
          <a:spLocks noChangeShapeType="1"/>
        </xdr:cNvSpPr>
      </xdr:nvSpPr>
      <xdr:spPr bwMode="auto">
        <a:xfrm>
          <a:off x="1041400" y="2184400"/>
          <a:ext cx="171450"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158750</xdr:colOff>
      <xdr:row>15</xdr:row>
      <xdr:rowOff>152400</xdr:rowOff>
    </xdr:from>
    <xdr:to>
      <xdr:col>6</xdr:col>
      <xdr:colOff>158750</xdr:colOff>
      <xdr:row>16</xdr:row>
      <xdr:rowOff>114300</xdr:rowOff>
    </xdr:to>
    <xdr:sp macro="" textlink="">
      <xdr:nvSpPr>
        <xdr:cNvPr id="9" name="Line 1263">
          <a:extLst>
            <a:ext uri="{FF2B5EF4-FFF2-40B4-BE49-F238E27FC236}">
              <a16:creationId xmlns:a16="http://schemas.microsoft.com/office/drawing/2014/main" id="{F47AE837-C06B-418B-825F-6C63495ABEF1}"/>
            </a:ext>
          </a:extLst>
        </xdr:cNvPr>
        <xdr:cNvSpPr>
          <a:spLocks noChangeShapeType="1"/>
        </xdr:cNvSpPr>
      </xdr:nvSpPr>
      <xdr:spPr bwMode="auto">
        <a:xfrm>
          <a:off x="1797050" y="2641600"/>
          <a:ext cx="0" cy="1333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241300</xdr:colOff>
      <xdr:row>14</xdr:row>
      <xdr:rowOff>139700</xdr:rowOff>
    </xdr:from>
    <xdr:to>
      <xdr:col>3</xdr:col>
      <xdr:colOff>241300</xdr:colOff>
      <xdr:row>15</xdr:row>
      <xdr:rowOff>69850</xdr:rowOff>
    </xdr:to>
    <xdr:sp macro="" textlink="">
      <xdr:nvSpPr>
        <xdr:cNvPr id="10" name="Line 1269">
          <a:extLst>
            <a:ext uri="{FF2B5EF4-FFF2-40B4-BE49-F238E27FC236}">
              <a16:creationId xmlns:a16="http://schemas.microsoft.com/office/drawing/2014/main" id="{9D2B923D-0340-4130-A538-21E58D3455EC}"/>
            </a:ext>
          </a:extLst>
        </xdr:cNvPr>
        <xdr:cNvSpPr>
          <a:spLocks noChangeShapeType="1"/>
        </xdr:cNvSpPr>
      </xdr:nvSpPr>
      <xdr:spPr bwMode="auto">
        <a:xfrm>
          <a:off x="1003300" y="2457450"/>
          <a:ext cx="0" cy="1016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17</xdr:col>
      <xdr:colOff>63500</xdr:colOff>
      <xdr:row>36</xdr:row>
      <xdr:rowOff>0</xdr:rowOff>
    </xdr:from>
    <xdr:to>
      <xdr:col>28</xdr:col>
      <xdr:colOff>120650</xdr:colOff>
      <xdr:row>36</xdr:row>
      <xdr:rowOff>0</xdr:rowOff>
    </xdr:to>
    <xdr:sp macro="" textlink="">
      <xdr:nvSpPr>
        <xdr:cNvPr id="11" name="Line 1353">
          <a:extLst>
            <a:ext uri="{FF2B5EF4-FFF2-40B4-BE49-F238E27FC236}">
              <a16:creationId xmlns:a16="http://schemas.microsoft.com/office/drawing/2014/main" id="{78B9F9C4-8200-441C-AD35-9EA69D4BB5F0}"/>
            </a:ext>
          </a:extLst>
        </xdr:cNvPr>
        <xdr:cNvSpPr>
          <a:spLocks noChangeShapeType="1"/>
        </xdr:cNvSpPr>
      </xdr:nvSpPr>
      <xdr:spPr bwMode="auto">
        <a:xfrm>
          <a:off x="4914900" y="6057900"/>
          <a:ext cx="3270250" cy="0"/>
        </a:xfrm>
        <a:prstGeom prst="line">
          <a:avLst/>
        </a:prstGeom>
        <a:noFill/>
        <a:ln w="762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36</xdr:row>
      <xdr:rowOff>139700</xdr:rowOff>
    </xdr:from>
    <xdr:to>
      <xdr:col>14</xdr:col>
      <xdr:colOff>101600</xdr:colOff>
      <xdr:row>36</xdr:row>
      <xdr:rowOff>139700</xdr:rowOff>
    </xdr:to>
    <xdr:sp macro="" textlink="">
      <xdr:nvSpPr>
        <xdr:cNvPr id="12" name="Line 1357">
          <a:extLst>
            <a:ext uri="{FF2B5EF4-FFF2-40B4-BE49-F238E27FC236}">
              <a16:creationId xmlns:a16="http://schemas.microsoft.com/office/drawing/2014/main" id="{0E5D6560-01FC-4146-8FEC-24D041752733}"/>
            </a:ext>
          </a:extLst>
        </xdr:cNvPr>
        <xdr:cNvSpPr>
          <a:spLocks noChangeShapeType="1"/>
        </xdr:cNvSpPr>
      </xdr:nvSpPr>
      <xdr:spPr bwMode="auto">
        <a:xfrm>
          <a:off x="3098800" y="6197600"/>
          <a:ext cx="977900" cy="0"/>
        </a:xfrm>
        <a:prstGeom prst="line">
          <a:avLst/>
        </a:prstGeom>
        <a:noFill/>
        <a:ln w="381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26</xdr:col>
      <xdr:colOff>38100</xdr:colOff>
      <xdr:row>14</xdr:row>
      <xdr:rowOff>139700</xdr:rowOff>
    </xdr:from>
    <xdr:to>
      <xdr:col>26</xdr:col>
      <xdr:colOff>158750</xdr:colOff>
      <xdr:row>14</xdr:row>
      <xdr:rowOff>139700</xdr:rowOff>
    </xdr:to>
    <xdr:sp macro="" textlink="">
      <xdr:nvSpPr>
        <xdr:cNvPr id="13" name="Line 1365">
          <a:extLst>
            <a:ext uri="{FF2B5EF4-FFF2-40B4-BE49-F238E27FC236}">
              <a16:creationId xmlns:a16="http://schemas.microsoft.com/office/drawing/2014/main" id="{AD105FB6-B8A9-4FD0-84DB-7FB78B6E969A}"/>
            </a:ext>
          </a:extLst>
        </xdr:cNvPr>
        <xdr:cNvSpPr>
          <a:spLocks noChangeShapeType="1"/>
        </xdr:cNvSpPr>
      </xdr:nvSpPr>
      <xdr:spPr bwMode="auto">
        <a:xfrm>
          <a:off x="7518400" y="2457450"/>
          <a:ext cx="120650"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63500</xdr:colOff>
      <xdr:row>21</xdr:row>
      <xdr:rowOff>0</xdr:rowOff>
    </xdr:from>
    <xdr:to>
      <xdr:col>18</xdr:col>
      <xdr:colOff>196850</xdr:colOff>
      <xdr:row>21</xdr:row>
      <xdr:rowOff>12700</xdr:rowOff>
    </xdr:to>
    <xdr:sp macro="" textlink="">
      <xdr:nvSpPr>
        <xdr:cNvPr id="14" name="Line 1371">
          <a:extLst>
            <a:ext uri="{FF2B5EF4-FFF2-40B4-BE49-F238E27FC236}">
              <a16:creationId xmlns:a16="http://schemas.microsoft.com/office/drawing/2014/main" id="{0EE23A75-20CA-4112-A5EF-ACFDC2F2EAE0}"/>
            </a:ext>
          </a:extLst>
        </xdr:cNvPr>
        <xdr:cNvSpPr>
          <a:spLocks noChangeShapeType="1"/>
        </xdr:cNvSpPr>
      </xdr:nvSpPr>
      <xdr:spPr bwMode="auto">
        <a:xfrm>
          <a:off x="5207000" y="3517900"/>
          <a:ext cx="133350" cy="1270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19050</xdr:colOff>
      <xdr:row>9</xdr:row>
      <xdr:rowOff>50800</xdr:rowOff>
    </xdr:from>
    <xdr:to>
      <xdr:col>25</xdr:col>
      <xdr:colOff>31750</xdr:colOff>
      <xdr:row>9</xdr:row>
      <xdr:rowOff>165100</xdr:rowOff>
    </xdr:to>
    <xdr:sp macro="" textlink="">
      <xdr:nvSpPr>
        <xdr:cNvPr id="15" name="Line 1375">
          <a:extLst>
            <a:ext uri="{FF2B5EF4-FFF2-40B4-BE49-F238E27FC236}">
              <a16:creationId xmlns:a16="http://schemas.microsoft.com/office/drawing/2014/main" id="{BC314C00-AA6B-481F-8FA7-96A2674F1AC1}"/>
            </a:ext>
          </a:extLst>
        </xdr:cNvPr>
        <xdr:cNvSpPr>
          <a:spLocks noChangeShapeType="1"/>
        </xdr:cNvSpPr>
      </xdr:nvSpPr>
      <xdr:spPr bwMode="auto">
        <a:xfrm>
          <a:off x="7207250" y="1460500"/>
          <a:ext cx="12700" cy="11430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279400</xdr:colOff>
      <xdr:row>14</xdr:row>
      <xdr:rowOff>12700</xdr:rowOff>
    </xdr:from>
    <xdr:to>
      <xdr:col>22</xdr:col>
      <xdr:colOff>0</xdr:colOff>
      <xdr:row>14</xdr:row>
      <xdr:rowOff>133350</xdr:rowOff>
    </xdr:to>
    <xdr:sp macro="" textlink="">
      <xdr:nvSpPr>
        <xdr:cNvPr id="16" name="Line 1378">
          <a:extLst>
            <a:ext uri="{FF2B5EF4-FFF2-40B4-BE49-F238E27FC236}">
              <a16:creationId xmlns:a16="http://schemas.microsoft.com/office/drawing/2014/main" id="{F1D2F0A3-1AC7-461F-BB02-35A0ECE4CD74}"/>
            </a:ext>
          </a:extLst>
        </xdr:cNvPr>
        <xdr:cNvSpPr>
          <a:spLocks noChangeShapeType="1"/>
        </xdr:cNvSpPr>
      </xdr:nvSpPr>
      <xdr:spPr bwMode="auto">
        <a:xfrm flipV="1">
          <a:off x="6299200" y="2330450"/>
          <a:ext cx="12700" cy="1206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279400</xdr:colOff>
      <xdr:row>12</xdr:row>
      <xdr:rowOff>133350</xdr:rowOff>
    </xdr:from>
    <xdr:to>
      <xdr:col>22</xdr:col>
      <xdr:colOff>0</xdr:colOff>
      <xdr:row>13</xdr:row>
      <xdr:rowOff>133350</xdr:rowOff>
    </xdr:to>
    <xdr:sp macro="" textlink="">
      <xdr:nvSpPr>
        <xdr:cNvPr id="17" name="Line 1380">
          <a:extLst>
            <a:ext uri="{FF2B5EF4-FFF2-40B4-BE49-F238E27FC236}">
              <a16:creationId xmlns:a16="http://schemas.microsoft.com/office/drawing/2014/main" id="{0ED514C9-1AFB-466A-AE25-2F7747E3E325}"/>
            </a:ext>
          </a:extLst>
        </xdr:cNvPr>
        <xdr:cNvSpPr>
          <a:spLocks noChangeShapeType="1"/>
        </xdr:cNvSpPr>
      </xdr:nvSpPr>
      <xdr:spPr bwMode="auto">
        <a:xfrm>
          <a:off x="6299200" y="2108200"/>
          <a:ext cx="12700" cy="17145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25</xdr:col>
      <xdr:colOff>19050</xdr:colOff>
      <xdr:row>13</xdr:row>
      <xdr:rowOff>152400</xdr:rowOff>
    </xdr:from>
    <xdr:to>
      <xdr:col>25</xdr:col>
      <xdr:colOff>19050</xdr:colOff>
      <xdr:row>14</xdr:row>
      <xdr:rowOff>114300</xdr:rowOff>
    </xdr:to>
    <xdr:sp macro="" textlink="">
      <xdr:nvSpPr>
        <xdr:cNvPr id="18" name="Line 1382">
          <a:extLst>
            <a:ext uri="{FF2B5EF4-FFF2-40B4-BE49-F238E27FC236}">
              <a16:creationId xmlns:a16="http://schemas.microsoft.com/office/drawing/2014/main" id="{5A2DD041-CAF0-43F7-A1EE-934A87526175}"/>
            </a:ext>
          </a:extLst>
        </xdr:cNvPr>
        <xdr:cNvSpPr>
          <a:spLocks noChangeShapeType="1"/>
        </xdr:cNvSpPr>
      </xdr:nvSpPr>
      <xdr:spPr bwMode="auto">
        <a:xfrm>
          <a:off x="7207250" y="2298700"/>
          <a:ext cx="0" cy="13335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31750</xdr:colOff>
      <xdr:row>16</xdr:row>
      <xdr:rowOff>139700</xdr:rowOff>
    </xdr:from>
    <xdr:to>
      <xdr:col>7</xdr:col>
      <xdr:colOff>31750</xdr:colOff>
      <xdr:row>17</xdr:row>
      <xdr:rowOff>101600</xdr:rowOff>
    </xdr:to>
    <xdr:sp macro="" textlink="">
      <xdr:nvSpPr>
        <xdr:cNvPr id="19" name="Line 1454">
          <a:extLst>
            <a:ext uri="{FF2B5EF4-FFF2-40B4-BE49-F238E27FC236}">
              <a16:creationId xmlns:a16="http://schemas.microsoft.com/office/drawing/2014/main" id="{17731C4C-DE1A-4866-AAAC-A47E91E70750}"/>
            </a:ext>
          </a:extLst>
        </xdr:cNvPr>
        <xdr:cNvSpPr>
          <a:spLocks noChangeShapeType="1"/>
        </xdr:cNvSpPr>
      </xdr:nvSpPr>
      <xdr:spPr bwMode="auto">
        <a:xfrm>
          <a:off x="1962150" y="2800350"/>
          <a:ext cx="0" cy="13335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12</xdr:col>
      <xdr:colOff>273050</xdr:colOff>
      <xdr:row>64</xdr:row>
      <xdr:rowOff>31750</xdr:rowOff>
    </xdr:from>
    <xdr:to>
      <xdr:col>13</xdr:col>
      <xdr:colOff>260350</xdr:colOff>
      <xdr:row>72</xdr:row>
      <xdr:rowOff>12700</xdr:rowOff>
    </xdr:to>
    <xdr:sp macro="" textlink="">
      <xdr:nvSpPr>
        <xdr:cNvPr id="20" name="Rectangle 214">
          <a:extLst>
            <a:ext uri="{FF2B5EF4-FFF2-40B4-BE49-F238E27FC236}">
              <a16:creationId xmlns:a16="http://schemas.microsoft.com/office/drawing/2014/main" id="{665FB6EC-1661-47AC-9493-920441E9CA1D}"/>
            </a:ext>
          </a:extLst>
        </xdr:cNvPr>
        <xdr:cNvSpPr>
          <a:spLocks noChangeArrowheads="1"/>
        </xdr:cNvSpPr>
      </xdr:nvSpPr>
      <xdr:spPr bwMode="auto">
        <a:xfrm rot="-2918701">
          <a:off x="2994025" y="11852275"/>
          <a:ext cx="1619250" cy="279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19</xdr:col>
      <xdr:colOff>171450</xdr:colOff>
      <xdr:row>10</xdr:row>
      <xdr:rowOff>146050</xdr:rowOff>
    </xdr:from>
    <xdr:to>
      <xdr:col>23</xdr:col>
      <xdr:colOff>158750</xdr:colOff>
      <xdr:row>10</xdr:row>
      <xdr:rowOff>146050</xdr:rowOff>
    </xdr:to>
    <xdr:sp macro="" textlink="">
      <xdr:nvSpPr>
        <xdr:cNvPr id="21" name="Line 3880">
          <a:extLst>
            <a:ext uri="{FF2B5EF4-FFF2-40B4-BE49-F238E27FC236}">
              <a16:creationId xmlns:a16="http://schemas.microsoft.com/office/drawing/2014/main" id="{A277E5EC-3FC0-4313-9D0F-4C7919E5E74C}"/>
            </a:ext>
          </a:extLst>
        </xdr:cNvPr>
        <xdr:cNvSpPr>
          <a:spLocks noChangeShapeType="1"/>
        </xdr:cNvSpPr>
      </xdr:nvSpPr>
      <xdr:spPr bwMode="auto">
        <a:xfrm>
          <a:off x="5607050" y="1727200"/>
          <a:ext cx="1155700" cy="0"/>
        </a:xfrm>
        <a:prstGeom prst="line">
          <a:avLst/>
        </a:prstGeom>
        <a:noFill/>
        <a:ln w="28575">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158750</xdr:colOff>
      <xdr:row>14</xdr:row>
      <xdr:rowOff>50800</xdr:rowOff>
    </xdr:from>
    <xdr:to>
      <xdr:col>19</xdr:col>
      <xdr:colOff>171450</xdr:colOff>
      <xdr:row>15</xdr:row>
      <xdr:rowOff>101600</xdr:rowOff>
    </xdr:to>
    <xdr:sp macro="" textlink="">
      <xdr:nvSpPr>
        <xdr:cNvPr id="22" name="Line 3883">
          <a:extLst>
            <a:ext uri="{FF2B5EF4-FFF2-40B4-BE49-F238E27FC236}">
              <a16:creationId xmlns:a16="http://schemas.microsoft.com/office/drawing/2014/main" id="{5A7E57F5-A8E3-4870-B38A-A66A3CC4162F}"/>
            </a:ext>
          </a:extLst>
        </xdr:cNvPr>
        <xdr:cNvSpPr>
          <a:spLocks noChangeShapeType="1"/>
        </xdr:cNvSpPr>
      </xdr:nvSpPr>
      <xdr:spPr bwMode="auto">
        <a:xfrm rot="16200000" flipV="1">
          <a:off x="5489575" y="2473325"/>
          <a:ext cx="2222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184150</xdr:colOff>
      <xdr:row>19</xdr:row>
      <xdr:rowOff>158750</xdr:rowOff>
    </xdr:from>
    <xdr:to>
      <xdr:col>19</xdr:col>
      <xdr:colOff>190500</xdr:colOff>
      <xdr:row>21</xdr:row>
      <xdr:rowOff>38100</xdr:rowOff>
    </xdr:to>
    <xdr:sp macro="" textlink="">
      <xdr:nvSpPr>
        <xdr:cNvPr id="23" name="Line 3887">
          <a:extLst>
            <a:ext uri="{FF2B5EF4-FFF2-40B4-BE49-F238E27FC236}">
              <a16:creationId xmlns:a16="http://schemas.microsoft.com/office/drawing/2014/main" id="{0202049B-A70A-459D-A5A2-890BAAB61290}"/>
            </a:ext>
          </a:extLst>
        </xdr:cNvPr>
        <xdr:cNvSpPr>
          <a:spLocks noChangeShapeType="1"/>
        </xdr:cNvSpPr>
      </xdr:nvSpPr>
      <xdr:spPr bwMode="auto">
        <a:xfrm rot="16200000" flipV="1">
          <a:off x="5511800" y="3441700"/>
          <a:ext cx="222250" cy="63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19050</xdr:colOff>
      <xdr:row>27</xdr:row>
      <xdr:rowOff>6350</xdr:rowOff>
    </xdr:from>
    <xdr:to>
      <xdr:col>16</xdr:col>
      <xdr:colOff>31750</xdr:colOff>
      <xdr:row>28</xdr:row>
      <xdr:rowOff>57150</xdr:rowOff>
    </xdr:to>
    <xdr:sp macro="" textlink="">
      <xdr:nvSpPr>
        <xdr:cNvPr id="24" name="Line 3888">
          <a:extLst>
            <a:ext uri="{FF2B5EF4-FFF2-40B4-BE49-F238E27FC236}">
              <a16:creationId xmlns:a16="http://schemas.microsoft.com/office/drawing/2014/main" id="{1A7AE811-FB71-4B66-827E-ED8CCA162B7B}"/>
            </a:ext>
          </a:extLst>
        </xdr:cNvPr>
        <xdr:cNvSpPr>
          <a:spLocks noChangeShapeType="1"/>
        </xdr:cNvSpPr>
      </xdr:nvSpPr>
      <xdr:spPr bwMode="auto">
        <a:xfrm rot="16200000" flipV="1">
          <a:off x="4479925" y="4625975"/>
          <a:ext cx="2095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184150</xdr:colOff>
      <xdr:row>21</xdr:row>
      <xdr:rowOff>139700</xdr:rowOff>
    </xdr:from>
    <xdr:to>
      <xdr:col>19</xdr:col>
      <xdr:colOff>190500</xdr:colOff>
      <xdr:row>23</xdr:row>
      <xdr:rowOff>19050</xdr:rowOff>
    </xdr:to>
    <xdr:sp macro="" textlink="">
      <xdr:nvSpPr>
        <xdr:cNvPr id="25" name="Line 3889">
          <a:extLst>
            <a:ext uri="{FF2B5EF4-FFF2-40B4-BE49-F238E27FC236}">
              <a16:creationId xmlns:a16="http://schemas.microsoft.com/office/drawing/2014/main" id="{B61A3CE5-AE2E-4631-8DCF-99778490FA8D}"/>
            </a:ext>
          </a:extLst>
        </xdr:cNvPr>
        <xdr:cNvSpPr>
          <a:spLocks noChangeShapeType="1"/>
        </xdr:cNvSpPr>
      </xdr:nvSpPr>
      <xdr:spPr bwMode="auto">
        <a:xfrm rot="16200000" flipV="1">
          <a:off x="5511800" y="3765550"/>
          <a:ext cx="222250" cy="635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152400</xdr:colOff>
      <xdr:row>26</xdr:row>
      <xdr:rowOff>114300</xdr:rowOff>
    </xdr:from>
    <xdr:to>
      <xdr:col>11</xdr:col>
      <xdr:colOff>69850</xdr:colOff>
      <xdr:row>26</xdr:row>
      <xdr:rowOff>127000</xdr:rowOff>
    </xdr:to>
    <xdr:sp macro="" textlink="">
      <xdr:nvSpPr>
        <xdr:cNvPr id="26" name="Line 3893">
          <a:extLst>
            <a:ext uri="{FF2B5EF4-FFF2-40B4-BE49-F238E27FC236}">
              <a16:creationId xmlns:a16="http://schemas.microsoft.com/office/drawing/2014/main" id="{8E9D3DCF-347D-4351-BCE3-7225E91A1EBC}"/>
            </a:ext>
          </a:extLst>
        </xdr:cNvPr>
        <xdr:cNvSpPr>
          <a:spLocks noChangeShapeType="1"/>
        </xdr:cNvSpPr>
      </xdr:nvSpPr>
      <xdr:spPr bwMode="auto">
        <a:xfrm>
          <a:off x="2959100" y="4476750"/>
          <a:ext cx="209550" cy="12700"/>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13</xdr:col>
      <xdr:colOff>228600</xdr:colOff>
      <xdr:row>59</xdr:row>
      <xdr:rowOff>165100</xdr:rowOff>
    </xdr:from>
    <xdr:to>
      <xdr:col>16</xdr:col>
      <xdr:colOff>38100</xdr:colOff>
      <xdr:row>68</xdr:row>
      <xdr:rowOff>120650</xdr:rowOff>
    </xdr:to>
    <xdr:sp macro="" textlink="">
      <xdr:nvSpPr>
        <xdr:cNvPr id="27" name="Line 3926">
          <a:extLst>
            <a:ext uri="{FF2B5EF4-FFF2-40B4-BE49-F238E27FC236}">
              <a16:creationId xmlns:a16="http://schemas.microsoft.com/office/drawing/2014/main" id="{52FA6641-45A1-4478-A1F4-EB5C2D431AEB}"/>
            </a:ext>
          </a:extLst>
        </xdr:cNvPr>
        <xdr:cNvSpPr>
          <a:spLocks noChangeShapeType="1"/>
        </xdr:cNvSpPr>
      </xdr:nvSpPr>
      <xdr:spPr bwMode="auto">
        <a:xfrm>
          <a:off x="3911600" y="10331450"/>
          <a:ext cx="685800" cy="1625600"/>
        </a:xfrm>
        <a:prstGeom prst="line">
          <a:avLst/>
        </a:prstGeom>
        <a:noFill/>
        <a:ln w="76200">
          <a:solidFill>
            <a:srgbClr val="FFFFFF"/>
          </a:solidFill>
          <a:round/>
          <a:headEnd/>
          <a:tailEnd/>
        </a:ln>
        <a:extLst>
          <a:ext uri="{909E8E84-426E-40DD-AFC4-6F175D3DCCD1}">
            <a14:hiddenFill xmlns:a14="http://schemas.microsoft.com/office/drawing/2010/main">
              <a:noFill/>
            </a14:hiddenFill>
          </a:ext>
        </a:extLst>
      </xdr:spPr>
    </xdr:sp>
    <xdr:clientData/>
  </xdr:twoCellAnchor>
  <xdr:twoCellAnchor>
    <xdr:from>
      <xdr:col>39</xdr:col>
      <xdr:colOff>68942</xdr:colOff>
      <xdr:row>69</xdr:row>
      <xdr:rowOff>98879</xdr:rowOff>
    </xdr:from>
    <xdr:to>
      <xdr:col>42</xdr:col>
      <xdr:colOff>21317</xdr:colOff>
      <xdr:row>70</xdr:row>
      <xdr:rowOff>217907</xdr:rowOff>
    </xdr:to>
    <xdr:sp macro="" textlink="">
      <xdr:nvSpPr>
        <xdr:cNvPr id="28" name="WordArt 3930">
          <a:extLst>
            <a:ext uri="{FF2B5EF4-FFF2-40B4-BE49-F238E27FC236}">
              <a16:creationId xmlns:a16="http://schemas.microsoft.com/office/drawing/2014/main" id="{D4714C14-F068-49A6-BF52-6983D0A98618}"/>
            </a:ext>
          </a:extLst>
        </xdr:cNvPr>
        <xdr:cNvSpPr>
          <a:spLocks noChangeArrowheads="1" noChangeShapeType="1" noTextEdit="1"/>
        </xdr:cNvSpPr>
      </xdr:nvSpPr>
      <xdr:spPr bwMode="auto">
        <a:xfrm>
          <a:off x="11486242" y="12106729"/>
          <a:ext cx="904875" cy="315878"/>
        </a:xfrm>
        <a:prstGeom prst="rect">
          <a:avLst/>
        </a:prstGeom>
      </xdr:spPr>
      <xdr:txBody>
        <a:bodyPr wrap="none" fromWordArt="1">
          <a:prstTxWarp prst="textPlain">
            <a:avLst>
              <a:gd name="adj" fmla="val 50000"/>
            </a:avLst>
          </a:prstTxWarp>
        </a:bodyPr>
        <a:lstStyle/>
        <a:p>
          <a:pPr algn="ctr" rtl="0"/>
          <a:r>
            <a:rPr lang="en-US" sz="1200" kern="10" spc="0">
              <a:ln w="9525">
                <a:solidFill>
                  <a:srgbClr val="800000"/>
                </a:solidFill>
                <a:round/>
                <a:headEnd/>
                <a:tailEnd/>
              </a:ln>
              <a:solidFill>
                <a:srgbClr val="000000"/>
              </a:solidFill>
              <a:effectLst/>
              <a:latin typeface="Arial"/>
              <a:cs typeface="Arial"/>
            </a:rPr>
            <a:t>Lokasi</a:t>
          </a:r>
        </a:p>
      </xdr:txBody>
    </xdr:sp>
    <xdr:clientData/>
  </xdr:twoCellAnchor>
  <xdr:twoCellAnchor>
    <xdr:from>
      <xdr:col>36</xdr:col>
      <xdr:colOff>224970</xdr:colOff>
      <xdr:row>69</xdr:row>
      <xdr:rowOff>98880</xdr:rowOff>
    </xdr:from>
    <xdr:to>
      <xdr:col>39</xdr:col>
      <xdr:colOff>177346</xdr:colOff>
      <xdr:row>70</xdr:row>
      <xdr:rowOff>216753</xdr:rowOff>
    </xdr:to>
    <xdr:sp macro="" textlink="">
      <xdr:nvSpPr>
        <xdr:cNvPr id="29" name="WordArt 3929">
          <a:extLst>
            <a:ext uri="{FF2B5EF4-FFF2-40B4-BE49-F238E27FC236}">
              <a16:creationId xmlns:a16="http://schemas.microsoft.com/office/drawing/2014/main" id="{6C005284-B8E7-4855-9E5E-4DA5F26CDDF3}"/>
            </a:ext>
          </a:extLst>
        </xdr:cNvPr>
        <xdr:cNvSpPr>
          <a:spLocks noChangeArrowheads="1" noChangeShapeType="1" noTextEdit="1"/>
        </xdr:cNvSpPr>
      </xdr:nvSpPr>
      <xdr:spPr bwMode="auto">
        <a:xfrm>
          <a:off x="10689770" y="12106730"/>
          <a:ext cx="904876" cy="314723"/>
        </a:xfrm>
        <a:prstGeom prst="rect">
          <a:avLst/>
        </a:prstGeom>
      </xdr:spPr>
      <xdr:txBody>
        <a:bodyPr wrap="none" fromWordArt="1">
          <a:prstTxWarp prst="textPlain">
            <a:avLst>
              <a:gd name="adj" fmla="val 50000"/>
            </a:avLst>
          </a:prstTxWarp>
        </a:bodyPr>
        <a:lstStyle/>
        <a:p>
          <a:pPr algn="ctr" rtl="0"/>
          <a:r>
            <a:rPr lang="en-US" sz="1200" kern="10" spc="0">
              <a:ln w="9525">
                <a:solidFill>
                  <a:srgbClr val="800000"/>
                </a:solidFill>
                <a:round/>
                <a:headEnd/>
                <a:tailEnd/>
              </a:ln>
              <a:solidFill>
                <a:srgbClr val="000000"/>
              </a:solidFill>
              <a:effectLst/>
              <a:latin typeface="Arial"/>
              <a:cs typeface="Arial"/>
            </a:rPr>
            <a:t>SHM</a:t>
          </a:r>
        </a:p>
        <a:p>
          <a:pPr algn="ctr" rtl="0"/>
          <a:r>
            <a:rPr lang="en-US" sz="1200" kern="10" spc="0">
              <a:ln w="9525">
                <a:solidFill>
                  <a:srgbClr val="800000"/>
                </a:solidFill>
                <a:round/>
                <a:headEnd/>
                <a:tailEnd/>
              </a:ln>
              <a:solidFill>
                <a:srgbClr val="000000"/>
              </a:solidFill>
              <a:effectLst/>
              <a:latin typeface="Arial"/>
              <a:cs typeface="Arial"/>
            </a:rPr>
            <a:t>No. 03018</a:t>
          </a:r>
        </a:p>
      </xdr:txBody>
    </xdr:sp>
    <xdr:clientData/>
  </xdr:twoCellAnchor>
  <xdr:twoCellAnchor>
    <xdr:from>
      <xdr:col>41</xdr:col>
      <xdr:colOff>19050</xdr:colOff>
      <xdr:row>58</xdr:row>
      <xdr:rowOff>101600</xdr:rowOff>
    </xdr:from>
    <xdr:to>
      <xdr:col>45</xdr:col>
      <xdr:colOff>158750</xdr:colOff>
      <xdr:row>68</xdr:row>
      <xdr:rowOff>50800</xdr:rowOff>
    </xdr:to>
    <xdr:sp macro="" textlink="">
      <xdr:nvSpPr>
        <xdr:cNvPr id="30" name="Line 3931">
          <a:extLst>
            <a:ext uri="{FF2B5EF4-FFF2-40B4-BE49-F238E27FC236}">
              <a16:creationId xmlns:a16="http://schemas.microsoft.com/office/drawing/2014/main" id="{2A45FADA-2F2E-4D1D-82BA-B88B655D95B3}"/>
            </a:ext>
          </a:extLst>
        </xdr:cNvPr>
        <xdr:cNvSpPr>
          <a:spLocks noChangeShapeType="1"/>
        </xdr:cNvSpPr>
      </xdr:nvSpPr>
      <xdr:spPr bwMode="auto">
        <a:xfrm flipV="1">
          <a:off x="12071350" y="10096500"/>
          <a:ext cx="1409700" cy="1790700"/>
        </a:xfrm>
        <a:prstGeom prst="line">
          <a:avLst/>
        </a:prstGeom>
        <a:noFill/>
        <a:ln w="57150">
          <a:solidFill>
            <a:srgbClr val="8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12</xdr:col>
      <xdr:colOff>0</xdr:colOff>
      <xdr:row>17</xdr:row>
      <xdr:rowOff>133350</xdr:rowOff>
    </xdr:from>
    <xdr:to>
      <xdr:col>12</xdr:col>
      <xdr:colOff>101600</xdr:colOff>
      <xdr:row>19</xdr:row>
      <xdr:rowOff>158750</xdr:rowOff>
    </xdr:to>
    <xdr:sp macro="" textlink="">
      <xdr:nvSpPr>
        <xdr:cNvPr id="31" name="Rectangle 85">
          <a:extLst>
            <a:ext uri="{FF2B5EF4-FFF2-40B4-BE49-F238E27FC236}">
              <a16:creationId xmlns:a16="http://schemas.microsoft.com/office/drawing/2014/main" id="{83237779-028F-4253-85A3-ECFD2F467B3F}"/>
            </a:ext>
          </a:extLst>
        </xdr:cNvPr>
        <xdr:cNvSpPr>
          <a:spLocks noChangeArrowheads="1"/>
        </xdr:cNvSpPr>
      </xdr:nvSpPr>
      <xdr:spPr bwMode="auto">
        <a:xfrm rot="5400000">
          <a:off x="3257550" y="3098800"/>
          <a:ext cx="368300" cy="10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4</xdr:col>
      <xdr:colOff>143744</xdr:colOff>
      <xdr:row>11</xdr:row>
      <xdr:rowOff>138871</xdr:rowOff>
    </xdr:from>
    <xdr:to>
      <xdr:col>11</xdr:col>
      <xdr:colOff>277725</xdr:colOff>
      <xdr:row>30</xdr:row>
      <xdr:rowOff>49696</xdr:rowOff>
    </xdr:to>
    <xdr:sp macro="" textlink="">
      <xdr:nvSpPr>
        <xdr:cNvPr id="32" name="Rectangle 31">
          <a:extLst>
            <a:ext uri="{FF2B5EF4-FFF2-40B4-BE49-F238E27FC236}">
              <a16:creationId xmlns:a16="http://schemas.microsoft.com/office/drawing/2014/main" id="{3CE27D41-916D-4915-BE5E-7E15DAA4B452}"/>
            </a:ext>
          </a:extLst>
        </xdr:cNvPr>
        <xdr:cNvSpPr/>
      </xdr:nvSpPr>
      <xdr:spPr bwMode="auto">
        <a:xfrm>
          <a:off x="1197844" y="1942271"/>
          <a:ext cx="2178681" cy="3130275"/>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16</xdr:col>
      <xdr:colOff>225426</xdr:colOff>
      <xdr:row>11</xdr:row>
      <xdr:rowOff>139700</xdr:rowOff>
    </xdr:from>
    <xdr:to>
      <xdr:col>22</xdr:col>
      <xdr:colOff>168379</xdr:colOff>
      <xdr:row>28</xdr:row>
      <xdr:rowOff>130175</xdr:rowOff>
    </xdr:to>
    <xdr:sp macro="" textlink="">
      <xdr:nvSpPr>
        <xdr:cNvPr id="33" name="Rectangle 32">
          <a:extLst>
            <a:ext uri="{FF2B5EF4-FFF2-40B4-BE49-F238E27FC236}">
              <a16:creationId xmlns:a16="http://schemas.microsoft.com/office/drawing/2014/main" id="{A2FAB46B-4EEE-4C9A-8385-7DE0246A8D38}"/>
            </a:ext>
          </a:extLst>
        </xdr:cNvPr>
        <xdr:cNvSpPr/>
      </xdr:nvSpPr>
      <xdr:spPr bwMode="auto">
        <a:xfrm>
          <a:off x="4784726" y="1943100"/>
          <a:ext cx="1695553" cy="2867025"/>
        </a:xfrm>
        <a:prstGeom prst="rect">
          <a:avLst/>
        </a:prstGeom>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wrap="square" lIns="18288" tIns="0" rIns="0" bIns="0" rtlCol="0" anchor="ctr" upright="1"/>
        <a:lstStyle/>
        <a:p>
          <a:pPr algn="ctr"/>
          <a:endParaRPr lang="en-US" sz="1100"/>
        </a:p>
      </xdr:txBody>
    </xdr:sp>
    <xdr:clientData/>
  </xdr:twoCellAnchor>
  <xdr:twoCellAnchor>
    <xdr:from>
      <xdr:col>16</xdr:col>
      <xdr:colOff>222250</xdr:colOff>
      <xdr:row>14</xdr:row>
      <xdr:rowOff>57150</xdr:rowOff>
    </xdr:from>
    <xdr:to>
      <xdr:col>19</xdr:col>
      <xdr:colOff>139700</xdr:colOff>
      <xdr:row>14</xdr:row>
      <xdr:rowOff>69850</xdr:rowOff>
    </xdr:to>
    <xdr:cxnSp macro="">
      <xdr:nvCxnSpPr>
        <xdr:cNvPr id="34" name="Straight Connector 73">
          <a:extLst>
            <a:ext uri="{FF2B5EF4-FFF2-40B4-BE49-F238E27FC236}">
              <a16:creationId xmlns:a16="http://schemas.microsoft.com/office/drawing/2014/main" id="{732B1A44-904C-4115-A334-00B2B926042B}"/>
            </a:ext>
          </a:extLst>
        </xdr:cNvPr>
        <xdr:cNvCxnSpPr>
          <a:cxnSpLocks noChangeShapeType="1"/>
        </xdr:cNvCxnSpPr>
      </xdr:nvCxnSpPr>
      <xdr:spPr bwMode="auto">
        <a:xfrm>
          <a:off x="4781550" y="2374900"/>
          <a:ext cx="793750" cy="1270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21</xdr:col>
      <xdr:colOff>31750</xdr:colOff>
      <xdr:row>14</xdr:row>
      <xdr:rowOff>69850</xdr:rowOff>
    </xdr:from>
    <xdr:to>
      <xdr:col>22</xdr:col>
      <xdr:colOff>184150</xdr:colOff>
      <xdr:row>14</xdr:row>
      <xdr:rowOff>69850</xdr:rowOff>
    </xdr:to>
    <xdr:cxnSp macro="">
      <xdr:nvCxnSpPr>
        <xdr:cNvPr id="35" name="Straight Connector 84">
          <a:extLst>
            <a:ext uri="{FF2B5EF4-FFF2-40B4-BE49-F238E27FC236}">
              <a16:creationId xmlns:a16="http://schemas.microsoft.com/office/drawing/2014/main" id="{64A221EF-E124-4C5D-ADEE-F51DF624C107}"/>
            </a:ext>
          </a:extLst>
        </xdr:cNvPr>
        <xdr:cNvCxnSpPr>
          <a:cxnSpLocks noChangeShapeType="1"/>
        </xdr:cNvCxnSpPr>
      </xdr:nvCxnSpPr>
      <xdr:spPr bwMode="auto">
        <a:xfrm flipV="1">
          <a:off x="6051550" y="2387600"/>
          <a:ext cx="4445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120650</xdr:colOff>
      <xdr:row>22</xdr:row>
      <xdr:rowOff>31750</xdr:rowOff>
    </xdr:from>
    <xdr:to>
      <xdr:col>22</xdr:col>
      <xdr:colOff>158750</xdr:colOff>
      <xdr:row>22</xdr:row>
      <xdr:rowOff>38100</xdr:rowOff>
    </xdr:to>
    <xdr:cxnSp macro="">
      <xdr:nvCxnSpPr>
        <xdr:cNvPr id="36" name="Straight Connector 86">
          <a:extLst>
            <a:ext uri="{FF2B5EF4-FFF2-40B4-BE49-F238E27FC236}">
              <a16:creationId xmlns:a16="http://schemas.microsoft.com/office/drawing/2014/main" id="{B68043C0-AB19-4530-9144-260EB9B5569B}"/>
            </a:ext>
          </a:extLst>
        </xdr:cNvPr>
        <xdr:cNvCxnSpPr>
          <a:cxnSpLocks noChangeShapeType="1"/>
        </xdr:cNvCxnSpPr>
      </xdr:nvCxnSpPr>
      <xdr:spPr bwMode="auto">
        <a:xfrm>
          <a:off x="5848350" y="3721100"/>
          <a:ext cx="622300" cy="635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139700</xdr:colOff>
      <xdr:row>14</xdr:row>
      <xdr:rowOff>69850</xdr:rowOff>
    </xdr:from>
    <xdr:to>
      <xdr:col>19</xdr:col>
      <xdr:colOff>139700</xdr:colOff>
      <xdr:row>18</xdr:row>
      <xdr:rowOff>171450</xdr:rowOff>
    </xdr:to>
    <xdr:cxnSp macro="">
      <xdr:nvCxnSpPr>
        <xdr:cNvPr id="37" name="Straight Connector 95">
          <a:extLst>
            <a:ext uri="{FF2B5EF4-FFF2-40B4-BE49-F238E27FC236}">
              <a16:creationId xmlns:a16="http://schemas.microsoft.com/office/drawing/2014/main" id="{67C0B1B4-2C0D-413B-868E-EEAB469519A3}"/>
            </a:ext>
          </a:extLst>
        </xdr:cNvPr>
        <xdr:cNvCxnSpPr>
          <a:cxnSpLocks noChangeShapeType="1"/>
        </xdr:cNvCxnSpPr>
      </xdr:nvCxnSpPr>
      <xdr:spPr bwMode="auto">
        <a:xfrm rot="16200000" flipH="1">
          <a:off x="5181600" y="2781300"/>
          <a:ext cx="7874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16</xdr:col>
      <xdr:colOff>228600</xdr:colOff>
      <xdr:row>20</xdr:row>
      <xdr:rowOff>50800</xdr:rowOff>
    </xdr:from>
    <xdr:to>
      <xdr:col>19</xdr:col>
      <xdr:colOff>69850</xdr:colOff>
      <xdr:row>20</xdr:row>
      <xdr:rowOff>50800</xdr:rowOff>
    </xdr:to>
    <xdr:cxnSp macro="">
      <xdr:nvCxnSpPr>
        <xdr:cNvPr id="38" name="Straight Connector 98">
          <a:extLst>
            <a:ext uri="{FF2B5EF4-FFF2-40B4-BE49-F238E27FC236}">
              <a16:creationId xmlns:a16="http://schemas.microsoft.com/office/drawing/2014/main" id="{F020CF0A-F19B-4DF0-A531-CFB678F8A5C9}"/>
            </a:ext>
          </a:extLst>
        </xdr:cNvPr>
        <xdr:cNvCxnSpPr>
          <a:cxnSpLocks noChangeShapeType="1"/>
          <a:stCxn id="33" idx="1"/>
        </xdr:cNvCxnSpPr>
      </xdr:nvCxnSpPr>
      <xdr:spPr bwMode="auto">
        <a:xfrm rot="10800000" flipH="1" flipV="1">
          <a:off x="4787900" y="3397250"/>
          <a:ext cx="7175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120650</xdr:colOff>
      <xdr:row>22</xdr:row>
      <xdr:rowOff>50800</xdr:rowOff>
    </xdr:from>
    <xdr:to>
      <xdr:col>19</xdr:col>
      <xdr:colOff>120650</xdr:colOff>
      <xdr:row>28</xdr:row>
      <xdr:rowOff>120650</xdr:rowOff>
    </xdr:to>
    <xdr:cxnSp macro="">
      <xdr:nvCxnSpPr>
        <xdr:cNvPr id="39" name="Straight Connector 107">
          <a:extLst>
            <a:ext uri="{FF2B5EF4-FFF2-40B4-BE49-F238E27FC236}">
              <a16:creationId xmlns:a16="http://schemas.microsoft.com/office/drawing/2014/main" id="{26463CE4-5194-4AD3-AD8D-2ED4360E5F25}"/>
            </a:ext>
          </a:extLst>
        </xdr:cNvPr>
        <xdr:cNvCxnSpPr>
          <a:cxnSpLocks noChangeShapeType="1"/>
        </xdr:cNvCxnSpPr>
      </xdr:nvCxnSpPr>
      <xdr:spPr bwMode="auto">
        <a:xfrm rot="16200000" flipV="1">
          <a:off x="5026025" y="4270375"/>
          <a:ext cx="10604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17</xdr:col>
      <xdr:colOff>209550</xdr:colOff>
      <xdr:row>26</xdr:row>
      <xdr:rowOff>38100</xdr:rowOff>
    </xdr:from>
    <xdr:to>
      <xdr:col>19</xdr:col>
      <xdr:colOff>107950</xdr:colOff>
      <xdr:row>26</xdr:row>
      <xdr:rowOff>38100</xdr:rowOff>
    </xdr:to>
    <xdr:cxnSp macro="">
      <xdr:nvCxnSpPr>
        <xdr:cNvPr id="40" name="Straight Connector 116">
          <a:extLst>
            <a:ext uri="{FF2B5EF4-FFF2-40B4-BE49-F238E27FC236}">
              <a16:creationId xmlns:a16="http://schemas.microsoft.com/office/drawing/2014/main" id="{C58C7447-AB69-46C9-92E6-1D921A583E7B}"/>
            </a:ext>
          </a:extLst>
        </xdr:cNvPr>
        <xdr:cNvCxnSpPr>
          <a:cxnSpLocks noChangeShapeType="1"/>
        </xdr:cNvCxnSpPr>
      </xdr:nvCxnSpPr>
      <xdr:spPr bwMode="auto">
        <a:xfrm rot="10800000" flipV="1">
          <a:off x="5060950" y="4400550"/>
          <a:ext cx="4826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240740</xdr:colOff>
      <xdr:row>23</xdr:row>
      <xdr:rowOff>120090</xdr:rowOff>
    </xdr:from>
    <xdr:to>
      <xdr:col>22</xdr:col>
      <xdr:colOff>60719</xdr:colOff>
      <xdr:row>27</xdr:row>
      <xdr:rowOff>3782</xdr:rowOff>
    </xdr:to>
    <xdr:sp macro="" textlink="">
      <xdr:nvSpPr>
        <xdr:cNvPr id="41" name="Rectangle 40">
          <a:extLst>
            <a:ext uri="{FF2B5EF4-FFF2-40B4-BE49-F238E27FC236}">
              <a16:creationId xmlns:a16="http://schemas.microsoft.com/office/drawing/2014/main" id="{54A646FA-D39E-419E-B909-883FBB8CB48E}"/>
            </a:ext>
          </a:extLst>
        </xdr:cNvPr>
        <xdr:cNvSpPr/>
      </xdr:nvSpPr>
      <xdr:spPr bwMode="auto">
        <a:xfrm>
          <a:off x="5676340" y="3980890"/>
          <a:ext cx="696279" cy="544092"/>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R.Kamar</a:t>
          </a:r>
          <a:r>
            <a:rPr lang="en-US" sz="1000" baseline="0"/>
            <a:t> 1</a:t>
          </a:r>
          <a:endParaRPr lang="en-US" sz="1000"/>
        </a:p>
      </xdr:txBody>
    </xdr:sp>
    <xdr:clientData/>
  </xdr:twoCellAnchor>
  <xdr:twoCellAnchor>
    <xdr:from>
      <xdr:col>19</xdr:col>
      <xdr:colOff>224865</xdr:colOff>
      <xdr:row>16</xdr:row>
      <xdr:rowOff>40341</xdr:rowOff>
    </xdr:from>
    <xdr:to>
      <xdr:col>22</xdr:col>
      <xdr:colOff>44844</xdr:colOff>
      <xdr:row>19</xdr:row>
      <xdr:rowOff>99875</xdr:rowOff>
    </xdr:to>
    <xdr:sp macro="" textlink="">
      <xdr:nvSpPr>
        <xdr:cNvPr id="42" name="Rectangle 41">
          <a:extLst>
            <a:ext uri="{FF2B5EF4-FFF2-40B4-BE49-F238E27FC236}">
              <a16:creationId xmlns:a16="http://schemas.microsoft.com/office/drawing/2014/main" id="{AFE362CA-E4F2-4CF9-9EC3-EA21032CB03E}"/>
            </a:ext>
          </a:extLst>
        </xdr:cNvPr>
        <xdr:cNvSpPr/>
      </xdr:nvSpPr>
      <xdr:spPr bwMode="auto">
        <a:xfrm>
          <a:off x="5660465" y="2700991"/>
          <a:ext cx="696279" cy="573884"/>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Dapur</a:t>
          </a:r>
        </a:p>
      </xdr:txBody>
    </xdr:sp>
    <xdr:clientData/>
  </xdr:twoCellAnchor>
  <xdr:twoCellAnchor>
    <xdr:from>
      <xdr:col>16</xdr:col>
      <xdr:colOff>262030</xdr:colOff>
      <xdr:row>22</xdr:row>
      <xdr:rowOff>3922</xdr:rowOff>
    </xdr:from>
    <xdr:to>
      <xdr:col>19</xdr:col>
      <xdr:colOff>104308</xdr:colOff>
      <xdr:row>25</xdr:row>
      <xdr:rowOff>22308</xdr:rowOff>
    </xdr:to>
    <xdr:sp macro="" textlink="">
      <xdr:nvSpPr>
        <xdr:cNvPr id="43" name="Rectangle 42">
          <a:extLst>
            <a:ext uri="{FF2B5EF4-FFF2-40B4-BE49-F238E27FC236}">
              <a16:creationId xmlns:a16="http://schemas.microsoft.com/office/drawing/2014/main" id="{0203F642-0A01-4D93-9C62-F37E228B3DF7}"/>
            </a:ext>
          </a:extLst>
        </xdr:cNvPr>
        <xdr:cNvSpPr/>
      </xdr:nvSpPr>
      <xdr:spPr bwMode="auto">
        <a:xfrm>
          <a:off x="4821330" y="3693272"/>
          <a:ext cx="718578" cy="532736"/>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R.Tamu</a:t>
          </a:r>
        </a:p>
      </xdr:txBody>
    </xdr:sp>
    <xdr:clientData/>
  </xdr:twoCellAnchor>
  <xdr:twoCellAnchor>
    <xdr:from>
      <xdr:col>17</xdr:col>
      <xdr:colOff>24848</xdr:colOff>
      <xdr:row>16</xdr:row>
      <xdr:rowOff>21291</xdr:rowOff>
    </xdr:from>
    <xdr:to>
      <xdr:col>19</xdr:col>
      <xdr:colOff>85165</xdr:colOff>
      <xdr:row>18</xdr:row>
      <xdr:rowOff>12326</xdr:rowOff>
    </xdr:to>
    <xdr:sp macro="" textlink="">
      <xdr:nvSpPr>
        <xdr:cNvPr id="44" name="Rectangle 43">
          <a:extLst>
            <a:ext uri="{FF2B5EF4-FFF2-40B4-BE49-F238E27FC236}">
              <a16:creationId xmlns:a16="http://schemas.microsoft.com/office/drawing/2014/main" id="{C7BFE9A1-0600-484A-82FE-B917142AE779}"/>
            </a:ext>
          </a:extLst>
        </xdr:cNvPr>
        <xdr:cNvSpPr/>
      </xdr:nvSpPr>
      <xdr:spPr bwMode="auto">
        <a:xfrm>
          <a:off x="4876248" y="2681941"/>
          <a:ext cx="644517" cy="333935"/>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R.Kamar</a:t>
          </a:r>
          <a:r>
            <a:rPr lang="en-US" sz="1000" baseline="0"/>
            <a:t> 2</a:t>
          </a:r>
          <a:endParaRPr lang="en-US" sz="1000"/>
        </a:p>
      </xdr:txBody>
    </xdr:sp>
    <xdr:clientData/>
  </xdr:twoCellAnchor>
  <xdr:twoCellAnchor>
    <xdr:from>
      <xdr:col>17</xdr:col>
      <xdr:colOff>83484</xdr:colOff>
      <xdr:row>27</xdr:row>
      <xdr:rowOff>3736</xdr:rowOff>
    </xdr:from>
    <xdr:to>
      <xdr:col>19</xdr:col>
      <xdr:colOff>66116</xdr:colOff>
      <xdr:row>28</xdr:row>
      <xdr:rowOff>34133</xdr:rowOff>
    </xdr:to>
    <xdr:sp macro="" textlink="">
      <xdr:nvSpPr>
        <xdr:cNvPr id="45" name="Rectangle 44">
          <a:extLst>
            <a:ext uri="{FF2B5EF4-FFF2-40B4-BE49-F238E27FC236}">
              <a16:creationId xmlns:a16="http://schemas.microsoft.com/office/drawing/2014/main" id="{57FEA2F3-9360-435F-951F-258FDD999EFA}"/>
            </a:ext>
          </a:extLst>
        </xdr:cNvPr>
        <xdr:cNvSpPr/>
      </xdr:nvSpPr>
      <xdr:spPr bwMode="auto">
        <a:xfrm>
          <a:off x="4934884" y="4524936"/>
          <a:ext cx="566832" cy="189147"/>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1000"/>
            <a:t>Teras</a:t>
          </a:r>
          <a:endParaRPr lang="en-US" sz="1100"/>
        </a:p>
      </xdr:txBody>
    </xdr:sp>
    <xdr:clientData/>
  </xdr:twoCellAnchor>
  <xdr:twoCellAnchor>
    <xdr:from>
      <xdr:col>18</xdr:col>
      <xdr:colOff>187853</xdr:colOff>
      <xdr:row>11</xdr:row>
      <xdr:rowOff>147154</xdr:rowOff>
    </xdr:from>
    <xdr:to>
      <xdr:col>21</xdr:col>
      <xdr:colOff>66380</xdr:colOff>
      <xdr:row>13</xdr:row>
      <xdr:rowOff>150638</xdr:rowOff>
    </xdr:to>
    <xdr:sp macro="" textlink="">
      <xdr:nvSpPr>
        <xdr:cNvPr id="46" name="Rectangle 45">
          <a:extLst>
            <a:ext uri="{FF2B5EF4-FFF2-40B4-BE49-F238E27FC236}">
              <a16:creationId xmlns:a16="http://schemas.microsoft.com/office/drawing/2014/main" id="{24D9C7ED-743E-410D-B5CC-A5FF34DF3C9A}"/>
            </a:ext>
          </a:extLst>
        </xdr:cNvPr>
        <xdr:cNvSpPr/>
      </xdr:nvSpPr>
      <xdr:spPr bwMode="auto">
        <a:xfrm>
          <a:off x="5331353" y="1950554"/>
          <a:ext cx="754827" cy="346384"/>
        </a:xfrm>
        <a:prstGeom prst="rect">
          <a:avLst/>
        </a:prstGeom>
        <a:solidFill>
          <a:srgbClr val="FFFFFF"/>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en-US" sz="900"/>
            <a:t>K. Mandi</a:t>
          </a:r>
        </a:p>
      </xdr:txBody>
    </xdr:sp>
    <xdr:clientData/>
  </xdr:twoCellAnchor>
  <xdr:twoCellAnchor>
    <xdr:from>
      <xdr:col>19</xdr:col>
      <xdr:colOff>152400</xdr:colOff>
      <xdr:row>13</xdr:row>
      <xdr:rowOff>31750</xdr:rowOff>
    </xdr:from>
    <xdr:to>
      <xdr:col>20</xdr:col>
      <xdr:colOff>152400</xdr:colOff>
      <xdr:row>13</xdr:row>
      <xdr:rowOff>31750</xdr:rowOff>
    </xdr:to>
    <xdr:cxnSp macro="">
      <xdr:nvCxnSpPr>
        <xdr:cNvPr id="47" name="Straight Connector 77">
          <a:extLst>
            <a:ext uri="{FF2B5EF4-FFF2-40B4-BE49-F238E27FC236}">
              <a16:creationId xmlns:a16="http://schemas.microsoft.com/office/drawing/2014/main" id="{C295AD10-2DF6-4F50-8C98-F09EAF35985C}"/>
            </a:ext>
          </a:extLst>
        </xdr:cNvPr>
        <xdr:cNvCxnSpPr>
          <a:cxnSpLocks noChangeShapeType="1"/>
        </xdr:cNvCxnSpPr>
      </xdr:nvCxnSpPr>
      <xdr:spPr bwMode="auto">
        <a:xfrm>
          <a:off x="5588000" y="2178050"/>
          <a:ext cx="2921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19</xdr:col>
      <xdr:colOff>152400</xdr:colOff>
      <xdr:row>13</xdr:row>
      <xdr:rowOff>31750</xdr:rowOff>
    </xdr:from>
    <xdr:to>
      <xdr:col>19</xdr:col>
      <xdr:colOff>152400</xdr:colOff>
      <xdr:row>14</xdr:row>
      <xdr:rowOff>120650</xdr:rowOff>
    </xdr:to>
    <xdr:cxnSp macro="">
      <xdr:nvCxnSpPr>
        <xdr:cNvPr id="48" name="Straight Connector 79">
          <a:extLst>
            <a:ext uri="{FF2B5EF4-FFF2-40B4-BE49-F238E27FC236}">
              <a16:creationId xmlns:a16="http://schemas.microsoft.com/office/drawing/2014/main" id="{1B93CA38-6A97-4070-BEA0-5253B1579D48}"/>
            </a:ext>
          </a:extLst>
        </xdr:cNvPr>
        <xdr:cNvCxnSpPr>
          <a:cxnSpLocks noChangeShapeType="1"/>
        </xdr:cNvCxnSpPr>
      </xdr:nvCxnSpPr>
      <xdr:spPr bwMode="auto">
        <a:xfrm rot="16200000" flipH="1">
          <a:off x="5457825" y="2308225"/>
          <a:ext cx="2603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158750</xdr:colOff>
      <xdr:row>13</xdr:row>
      <xdr:rowOff>38100</xdr:rowOff>
    </xdr:from>
    <xdr:to>
      <xdr:col>20</xdr:col>
      <xdr:colOff>158750</xdr:colOff>
      <xdr:row>14</xdr:row>
      <xdr:rowOff>114300</xdr:rowOff>
    </xdr:to>
    <xdr:cxnSp macro="">
      <xdr:nvCxnSpPr>
        <xdr:cNvPr id="49" name="Straight Connector 84">
          <a:extLst>
            <a:ext uri="{FF2B5EF4-FFF2-40B4-BE49-F238E27FC236}">
              <a16:creationId xmlns:a16="http://schemas.microsoft.com/office/drawing/2014/main" id="{D93F8FAB-58B7-49FA-A78C-ACD769CCED9D}"/>
            </a:ext>
          </a:extLst>
        </xdr:cNvPr>
        <xdr:cNvCxnSpPr>
          <a:cxnSpLocks noChangeShapeType="1"/>
        </xdr:cNvCxnSpPr>
      </xdr:nvCxnSpPr>
      <xdr:spPr bwMode="auto">
        <a:xfrm rot="5400000">
          <a:off x="5762625" y="2308225"/>
          <a:ext cx="24765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20</xdr:col>
      <xdr:colOff>12700</xdr:colOff>
      <xdr:row>14</xdr:row>
      <xdr:rowOff>114300</xdr:rowOff>
    </xdr:from>
    <xdr:to>
      <xdr:col>20</xdr:col>
      <xdr:colOff>165100</xdr:colOff>
      <xdr:row>14</xdr:row>
      <xdr:rowOff>114300</xdr:rowOff>
    </xdr:to>
    <xdr:cxnSp macro="">
      <xdr:nvCxnSpPr>
        <xdr:cNvPr id="50" name="Straight Connector 86">
          <a:extLst>
            <a:ext uri="{FF2B5EF4-FFF2-40B4-BE49-F238E27FC236}">
              <a16:creationId xmlns:a16="http://schemas.microsoft.com/office/drawing/2014/main" id="{576DD83D-F2A0-487C-8DF6-AA02796B50EC}"/>
            </a:ext>
          </a:extLst>
        </xdr:cNvPr>
        <xdr:cNvCxnSpPr>
          <a:cxnSpLocks noChangeShapeType="1"/>
        </xdr:cNvCxnSpPr>
      </xdr:nvCxnSpPr>
      <xdr:spPr bwMode="auto">
        <a:xfrm rot="10800000">
          <a:off x="5740400" y="2432050"/>
          <a:ext cx="152400" cy="0"/>
        </a:xfrm>
        <a:prstGeom prst="line">
          <a:avLst/>
        </a:prstGeom>
        <a:noFill/>
        <a:ln w="9525" algn="ctr">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editAs="oneCell">
    <xdr:from>
      <xdr:col>2</xdr:col>
      <xdr:colOff>101600</xdr:colOff>
      <xdr:row>42</xdr:row>
      <xdr:rowOff>323850</xdr:rowOff>
    </xdr:from>
    <xdr:to>
      <xdr:col>23</xdr:col>
      <xdr:colOff>228600</xdr:colOff>
      <xdr:row>70</xdr:row>
      <xdr:rowOff>241300</xdr:rowOff>
    </xdr:to>
    <xdr:pic>
      <xdr:nvPicPr>
        <xdr:cNvPr id="51" name="Picture 3121">
          <a:extLst>
            <a:ext uri="{FF2B5EF4-FFF2-40B4-BE49-F238E27FC236}">
              <a16:creationId xmlns:a16="http://schemas.microsoft.com/office/drawing/2014/main" id="{0C8C18E9-803C-4308-B7CC-9650E34447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38672" t="19647" r="38612" b="12767"/>
        <a:stretch>
          <a:fillRect/>
        </a:stretch>
      </xdr:blipFill>
      <xdr:spPr bwMode="auto">
        <a:xfrm>
          <a:off x="571500" y="7302500"/>
          <a:ext cx="6261100"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twoCellAnchor>
    <xdr:from>
      <xdr:col>11</xdr:col>
      <xdr:colOff>19050</xdr:colOff>
      <xdr:row>54</xdr:row>
      <xdr:rowOff>82550</xdr:rowOff>
    </xdr:from>
    <xdr:to>
      <xdr:col>12</xdr:col>
      <xdr:colOff>222250</xdr:colOff>
      <xdr:row>54</xdr:row>
      <xdr:rowOff>88900</xdr:rowOff>
    </xdr:to>
    <xdr:cxnSp macro="">
      <xdr:nvCxnSpPr>
        <xdr:cNvPr id="52" name="Straight Connector 90">
          <a:extLst>
            <a:ext uri="{FF2B5EF4-FFF2-40B4-BE49-F238E27FC236}">
              <a16:creationId xmlns:a16="http://schemas.microsoft.com/office/drawing/2014/main" id="{717C95C4-F7EF-43CB-9757-F6626126AB0C}"/>
            </a:ext>
          </a:extLst>
        </xdr:cNvPr>
        <xdr:cNvCxnSpPr>
          <a:cxnSpLocks noChangeShapeType="1"/>
        </xdr:cNvCxnSpPr>
      </xdr:nvCxnSpPr>
      <xdr:spPr bwMode="auto">
        <a:xfrm>
          <a:off x="3117850" y="9378950"/>
          <a:ext cx="495300" cy="635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31750</xdr:colOff>
      <xdr:row>54</xdr:row>
      <xdr:rowOff>50800</xdr:rowOff>
    </xdr:from>
    <xdr:to>
      <xdr:col>11</xdr:col>
      <xdr:colOff>31750</xdr:colOff>
      <xdr:row>56</xdr:row>
      <xdr:rowOff>139700</xdr:rowOff>
    </xdr:to>
    <xdr:cxnSp macro="">
      <xdr:nvCxnSpPr>
        <xdr:cNvPr id="53" name="Straight Connector 91">
          <a:extLst>
            <a:ext uri="{FF2B5EF4-FFF2-40B4-BE49-F238E27FC236}">
              <a16:creationId xmlns:a16="http://schemas.microsoft.com/office/drawing/2014/main" id="{58D951F6-72B2-47B2-B3EC-D4693AE69920}"/>
            </a:ext>
          </a:extLst>
        </xdr:cNvPr>
        <xdr:cNvCxnSpPr>
          <a:cxnSpLocks noChangeShapeType="1"/>
        </xdr:cNvCxnSpPr>
      </xdr:nvCxnSpPr>
      <xdr:spPr bwMode="auto">
        <a:xfrm rot="16200000" flipV="1">
          <a:off x="2914650" y="9563100"/>
          <a:ext cx="431800" cy="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50800</xdr:colOff>
      <xdr:row>56</xdr:row>
      <xdr:rowOff>158750</xdr:rowOff>
    </xdr:from>
    <xdr:to>
      <xdr:col>12</xdr:col>
      <xdr:colOff>209550</xdr:colOff>
      <xdr:row>56</xdr:row>
      <xdr:rowOff>171450</xdr:rowOff>
    </xdr:to>
    <xdr:cxnSp macro="">
      <xdr:nvCxnSpPr>
        <xdr:cNvPr id="54" name="Straight Connector 92">
          <a:extLst>
            <a:ext uri="{FF2B5EF4-FFF2-40B4-BE49-F238E27FC236}">
              <a16:creationId xmlns:a16="http://schemas.microsoft.com/office/drawing/2014/main" id="{CC23B0CB-8831-4F0C-BAD8-A852664FB9FC}"/>
            </a:ext>
          </a:extLst>
        </xdr:cNvPr>
        <xdr:cNvCxnSpPr>
          <a:cxnSpLocks noChangeShapeType="1"/>
        </xdr:cNvCxnSpPr>
      </xdr:nvCxnSpPr>
      <xdr:spPr bwMode="auto">
        <a:xfrm>
          <a:off x="3149600" y="9798050"/>
          <a:ext cx="450850" cy="1270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12</xdr:col>
      <xdr:colOff>228600</xdr:colOff>
      <xdr:row>54</xdr:row>
      <xdr:rowOff>101600</xdr:rowOff>
    </xdr:from>
    <xdr:to>
      <xdr:col>12</xdr:col>
      <xdr:colOff>228600</xdr:colOff>
      <xdr:row>56</xdr:row>
      <xdr:rowOff>152400</xdr:rowOff>
    </xdr:to>
    <xdr:cxnSp macro="">
      <xdr:nvCxnSpPr>
        <xdr:cNvPr id="55" name="Straight Connector 93">
          <a:extLst>
            <a:ext uri="{FF2B5EF4-FFF2-40B4-BE49-F238E27FC236}">
              <a16:creationId xmlns:a16="http://schemas.microsoft.com/office/drawing/2014/main" id="{DA401062-63E5-4D3E-B45B-6F9F59957FAB}"/>
            </a:ext>
          </a:extLst>
        </xdr:cNvPr>
        <xdr:cNvCxnSpPr>
          <a:cxnSpLocks noChangeShapeType="1"/>
        </xdr:cNvCxnSpPr>
      </xdr:nvCxnSpPr>
      <xdr:spPr bwMode="auto">
        <a:xfrm rot="5400000">
          <a:off x="3422650" y="9594850"/>
          <a:ext cx="393700" cy="0"/>
        </a:xfrm>
        <a:prstGeom prst="line">
          <a:avLst/>
        </a:prstGeom>
        <a:noFill/>
        <a:ln w="38100" algn="ctr">
          <a:solidFill>
            <a:srgbClr val="FF0000"/>
          </a:solidFill>
          <a:prstDash val="dash"/>
          <a:round/>
          <a:headEnd/>
          <a:tailEnd/>
        </a:ln>
        <a:extLst>
          <a:ext uri="{909E8E84-426E-40DD-AFC4-6F175D3DCCD1}">
            <a14:hiddenFill xmlns:a14="http://schemas.microsoft.com/office/drawing/2010/main">
              <a:noFill/>
            </a14:hiddenFill>
          </a:ext>
        </a:extLst>
      </xdr:spPr>
    </xdr:cxnSp>
    <xdr:clientData/>
  </xdr:twoCellAnchor>
  <xdr:twoCellAnchor>
    <xdr:from>
      <xdr:col>11</xdr:col>
      <xdr:colOff>158750</xdr:colOff>
      <xdr:row>51</xdr:row>
      <xdr:rowOff>19050</xdr:rowOff>
    </xdr:from>
    <xdr:to>
      <xdr:col>15</xdr:col>
      <xdr:colOff>269859</xdr:colOff>
      <xdr:row>53</xdr:row>
      <xdr:rowOff>139700</xdr:rowOff>
    </xdr:to>
    <xdr:sp macro="" textlink="">
      <xdr:nvSpPr>
        <xdr:cNvPr id="56" name="Rectangular Callout 107">
          <a:extLst>
            <a:ext uri="{FF2B5EF4-FFF2-40B4-BE49-F238E27FC236}">
              <a16:creationId xmlns:a16="http://schemas.microsoft.com/office/drawing/2014/main" id="{F8EEB318-DECE-44D9-A00E-DDC894BB267D}"/>
            </a:ext>
          </a:extLst>
        </xdr:cNvPr>
        <xdr:cNvSpPr/>
      </xdr:nvSpPr>
      <xdr:spPr bwMode="auto">
        <a:xfrm>
          <a:off x="3257550" y="8801100"/>
          <a:ext cx="1279509" cy="463550"/>
        </a:xfrm>
        <a:prstGeom prst="wedgeRectCallout">
          <a:avLst>
            <a:gd name="adj1" fmla="val -32661"/>
            <a:gd name="adj2" fmla="val 103804"/>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ctr"/>
          <a:r>
            <a:rPr lang="en-US" sz="1100" b="1" u="sng"/>
            <a:t>Lokasi Agunan</a:t>
          </a:r>
          <a:endParaRPr lang="en-US" sz="1100" b="0" u="none"/>
        </a:p>
        <a:p>
          <a:pPr algn="ctr"/>
          <a:r>
            <a:rPr lang="en-US" sz="1000" b="0" u="none"/>
            <a:t>SHGB</a:t>
          </a:r>
          <a:r>
            <a:rPr lang="en-US" sz="1000" b="0" u="none" baseline="0"/>
            <a:t> 02919/Hubikosi</a:t>
          </a:r>
          <a:endParaRPr lang="en-US" sz="1000" b="0" u="none"/>
        </a:p>
      </xdr:txBody>
    </xdr:sp>
    <xdr:clientData/>
  </xdr:twoCellAnchor>
  <xdr:twoCellAnchor>
    <xdr:from>
      <xdr:col>16</xdr:col>
      <xdr:colOff>184150</xdr:colOff>
      <xdr:row>11</xdr:row>
      <xdr:rowOff>57150</xdr:rowOff>
    </xdr:from>
    <xdr:to>
      <xdr:col>19</xdr:col>
      <xdr:colOff>50800</xdr:colOff>
      <xdr:row>14</xdr:row>
      <xdr:rowOff>38100</xdr:rowOff>
    </xdr:to>
    <xdr:sp macro="" textlink="">
      <xdr:nvSpPr>
        <xdr:cNvPr id="57" name="Rectangle 108">
          <a:extLst>
            <a:ext uri="{FF2B5EF4-FFF2-40B4-BE49-F238E27FC236}">
              <a16:creationId xmlns:a16="http://schemas.microsoft.com/office/drawing/2014/main" id="{7D22B722-1874-4BEF-860E-8924FA1C8892}"/>
            </a:ext>
          </a:extLst>
        </xdr:cNvPr>
        <xdr:cNvSpPr>
          <a:spLocks noChangeArrowheads="1"/>
        </xdr:cNvSpPr>
      </xdr:nvSpPr>
      <xdr:spPr bwMode="auto">
        <a:xfrm>
          <a:off x="4743450" y="1860550"/>
          <a:ext cx="742950" cy="49530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20</xdr:col>
      <xdr:colOff>279400</xdr:colOff>
      <xdr:row>11</xdr:row>
      <xdr:rowOff>19050</xdr:rowOff>
    </xdr:from>
    <xdr:to>
      <xdr:col>23</xdr:col>
      <xdr:colOff>241300</xdr:colOff>
      <xdr:row>14</xdr:row>
      <xdr:rowOff>50800</xdr:rowOff>
    </xdr:to>
    <xdr:sp macro="" textlink="">
      <xdr:nvSpPr>
        <xdr:cNvPr id="58" name="Rectangle 109">
          <a:extLst>
            <a:ext uri="{FF2B5EF4-FFF2-40B4-BE49-F238E27FC236}">
              <a16:creationId xmlns:a16="http://schemas.microsoft.com/office/drawing/2014/main" id="{60CB3A30-58DF-4D0F-9C1A-55B26B540D31}"/>
            </a:ext>
          </a:extLst>
        </xdr:cNvPr>
        <xdr:cNvSpPr>
          <a:spLocks noChangeArrowheads="1"/>
        </xdr:cNvSpPr>
      </xdr:nvSpPr>
      <xdr:spPr bwMode="auto">
        <a:xfrm>
          <a:off x="6007100" y="1822450"/>
          <a:ext cx="838200" cy="54610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twoCellAnchor>
    <xdr:from>
      <xdr:col>18</xdr:col>
      <xdr:colOff>279400</xdr:colOff>
      <xdr:row>10</xdr:row>
      <xdr:rowOff>203200</xdr:rowOff>
    </xdr:from>
    <xdr:to>
      <xdr:col>21</xdr:col>
      <xdr:colOff>203200</xdr:colOff>
      <xdr:row>12</xdr:row>
      <xdr:rowOff>19050</xdr:rowOff>
    </xdr:to>
    <xdr:sp macro="" textlink="">
      <xdr:nvSpPr>
        <xdr:cNvPr id="59" name="Rectangle 112">
          <a:extLst>
            <a:ext uri="{FF2B5EF4-FFF2-40B4-BE49-F238E27FC236}">
              <a16:creationId xmlns:a16="http://schemas.microsoft.com/office/drawing/2014/main" id="{5BE7A5BA-79D0-4E59-99B4-045D23E91034}"/>
            </a:ext>
          </a:extLst>
        </xdr:cNvPr>
        <xdr:cNvSpPr>
          <a:spLocks noChangeArrowheads="1"/>
        </xdr:cNvSpPr>
      </xdr:nvSpPr>
      <xdr:spPr bwMode="auto">
        <a:xfrm>
          <a:off x="5422900" y="1784350"/>
          <a:ext cx="800100" cy="20955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B30CD-ADEE-4E5D-84A0-0D64B3096731}">
  <sheetPr>
    <tabColor indexed="40"/>
  </sheetPr>
  <dimension ref="A7:R45"/>
  <sheetViews>
    <sheetView workbookViewId="0"/>
  </sheetViews>
  <sheetFormatPr defaultColWidth="8.3984375" defaultRowHeight="12.7" x14ac:dyDescent="0.2"/>
  <cols>
    <col min="1" max="27" width="4.19921875" style="10" customWidth="1"/>
    <col min="28" max="256" width="8.3984375" style="10"/>
    <col min="257" max="283" width="4.19921875" style="10" customWidth="1"/>
    <col min="284" max="512" width="8.3984375" style="10"/>
    <col min="513" max="539" width="4.19921875" style="10" customWidth="1"/>
    <col min="540" max="768" width="8.3984375" style="10"/>
    <col min="769" max="795" width="4.19921875" style="10" customWidth="1"/>
    <col min="796" max="1024" width="8.3984375" style="10"/>
    <col min="1025" max="1051" width="4.19921875" style="10" customWidth="1"/>
    <col min="1052" max="1280" width="8.3984375" style="10"/>
    <col min="1281" max="1307" width="4.19921875" style="10" customWidth="1"/>
    <col min="1308" max="1536" width="8.3984375" style="10"/>
    <col min="1537" max="1563" width="4.19921875" style="10" customWidth="1"/>
    <col min="1564" max="1792" width="8.3984375" style="10"/>
    <col min="1793" max="1819" width="4.19921875" style="10" customWidth="1"/>
    <col min="1820" max="2048" width="8.3984375" style="10"/>
    <col min="2049" max="2075" width="4.19921875" style="10" customWidth="1"/>
    <col min="2076" max="2304" width="8.3984375" style="10"/>
    <col min="2305" max="2331" width="4.19921875" style="10" customWidth="1"/>
    <col min="2332" max="2560" width="8.3984375" style="10"/>
    <col min="2561" max="2587" width="4.19921875" style="10" customWidth="1"/>
    <col min="2588" max="2816" width="8.3984375" style="10"/>
    <col min="2817" max="2843" width="4.19921875" style="10" customWidth="1"/>
    <col min="2844" max="3072" width="8.3984375" style="10"/>
    <col min="3073" max="3099" width="4.19921875" style="10" customWidth="1"/>
    <col min="3100" max="3328" width="8.3984375" style="10"/>
    <col min="3329" max="3355" width="4.19921875" style="10" customWidth="1"/>
    <col min="3356" max="3584" width="8.3984375" style="10"/>
    <col min="3585" max="3611" width="4.19921875" style="10" customWidth="1"/>
    <col min="3612" max="3840" width="8.3984375" style="10"/>
    <col min="3841" max="3867" width="4.19921875" style="10" customWidth="1"/>
    <col min="3868" max="4096" width="8.3984375" style="10"/>
    <col min="4097" max="4123" width="4.19921875" style="10" customWidth="1"/>
    <col min="4124" max="4352" width="8.3984375" style="10"/>
    <col min="4353" max="4379" width="4.19921875" style="10" customWidth="1"/>
    <col min="4380" max="4608" width="8.3984375" style="10"/>
    <col min="4609" max="4635" width="4.19921875" style="10" customWidth="1"/>
    <col min="4636" max="4864" width="8.3984375" style="10"/>
    <col min="4865" max="4891" width="4.19921875" style="10" customWidth="1"/>
    <col min="4892" max="5120" width="8.3984375" style="10"/>
    <col min="5121" max="5147" width="4.19921875" style="10" customWidth="1"/>
    <col min="5148" max="5376" width="8.3984375" style="10"/>
    <col min="5377" max="5403" width="4.19921875" style="10" customWidth="1"/>
    <col min="5404" max="5632" width="8.3984375" style="10"/>
    <col min="5633" max="5659" width="4.19921875" style="10" customWidth="1"/>
    <col min="5660" max="5888" width="8.3984375" style="10"/>
    <col min="5889" max="5915" width="4.19921875" style="10" customWidth="1"/>
    <col min="5916" max="6144" width="8.3984375" style="10"/>
    <col min="6145" max="6171" width="4.19921875" style="10" customWidth="1"/>
    <col min="6172" max="6400" width="8.3984375" style="10"/>
    <col min="6401" max="6427" width="4.19921875" style="10" customWidth="1"/>
    <col min="6428" max="6656" width="8.3984375" style="10"/>
    <col min="6657" max="6683" width="4.19921875" style="10" customWidth="1"/>
    <col min="6684" max="6912" width="8.3984375" style="10"/>
    <col min="6913" max="6939" width="4.19921875" style="10" customWidth="1"/>
    <col min="6940" max="7168" width="8.3984375" style="10"/>
    <col min="7169" max="7195" width="4.19921875" style="10" customWidth="1"/>
    <col min="7196" max="7424" width="8.3984375" style="10"/>
    <col min="7425" max="7451" width="4.19921875" style="10" customWidth="1"/>
    <col min="7452" max="7680" width="8.3984375" style="10"/>
    <col min="7681" max="7707" width="4.19921875" style="10" customWidth="1"/>
    <col min="7708" max="7936" width="8.3984375" style="10"/>
    <col min="7937" max="7963" width="4.19921875" style="10" customWidth="1"/>
    <col min="7964" max="8192" width="8.3984375" style="10"/>
    <col min="8193" max="8219" width="4.19921875" style="10" customWidth="1"/>
    <col min="8220" max="8448" width="8.3984375" style="10"/>
    <col min="8449" max="8475" width="4.19921875" style="10" customWidth="1"/>
    <col min="8476" max="8704" width="8.3984375" style="10"/>
    <col min="8705" max="8731" width="4.19921875" style="10" customWidth="1"/>
    <col min="8732" max="8960" width="8.3984375" style="10"/>
    <col min="8961" max="8987" width="4.19921875" style="10" customWidth="1"/>
    <col min="8988" max="9216" width="8.3984375" style="10"/>
    <col min="9217" max="9243" width="4.19921875" style="10" customWidth="1"/>
    <col min="9244" max="9472" width="8.3984375" style="10"/>
    <col min="9473" max="9499" width="4.19921875" style="10" customWidth="1"/>
    <col min="9500" max="9728" width="8.3984375" style="10"/>
    <col min="9729" max="9755" width="4.19921875" style="10" customWidth="1"/>
    <col min="9756" max="9984" width="8.3984375" style="10"/>
    <col min="9985" max="10011" width="4.19921875" style="10" customWidth="1"/>
    <col min="10012" max="10240" width="8.3984375" style="10"/>
    <col min="10241" max="10267" width="4.19921875" style="10" customWidth="1"/>
    <col min="10268" max="10496" width="8.3984375" style="10"/>
    <col min="10497" max="10523" width="4.19921875" style="10" customWidth="1"/>
    <col min="10524" max="10752" width="8.3984375" style="10"/>
    <col min="10753" max="10779" width="4.19921875" style="10" customWidth="1"/>
    <col min="10780" max="11008" width="8.3984375" style="10"/>
    <col min="11009" max="11035" width="4.19921875" style="10" customWidth="1"/>
    <col min="11036" max="11264" width="8.3984375" style="10"/>
    <col min="11265" max="11291" width="4.19921875" style="10" customWidth="1"/>
    <col min="11292" max="11520" width="8.3984375" style="10"/>
    <col min="11521" max="11547" width="4.19921875" style="10" customWidth="1"/>
    <col min="11548" max="11776" width="8.3984375" style="10"/>
    <col min="11777" max="11803" width="4.19921875" style="10" customWidth="1"/>
    <col min="11804" max="12032" width="8.3984375" style="10"/>
    <col min="12033" max="12059" width="4.19921875" style="10" customWidth="1"/>
    <col min="12060" max="12288" width="8.3984375" style="10"/>
    <col min="12289" max="12315" width="4.19921875" style="10" customWidth="1"/>
    <col min="12316" max="12544" width="8.3984375" style="10"/>
    <col min="12545" max="12571" width="4.19921875" style="10" customWidth="1"/>
    <col min="12572" max="12800" width="8.3984375" style="10"/>
    <col min="12801" max="12827" width="4.19921875" style="10" customWidth="1"/>
    <col min="12828" max="13056" width="8.3984375" style="10"/>
    <col min="13057" max="13083" width="4.19921875" style="10" customWidth="1"/>
    <col min="13084" max="13312" width="8.3984375" style="10"/>
    <col min="13313" max="13339" width="4.19921875" style="10" customWidth="1"/>
    <col min="13340" max="13568" width="8.3984375" style="10"/>
    <col min="13569" max="13595" width="4.19921875" style="10" customWidth="1"/>
    <col min="13596" max="13824" width="8.3984375" style="10"/>
    <col min="13825" max="13851" width="4.19921875" style="10" customWidth="1"/>
    <col min="13852" max="14080" width="8.3984375" style="10"/>
    <col min="14081" max="14107" width="4.19921875" style="10" customWidth="1"/>
    <col min="14108" max="14336" width="8.3984375" style="10"/>
    <col min="14337" max="14363" width="4.19921875" style="10" customWidth="1"/>
    <col min="14364" max="14592" width="8.3984375" style="10"/>
    <col min="14593" max="14619" width="4.19921875" style="10" customWidth="1"/>
    <col min="14620" max="14848" width="8.3984375" style="10"/>
    <col min="14849" max="14875" width="4.19921875" style="10" customWidth="1"/>
    <col min="14876" max="15104" width="8.3984375" style="10"/>
    <col min="15105" max="15131" width="4.19921875" style="10" customWidth="1"/>
    <col min="15132" max="15360" width="8.3984375" style="10"/>
    <col min="15361" max="15387" width="4.19921875" style="10" customWidth="1"/>
    <col min="15388" max="15616" width="8.3984375" style="10"/>
    <col min="15617" max="15643" width="4.19921875" style="10" customWidth="1"/>
    <col min="15644" max="15872" width="8.3984375" style="10"/>
    <col min="15873" max="15899" width="4.19921875" style="10" customWidth="1"/>
    <col min="15900" max="16128" width="8.3984375" style="10"/>
    <col min="16129" max="16155" width="4.19921875" style="10" customWidth="1"/>
    <col min="16156" max="16384" width="8.3984375" style="10"/>
  </cols>
  <sheetData>
    <row r="7" spans="1:18" ht="26.05" x14ac:dyDescent="0.2">
      <c r="A7" s="649" t="s">
        <v>0</v>
      </c>
      <c r="B7" s="649"/>
      <c r="C7" s="649"/>
      <c r="D7" s="649"/>
      <c r="E7" s="649"/>
      <c r="F7" s="649"/>
      <c r="G7" s="649"/>
      <c r="H7" s="649"/>
      <c r="I7" s="649"/>
      <c r="J7" s="649"/>
      <c r="K7" s="649"/>
      <c r="L7" s="649"/>
      <c r="M7" s="649"/>
      <c r="N7" s="649"/>
      <c r="O7" s="649"/>
      <c r="P7" s="649"/>
      <c r="Q7" s="649"/>
      <c r="R7" s="649"/>
    </row>
    <row r="8" spans="1:18" ht="14.55" x14ac:dyDescent="0.3">
      <c r="A8" s="647" t="s">
        <v>1</v>
      </c>
      <c r="B8" s="647"/>
      <c r="C8" s="647"/>
      <c r="D8" s="647"/>
      <c r="E8" s="647"/>
      <c r="F8" s="647"/>
      <c r="G8" s="647"/>
      <c r="H8" s="647"/>
      <c r="I8" s="647"/>
      <c r="J8" s="647"/>
      <c r="K8" s="647"/>
      <c r="L8" s="647"/>
      <c r="M8" s="647"/>
      <c r="N8" s="647"/>
      <c r="O8" s="647"/>
      <c r="P8" s="647"/>
      <c r="Q8" s="647"/>
      <c r="R8" s="647"/>
    </row>
    <row r="10" spans="1:18" ht="14.55" x14ac:dyDescent="0.3">
      <c r="A10" s="648" t="s">
        <v>2</v>
      </c>
      <c r="B10" s="648"/>
      <c r="C10" s="648"/>
      <c r="D10" s="648"/>
      <c r="E10" s="648"/>
      <c r="F10" s="648"/>
      <c r="G10" s="648"/>
      <c r="H10" s="648"/>
      <c r="I10" s="648"/>
      <c r="J10" s="648"/>
      <c r="K10" s="648"/>
      <c r="L10" s="648"/>
      <c r="M10" s="648"/>
      <c r="N10" s="648"/>
      <c r="O10" s="648"/>
      <c r="P10" s="648"/>
      <c r="Q10" s="648"/>
      <c r="R10" s="648"/>
    </row>
    <row r="11" spans="1:18" ht="14.55" x14ac:dyDescent="0.3">
      <c r="A11" s="647" t="s">
        <v>3</v>
      </c>
      <c r="B11" s="647"/>
      <c r="C11" s="647"/>
      <c r="D11" s="647"/>
      <c r="E11" s="647"/>
      <c r="F11" s="647"/>
      <c r="G11" s="647"/>
      <c r="H11" s="647"/>
      <c r="I11" s="647"/>
      <c r="J11" s="647"/>
      <c r="K11" s="647"/>
      <c r="L11" s="647"/>
      <c r="M11" s="647"/>
      <c r="N11" s="647"/>
      <c r="O11" s="647"/>
      <c r="P11" s="647"/>
      <c r="Q11" s="647"/>
      <c r="R11" s="647"/>
    </row>
    <row r="12" spans="1:18" ht="14.55" x14ac:dyDescent="0.3">
      <c r="A12" s="646" t="s">
        <v>4</v>
      </c>
      <c r="B12" s="646"/>
      <c r="C12" s="646"/>
      <c r="D12" s="646"/>
      <c r="E12" s="646"/>
      <c r="F12" s="646"/>
      <c r="G12" s="646"/>
      <c r="H12" s="646"/>
      <c r="I12" s="646"/>
      <c r="J12" s="646"/>
      <c r="K12" s="646"/>
      <c r="L12" s="646"/>
      <c r="M12" s="646"/>
      <c r="N12" s="646"/>
      <c r="O12" s="646"/>
      <c r="P12" s="646"/>
      <c r="Q12" s="646"/>
      <c r="R12" s="646"/>
    </row>
    <row r="13" spans="1:18" ht="14.55" x14ac:dyDescent="0.3">
      <c r="A13" s="647">
        <v>45083</v>
      </c>
      <c r="B13" s="647"/>
      <c r="C13" s="647"/>
      <c r="D13" s="647"/>
      <c r="E13" s="647"/>
      <c r="F13" s="647"/>
      <c r="G13" s="647"/>
      <c r="H13" s="647"/>
      <c r="I13" s="647"/>
      <c r="J13" s="647"/>
      <c r="K13" s="647"/>
      <c r="L13" s="647"/>
      <c r="M13" s="647"/>
      <c r="N13" s="647"/>
      <c r="O13" s="647"/>
      <c r="P13" s="647"/>
      <c r="Q13" s="647"/>
      <c r="R13" s="647"/>
    </row>
    <row r="14" spans="1:18" ht="14.55" x14ac:dyDescent="0.3">
      <c r="A14" s="646" t="s">
        <v>5</v>
      </c>
      <c r="B14" s="646"/>
      <c r="C14" s="646"/>
      <c r="D14" s="646"/>
      <c r="E14" s="646"/>
      <c r="F14" s="646"/>
      <c r="G14" s="646"/>
      <c r="H14" s="646"/>
      <c r="I14" s="646"/>
      <c r="J14" s="646"/>
      <c r="K14" s="646"/>
      <c r="L14" s="646"/>
      <c r="M14" s="646"/>
      <c r="N14" s="646"/>
      <c r="O14" s="646"/>
      <c r="P14" s="646"/>
      <c r="Q14" s="646"/>
      <c r="R14" s="646"/>
    </row>
    <row r="15" spans="1:18" ht="14.55" x14ac:dyDescent="0.3">
      <c r="A15" s="647">
        <v>45083</v>
      </c>
      <c r="B15" s="647"/>
      <c r="C15" s="647"/>
      <c r="D15" s="647"/>
      <c r="E15" s="647"/>
      <c r="F15" s="647"/>
      <c r="G15" s="647"/>
      <c r="H15" s="647"/>
      <c r="I15" s="647"/>
      <c r="J15" s="647"/>
      <c r="K15" s="647"/>
      <c r="L15" s="647"/>
      <c r="M15" s="647"/>
      <c r="N15" s="647"/>
      <c r="O15" s="647"/>
      <c r="P15" s="647"/>
      <c r="Q15" s="647"/>
      <c r="R15" s="647"/>
    </row>
    <row r="16" spans="1:18" x14ac:dyDescent="0.2">
      <c r="A16" s="11"/>
      <c r="B16" s="11"/>
      <c r="C16" s="11"/>
      <c r="D16" s="11"/>
      <c r="E16" s="11"/>
      <c r="F16" s="11"/>
      <c r="G16" s="11"/>
      <c r="H16" s="11"/>
      <c r="I16" s="11"/>
      <c r="J16" s="11"/>
      <c r="K16" s="11"/>
      <c r="L16" s="11"/>
      <c r="M16" s="11"/>
      <c r="N16" s="11"/>
      <c r="O16" s="11"/>
      <c r="P16" s="11"/>
      <c r="Q16" s="11"/>
      <c r="R16" s="11"/>
    </row>
    <row r="17" spans="1:18" x14ac:dyDescent="0.2">
      <c r="A17" s="11"/>
      <c r="B17" s="11"/>
      <c r="C17" s="11"/>
      <c r="D17" s="11"/>
      <c r="E17" s="11"/>
      <c r="F17" s="11"/>
      <c r="G17" s="11"/>
      <c r="H17" s="11"/>
      <c r="I17" s="11"/>
      <c r="J17" s="11"/>
      <c r="K17" s="11"/>
      <c r="L17" s="11"/>
      <c r="M17" s="11"/>
      <c r="N17" s="11"/>
      <c r="O17" s="11"/>
      <c r="P17" s="11"/>
      <c r="Q17" s="11"/>
      <c r="R17" s="11"/>
    </row>
    <row r="18" spans="1:18" x14ac:dyDescent="0.2">
      <c r="A18" s="11"/>
      <c r="B18" s="11"/>
      <c r="C18" s="11"/>
      <c r="D18" s="11"/>
      <c r="E18" s="11"/>
      <c r="F18" s="11"/>
      <c r="G18" s="11"/>
      <c r="H18" s="11"/>
      <c r="I18" s="11"/>
      <c r="J18" s="11"/>
      <c r="K18" s="11"/>
      <c r="L18" s="11"/>
      <c r="M18" s="11"/>
      <c r="N18" s="11"/>
      <c r="O18" s="11"/>
      <c r="P18" s="11"/>
      <c r="Q18" s="11"/>
      <c r="R18" s="11"/>
    </row>
    <row r="20" spans="1:18" x14ac:dyDescent="0.2">
      <c r="A20" s="12"/>
      <c r="B20" s="12"/>
      <c r="C20" s="12"/>
      <c r="D20" s="12"/>
      <c r="E20" s="12"/>
      <c r="F20" s="12"/>
      <c r="G20" s="12"/>
      <c r="H20" s="12"/>
      <c r="I20" s="12"/>
      <c r="J20" s="12"/>
      <c r="K20" s="12"/>
      <c r="L20" s="12"/>
      <c r="M20" s="12"/>
      <c r="N20" s="12"/>
      <c r="O20" s="12"/>
      <c r="P20" s="12"/>
      <c r="Q20" s="12"/>
      <c r="R20" s="12"/>
    </row>
    <row r="21" spans="1:18" ht="14.55" x14ac:dyDescent="0.35">
      <c r="A21" s="650" t="s">
        <v>6</v>
      </c>
      <c r="B21" s="650"/>
      <c r="C21" s="650"/>
      <c r="D21" s="650"/>
      <c r="E21" s="650"/>
      <c r="F21" s="650"/>
      <c r="G21" s="650"/>
      <c r="H21" s="650"/>
      <c r="I21" s="650"/>
      <c r="J21" s="650"/>
      <c r="K21" s="650"/>
      <c r="L21" s="650"/>
      <c r="M21" s="650"/>
      <c r="N21" s="650"/>
      <c r="O21" s="650"/>
      <c r="P21" s="650"/>
      <c r="Q21" s="650"/>
      <c r="R21" s="650"/>
    </row>
    <row r="22" spans="1:18" ht="17.55" x14ac:dyDescent="0.3">
      <c r="A22" s="651" t="s">
        <v>7</v>
      </c>
      <c r="B22" s="651"/>
      <c r="C22" s="651"/>
      <c r="D22" s="651"/>
      <c r="E22" s="651"/>
      <c r="F22" s="651"/>
      <c r="G22" s="651"/>
      <c r="H22" s="651"/>
      <c r="I22" s="651"/>
      <c r="J22" s="651"/>
      <c r="K22" s="651"/>
      <c r="L22" s="651"/>
      <c r="M22" s="651"/>
      <c r="N22" s="651"/>
      <c r="O22" s="651"/>
      <c r="P22" s="651"/>
      <c r="Q22" s="651"/>
      <c r="R22" s="651"/>
    </row>
    <row r="23" spans="1:18" x14ac:dyDescent="0.2">
      <c r="A23" s="11"/>
      <c r="B23" s="11"/>
      <c r="C23" s="11"/>
      <c r="D23" s="11"/>
      <c r="E23" s="11"/>
      <c r="F23" s="11"/>
      <c r="G23" s="11"/>
      <c r="H23" s="11"/>
      <c r="I23" s="11"/>
      <c r="J23" s="11"/>
      <c r="K23" s="11"/>
      <c r="L23" s="11"/>
      <c r="M23" s="11"/>
      <c r="N23" s="11"/>
      <c r="O23" s="11"/>
      <c r="P23" s="11"/>
      <c r="Q23" s="11"/>
      <c r="R23" s="11"/>
    </row>
    <row r="25" spans="1:18" ht="14.55" x14ac:dyDescent="0.3">
      <c r="A25" s="648" t="s">
        <v>8</v>
      </c>
      <c r="B25" s="648"/>
      <c r="C25" s="648"/>
      <c r="D25" s="648"/>
      <c r="E25" s="648"/>
      <c r="F25" s="648"/>
      <c r="G25" s="648"/>
      <c r="H25" s="648"/>
      <c r="I25" s="648"/>
      <c r="J25" s="648"/>
      <c r="K25" s="648"/>
      <c r="L25" s="648"/>
      <c r="M25" s="648"/>
      <c r="N25" s="648"/>
      <c r="O25" s="648"/>
      <c r="P25" s="648"/>
      <c r="Q25" s="648"/>
      <c r="R25" s="648"/>
    </row>
    <row r="26" spans="1:18" ht="16.350000000000001" x14ac:dyDescent="0.35">
      <c r="A26" s="645" t="s">
        <v>9</v>
      </c>
      <c r="B26" s="645"/>
      <c r="C26" s="645"/>
      <c r="D26" s="645"/>
      <c r="E26" s="645"/>
      <c r="F26" s="645"/>
      <c r="G26" s="645"/>
      <c r="H26" s="645"/>
      <c r="I26" s="645"/>
      <c r="J26" s="645"/>
      <c r="K26" s="645"/>
      <c r="L26" s="645"/>
      <c r="M26" s="645"/>
      <c r="N26" s="645"/>
      <c r="O26" s="645"/>
      <c r="P26" s="645"/>
      <c r="Q26" s="645"/>
      <c r="R26" s="645"/>
    </row>
    <row r="27" spans="1:18" ht="16.350000000000001" x14ac:dyDescent="0.35">
      <c r="A27" s="645" t="s">
        <v>10</v>
      </c>
      <c r="B27" s="645"/>
      <c r="C27" s="645"/>
      <c r="D27" s="645"/>
      <c r="E27" s="645"/>
      <c r="F27" s="645"/>
      <c r="G27" s="645"/>
      <c r="H27" s="645"/>
      <c r="I27" s="645"/>
      <c r="J27" s="645"/>
      <c r="K27" s="645"/>
      <c r="L27" s="645"/>
      <c r="M27" s="645"/>
      <c r="N27" s="645"/>
      <c r="O27" s="645"/>
      <c r="P27" s="645"/>
      <c r="Q27" s="645"/>
      <c r="R27" s="645"/>
    </row>
    <row r="28" spans="1:18" ht="16.350000000000001" x14ac:dyDescent="0.35">
      <c r="A28" s="645" t="s">
        <v>11</v>
      </c>
      <c r="B28" s="645"/>
      <c r="C28" s="645"/>
      <c r="D28" s="645"/>
      <c r="E28" s="645"/>
      <c r="F28" s="645"/>
      <c r="G28" s="645"/>
      <c r="H28" s="645"/>
      <c r="I28" s="645"/>
      <c r="J28" s="645"/>
      <c r="K28" s="645"/>
      <c r="L28" s="645"/>
      <c r="M28" s="645"/>
      <c r="N28" s="645"/>
      <c r="O28" s="645"/>
      <c r="P28" s="645"/>
      <c r="Q28" s="645"/>
      <c r="R28" s="645"/>
    </row>
    <row r="29" spans="1:18" ht="16.350000000000001" x14ac:dyDescent="0.35">
      <c r="A29" s="644" t="s">
        <v>12</v>
      </c>
      <c r="B29" s="644"/>
      <c r="C29" s="644"/>
      <c r="D29" s="644"/>
      <c r="E29" s="644"/>
      <c r="F29" s="644"/>
      <c r="G29" s="644"/>
      <c r="H29" s="644"/>
      <c r="I29" s="644"/>
      <c r="J29" s="644"/>
      <c r="K29" s="644"/>
      <c r="L29" s="644"/>
      <c r="M29" s="644"/>
      <c r="N29" s="644"/>
      <c r="O29" s="644"/>
      <c r="P29" s="644"/>
      <c r="Q29" s="644"/>
      <c r="R29" s="644"/>
    </row>
    <row r="30" spans="1:18" ht="16.350000000000001" x14ac:dyDescent="0.35">
      <c r="A30" s="645">
        <v>99511</v>
      </c>
      <c r="B30" s="645"/>
      <c r="C30" s="645"/>
      <c r="D30" s="645"/>
      <c r="E30" s="645"/>
      <c r="F30" s="645"/>
      <c r="G30" s="645"/>
      <c r="H30" s="645"/>
      <c r="I30" s="645"/>
      <c r="J30" s="645"/>
      <c r="K30" s="645"/>
      <c r="L30" s="645"/>
      <c r="M30" s="645"/>
      <c r="N30" s="645"/>
      <c r="O30" s="645"/>
      <c r="P30" s="645"/>
      <c r="Q30" s="645"/>
      <c r="R30" s="645"/>
    </row>
    <row r="32" spans="1:18" ht="16.350000000000001" x14ac:dyDescent="0.35">
      <c r="A32" s="644" t="s">
        <v>13</v>
      </c>
      <c r="B32" s="644"/>
      <c r="C32" s="644"/>
      <c r="D32" s="644"/>
      <c r="E32" s="644"/>
      <c r="F32" s="644"/>
      <c r="G32" s="644"/>
      <c r="H32" s="644"/>
      <c r="I32" s="644"/>
      <c r="J32" s="644"/>
      <c r="K32" s="644"/>
      <c r="L32" s="644"/>
      <c r="M32" s="644"/>
      <c r="N32" s="644"/>
      <c r="O32" s="644"/>
      <c r="P32" s="644"/>
      <c r="Q32" s="644"/>
      <c r="R32" s="644"/>
    </row>
    <row r="33" spans="1:18" ht="16.350000000000001" x14ac:dyDescent="0.35">
      <c r="A33" s="644" t="s">
        <v>14</v>
      </c>
      <c r="B33" s="644"/>
      <c r="C33" s="644"/>
      <c r="D33" s="644"/>
      <c r="E33" s="644"/>
      <c r="F33" s="644"/>
      <c r="G33" s="644"/>
      <c r="H33" s="644"/>
      <c r="I33" s="644"/>
      <c r="J33" s="644"/>
      <c r="K33" s="644"/>
      <c r="L33" s="644"/>
      <c r="M33" s="644"/>
      <c r="N33" s="644"/>
      <c r="O33" s="644"/>
      <c r="P33" s="644"/>
      <c r="Q33" s="644"/>
      <c r="R33" s="644"/>
    </row>
    <row r="34" spans="1:18" x14ac:dyDescent="0.2">
      <c r="B34" s="13"/>
    </row>
    <row r="35" spans="1:18" x14ac:dyDescent="0.2">
      <c r="B35" s="13"/>
    </row>
    <row r="36" spans="1:18" x14ac:dyDescent="0.2">
      <c r="B36" s="13"/>
    </row>
    <row r="37" spans="1:18" x14ac:dyDescent="0.2">
      <c r="B37" s="13"/>
    </row>
    <row r="38" spans="1:18" x14ac:dyDescent="0.2">
      <c r="B38" s="13"/>
    </row>
    <row r="39" spans="1:18" x14ac:dyDescent="0.2">
      <c r="B39" s="13"/>
    </row>
    <row r="40" spans="1:18" x14ac:dyDescent="0.2">
      <c r="B40" s="13"/>
    </row>
    <row r="41" spans="1:18" x14ac:dyDescent="0.2">
      <c r="B41" s="13"/>
    </row>
    <row r="43" spans="1:18" x14ac:dyDescent="0.2">
      <c r="B43" s="13"/>
    </row>
    <row r="45" spans="1:18" x14ac:dyDescent="0.2">
      <c r="B45" s="13"/>
    </row>
  </sheetData>
  <mergeCells count="18">
    <mergeCell ref="A7:R7"/>
    <mergeCell ref="A10:R10"/>
    <mergeCell ref="A11:R11"/>
    <mergeCell ref="A21:R21"/>
    <mergeCell ref="A22:R22"/>
    <mergeCell ref="A33:R33"/>
    <mergeCell ref="A30:R30"/>
    <mergeCell ref="A14:R14"/>
    <mergeCell ref="A15:R15"/>
    <mergeCell ref="A8:R8"/>
    <mergeCell ref="A32:R32"/>
    <mergeCell ref="A26:R26"/>
    <mergeCell ref="A27:R27"/>
    <mergeCell ref="A28:R28"/>
    <mergeCell ref="A29:R29"/>
    <mergeCell ref="A12:R12"/>
    <mergeCell ref="A13:R13"/>
    <mergeCell ref="A25:R25"/>
  </mergeCells>
  <printOptions horizontalCentered="1"/>
  <pageMargins left="0.75" right="0.75" top="1.25" bottom="0.75" header="0.5" footer="0.5"/>
  <pageSetup paperSize="9" orientation="portrait" horizont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9A26C-AA05-410E-BE7A-9097B1ACCE64}">
  <dimension ref="A1:AI137"/>
  <sheetViews>
    <sheetView topLeftCell="K12" zoomScaleNormal="100" workbookViewId="0">
      <selection activeCell="P20" sqref="P20"/>
    </sheetView>
  </sheetViews>
  <sheetFormatPr defaultColWidth="8.69921875" defaultRowHeight="15.75" customHeight="1" x14ac:dyDescent="0.3"/>
  <cols>
    <col min="1" max="1" width="44.59765625" style="622" customWidth="1"/>
    <col min="2" max="2" width="53.09765625" style="5" customWidth="1"/>
    <col min="3" max="4" width="8.69921875" style="5" customWidth="1"/>
    <col min="5" max="5" width="31" customWidth="1"/>
    <col min="6" max="6" width="14.5" style="5" customWidth="1"/>
    <col min="7" max="7" width="46.5" style="5" customWidth="1"/>
    <col min="8" max="8" width="12.69921875" style="5" bestFit="1" customWidth="1"/>
    <col min="9" max="9" width="14.19921875" style="5" bestFit="1" customWidth="1"/>
    <col min="10" max="12" width="18" style="5" customWidth="1"/>
    <col min="13" max="13" width="8.69921875" style="5" customWidth="1"/>
    <col min="14" max="15" width="16.5" style="5" customWidth="1"/>
    <col min="16" max="18" width="19.8984375" style="5" customWidth="1"/>
    <col min="19" max="20" width="8.69921875" style="5" customWidth="1"/>
    <col min="21" max="21" width="48.09765625" bestFit="1" customWidth="1"/>
    <col min="22" max="22" width="17.19921875" style="5" customWidth="1"/>
    <col min="23" max="23" width="18.59765625" style="5" customWidth="1"/>
    <col min="24" max="24" width="14.3984375" style="5" customWidth="1"/>
    <col min="25" max="26" width="18.09765625" style="5" bestFit="1" customWidth="1"/>
    <col min="27" max="27" width="8.69921875" style="5" customWidth="1"/>
    <col min="28" max="28" width="20.59765625" style="5" bestFit="1" customWidth="1"/>
    <col min="29" max="30" width="19.19921875" style="5" bestFit="1" customWidth="1"/>
    <col min="31" max="31" width="18.19921875" style="5" customWidth="1"/>
    <col min="32" max="35" width="8.69921875" style="5" customWidth="1"/>
    <col min="36" max="55" width="8.69921875" customWidth="1"/>
    <col min="56" max="57" width="9"/>
  </cols>
  <sheetData>
    <row r="1" spans="1:35" s="5" customFormat="1" x14ac:dyDescent="0.3">
      <c r="A1" s="622"/>
    </row>
    <row r="2" spans="1:35" ht="46.6" x14ac:dyDescent="0.85">
      <c r="A2" s="611" t="s">
        <v>15</v>
      </c>
      <c r="D2" s="395"/>
      <c r="E2" s="5"/>
      <c r="U2" s="5"/>
    </row>
    <row r="3" spans="1:35" s="5" customFormat="1" x14ac:dyDescent="0.3">
      <c r="A3" s="622"/>
      <c r="F3" s="600"/>
    </row>
    <row r="4" spans="1:35" x14ac:dyDescent="0.3">
      <c r="A4" s="660" t="s">
        <v>16</v>
      </c>
      <c r="B4" s="661"/>
      <c r="E4" s="5"/>
      <c r="U4" s="5"/>
    </row>
    <row r="5" spans="1:35" x14ac:dyDescent="0.3">
      <c r="A5" s="623"/>
      <c r="B5" s="392" t="s">
        <v>17</v>
      </c>
      <c r="E5" s="5"/>
      <c r="U5" s="5"/>
    </row>
    <row r="6" spans="1:35" x14ac:dyDescent="0.3">
      <c r="A6" s="624"/>
      <c r="B6" s="392" t="s">
        <v>18</v>
      </c>
      <c r="E6" s="5"/>
      <c r="U6" s="5"/>
    </row>
    <row r="7" spans="1:35" ht="15.45" customHeight="1" x14ac:dyDescent="0.3">
      <c r="D7" s="6"/>
      <c r="E7" s="6"/>
      <c r="U7" s="5"/>
    </row>
    <row r="8" spans="1:35" s="1" customFormat="1" ht="31.5" customHeight="1" x14ac:dyDescent="0.3">
      <c r="A8" s="655" t="s">
        <v>19</v>
      </c>
      <c r="B8" s="655"/>
      <c r="C8" s="5"/>
      <c r="D8" s="662" t="s">
        <v>20</v>
      </c>
      <c r="E8" s="662"/>
      <c r="F8" s="662"/>
      <c r="G8" s="662"/>
      <c r="H8" s="662"/>
      <c r="I8" s="662"/>
      <c r="J8" s="662"/>
      <c r="K8" s="662"/>
      <c r="L8" s="662"/>
      <c r="M8" s="5"/>
      <c r="N8" s="655" t="s">
        <v>21</v>
      </c>
      <c r="O8" s="655"/>
      <c r="P8" s="655"/>
      <c r="Q8" s="655"/>
      <c r="R8" s="655"/>
      <c r="S8" s="5"/>
      <c r="T8" s="655" t="s">
        <v>22</v>
      </c>
      <c r="U8" s="655"/>
      <c r="V8" s="655"/>
      <c r="W8" s="655"/>
      <c r="X8" s="655"/>
      <c r="Y8" s="655"/>
      <c r="Z8" s="655"/>
      <c r="AA8" s="6"/>
      <c r="AB8" s="655" t="s">
        <v>23</v>
      </c>
      <c r="AC8" s="655"/>
      <c r="AD8" s="655"/>
      <c r="AE8" s="6"/>
      <c r="AF8" s="6"/>
      <c r="AG8" s="6"/>
      <c r="AH8" s="5"/>
      <c r="AI8" s="5"/>
    </row>
    <row r="9" spans="1:35" ht="78.650000000000006" x14ac:dyDescent="0.3">
      <c r="A9" s="655"/>
      <c r="B9" s="655"/>
      <c r="C9" s="6"/>
      <c r="D9" s="604" t="s">
        <v>24</v>
      </c>
      <c r="E9" s="604" t="s">
        <v>681</v>
      </c>
      <c r="F9" s="604" t="s">
        <v>682</v>
      </c>
      <c r="G9" s="604" t="s">
        <v>683</v>
      </c>
      <c r="H9" s="642" t="s">
        <v>684</v>
      </c>
      <c r="I9" s="642" t="s">
        <v>685</v>
      </c>
      <c r="J9" s="604" t="s">
        <v>737</v>
      </c>
      <c r="K9" s="604" t="s">
        <v>736</v>
      </c>
      <c r="L9" s="604" t="s">
        <v>270</v>
      </c>
      <c r="N9" s="663" t="s">
        <v>31</v>
      </c>
      <c r="O9" s="664"/>
      <c r="P9" s="603" t="s">
        <v>32</v>
      </c>
      <c r="Q9" s="603" t="s">
        <v>33</v>
      </c>
      <c r="R9" s="603" t="s">
        <v>34</v>
      </c>
      <c r="S9" s="6"/>
      <c r="T9" s="604" t="s">
        <v>24</v>
      </c>
      <c r="U9" s="602" t="s">
        <v>726</v>
      </c>
      <c r="V9" s="602" t="s">
        <v>727</v>
      </c>
      <c r="W9" s="602" t="s">
        <v>728</v>
      </c>
      <c r="X9" s="602" t="s">
        <v>729</v>
      </c>
      <c r="Y9" s="602" t="s">
        <v>730</v>
      </c>
      <c r="Z9" s="602" t="s">
        <v>731</v>
      </c>
      <c r="AB9" s="602" t="s">
        <v>35</v>
      </c>
      <c r="AC9" s="602" t="s">
        <v>36</v>
      </c>
      <c r="AD9" s="602" t="s">
        <v>37</v>
      </c>
    </row>
    <row r="10" spans="1:35" x14ac:dyDescent="0.3">
      <c r="A10" s="630" t="s">
        <v>659</v>
      </c>
      <c r="B10" s="570"/>
      <c r="C10" s="599"/>
      <c r="D10" s="637">
        <v>1</v>
      </c>
      <c r="E10" s="638" t="s">
        <v>742</v>
      </c>
      <c r="F10" s="639">
        <v>1101</v>
      </c>
      <c r="G10" s="639" t="s">
        <v>38</v>
      </c>
      <c r="H10" s="640">
        <v>43831</v>
      </c>
      <c r="I10" s="640">
        <v>43831</v>
      </c>
      <c r="J10" s="641">
        <v>100</v>
      </c>
      <c r="K10" s="609" t="s">
        <v>492</v>
      </c>
      <c r="L10" s="609" t="s">
        <v>738</v>
      </c>
      <c r="N10" s="657" t="s">
        <v>40</v>
      </c>
      <c r="O10" s="658"/>
      <c r="P10" s="3"/>
      <c r="Q10" s="3"/>
      <c r="R10" s="3"/>
      <c r="T10" s="4">
        <v>1</v>
      </c>
      <c r="U10" s="2" t="s">
        <v>41</v>
      </c>
      <c r="V10" s="608" t="s">
        <v>41</v>
      </c>
      <c r="W10" s="609">
        <v>1</v>
      </c>
      <c r="X10" s="3" t="s">
        <v>492</v>
      </c>
      <c r="Y10" s="609">
        <v>4000</v>
      </c>
      <c r="Z10" s="609">
        <v>7000</v>
      </c>
      <c r="AB10" s="2" t="s">
        <v>46</v>
      </c>
      <c r="AC10" s="634">
        <f>SUM(Y10:Y1048576)</f>
        <v>9006</v>
      </c>
      <c r="AD10" s="634">
        <f>SUM(Z10:Z1048576)</f>
        <v>15009</v>
      </c>
    </row>
    <row r="11" spans="1:35" ht="31.5" x14ac:dyDescent="0.3">
      <c r="A11" s="626" t="s">
        <v>660</v>
      </c>
      <c r="B11" s="606"/>
      <c r="C11" s="599"/>
      <c r="D11" s="612">
        <v>2</v>
      </c>
      <c r="E11" s="635" t="s">
        <v>742</v>
      </c>
      <c r="F11" s="613">
        <v>1102</v>
      </c>
      <c r="G11" s="613" t="s">
        <v>38</v>
      </c>
      <c r="H11" s="614">
        <v>43832</v>
      </c>
      <c r="I11" s="614">
        <v>43832</v>
      </c>
      <c r="J11" s="636">
        <v>200</v>
      </c>
      <c r="K11" s="607" t="s">
        <v>476</v>
      </c>
      <c r="L11" s="607" t="s">
        <v>739</v>
      </c>
      <c r="N11" s="657" t="s">
        <v>692</v>
      </c>
      <c r="O11" s="658"/>
      <c r="P11" s="3"/>
      <c r="Q11" s="3"/>
      <c r="R11" s="3"/>
      <c r="T11" s="4"/>
      <c r="U11" s="2" t="s">
        <v>139</v>
      </c>
      <c r="V11" s="570" t="s">
        <v>732</v>
      </c>
      <c r="W11" s="609">
        <v>2</v>
      </c>
      <c r="X11" s="3" t="s">
        <v>476</v>
      </c>
      <c r="Y11" s="609">
        <v>5000</v>
      </c>
      <c r="Z11" s="609">
        <v>8000</v>
      </c>
    </row>
    <row r="12" spans="1:35" ht="62.95" customHeight="1" x14ac:dyDescent="0.3">
      <c r="A12" s="626" t="s">
        <v>662</v>
      </c>
      <c r="B12" s="606"/>
      <c r="C12" s="599"/>
      <c r="D12" s="612">
        <v>3</v>
      </c>
      <c r="E12" s="635" t="s">
        <v>742</v>
      </c>
      <c r="F12" s="613">
        <v>1103</v>
      </c>
      <c r="G12" s="613" t="s">
        <v>714</v>
      </c>
      <c r="H12" s="614">
        <v>43833</v>
      </c>
      <c r="I12" s="614">
        <v>43833</v>
      </c>
      <c r="J12" s="636">
        <v>300</v>
      </c>
      <c r="K12" s="607" t="s">
        <v>521</v>
      </c>
      <c r="L12" s="607" t="s">
        <v>740</v>
      </c>
      <c r="N12" s="652" t="s">
        <v>693</v>
      </c>
      <c r="O12" s="653"/>
      <c r="P12" s="606"/>
      <c r="Q12" s="606"/>
      <c r="R12" s="606"/>
      <c r="T12" s="4"/>
      <c r="U12" s="2" t="s">
        <v>146</v>
      </c>
      <c r="V12" s="570" t="s">
        <v>148</v>
      </c>
      <c r="W12" s="609">
        <v>3</v>
      </c>
      <c r="X12" s="3" t="s">
        <v>535</v>
      </c>
      <c r="Y12" s="609">
        <v>6</v>
      </c>
      <c r="Z12" s="609">
        <v>9</v>
      </c>
    </row>
    <row r="13" spans="1:35" ht="31.5" x14ac:dyDescent="0.3">
      <c r="A13" s="626" t="s">
        <v>661</v>
      </c>
      <c r="B13" s="570"/>
      <c r="C13" s="599"/>
      <c r="D13" s="612"/>
      <c r="E13" s="635" t="s">
        <v>742</v>
      </c>
      <c r="F13" s="613">
        <v>1104</v>
      </c>
      <c r="G13" s="613" t="s">
        <v>714</v>
      </c>
      <c r="H13" s="614">
        <v>43834</v>
      </c>
      <c r="I13" s="614">
        <v>43834</v>
      </c>
      <c r="J13" s="636">
        <v>400</v>
      </c>
      <c r="K13" s="607" t="s">
        <v>531</v>
      </c>
      <c r="L13" s="607" t="s">
        <v>741</v>
      </c>
      <c r="N13" s="652" t="s">
        <v>694</v>
      </c>
      <c r="O13" s="653"/>
      <c r="P13" s="607"/>
      <c r="Q13" s="607"/>
      <c r="R13" s="607"/>
      <c r="T13" s="4"/>
      <c r="U13" s="2"/>
      <c r="V13" s="570"/>
      <c r="W13" s="609"/>
      <c r="X13" s="3"/>
      <c r="Y13" s="609"/>
      <c r="Z13" s="609"/>
    </row>
    <row r="14" spans="1:35" x14ac:dyDescent="0.3">
      <c r="A14" s="630" t="s">
        <v>663</v>
      </c>
      <c r="B14" s="570"/>
      <c r="C14" s="599"/>
      <c r="D14" s="612"/>
      <c r="E14" s="635"/>
      <c r="F14" s="613"/>
      <c r="G14" s="613"/>
      <c r="H14" s="613"/>
      <c r="I14" s="613"/>
      <c r="J14" s="636"/>
      <c r="K14" s="607"/>
      <c r="L14" s="607"/>
      <c r="N14" s="652" t="s">
        <v>695</v>
      </c>
      <c r="O14" s="653"/>
      <c r="P14" s="610"/>
      <c r="Q14" s="610"/>
      <c r="R14" s="610"/>
      <c r="T14" s="4"/>
      <c r="U14" s="2"/>
      <c r="V14" s="570"/>
      <c r="W14" s="609"/>
      <c r="X14" s="3"/>
      <c r="Y14" s="609"/>
      <c r="Z14" s="609"/>
    </row>
    <row r="15" spans="1:35" x14ac:dyDescent="0.3">
      <c r="A15" s="630" t="s">
        <v>664</v>
      </c>
      <c r="B15" s="570"/>
      <c r="C15" s="599"/>
      <c r="D15" s="612"/>
      <c r="E15" s="635"/>
      <c r="F15" s="613"/>
      <c r="G15" s="613"/>
      <c r="H15" s="613"/>
      <c r="I15" s="613"/>
      <c r="J15" s="636"/>
      <c r="K15" s="607"/>
      <c r="L15" s="607"/>
      <c r="N15" s="652" t="s">
        <v>696</v>
      </c>
      <c r="O15" s="653"/>
      <c r="P15" s="632">
        <f>(1-P14)*P13</f>
        <v>0</v>
      </c>
      <c r="Q15" s="632">
        <f>(1-Q14)*Q13</f>
        <v>0</v>
      </c>
      <c r="R15" s="632">
        <f>(1-R14)*R13</f>
        <v>0</v>
      </c>
      <c r="T15" s="4"/>
      <c r="U15" s="2"/>
      <c r="V15" s="605"/>
      <c r="W15" s="609"/>
      <c r="X15" s="3"/>
      <c r="Y15" s="609"/>
      <c r="Z15" s="609"/>
    </row>
    <row r="16" spans="1:35" ht="15.75" customHeight="1" x14ac:dyDescent="0.3">
      <c r="A16" s="630" t="s">
        <v>665</v>
      </c>
      <c r="B16" s="570" t="s">
        <v>651</v>
      </c>
      <c r="C16" s="599"/>
      <c r="D16" s="612"/>
      <c r="E16" s="635"/>
      <c r="F16" s="613"/>
      <c r="G16" s="613"/>
      <c r="H16" s="613"/>
      <c r="I16" s="613"/>
      <c r="J16" s="636"/>
      <c r="K16" s="607"/>
      <c r="L16" s="607"/>
      <c r="N16" s="654" t="s">
        <v>746</v>
      </c>
      <c r="O16" s="654"/>
      <c r="P16" s="659"/>
      <c r="Q16" s="659"/>
      <c r="R16" s="659"/>
      <c r="T16" s="4"/>
      <c r="U16" s="2"/>
      <c r="V16" s="570"/>
      <c r="W16" s="609"/>
      <c r="X16" s="3"/>
      <c r="Y16" s="609"/>
      <c r="Z16" s="609"/>
    </row>
    <row r="17" spans="1:26" x14ac:dyDescent="0.3">
      <c r="A17" s="630" t="s">
        <v>666</v>
      </c>
      <c r="B17" s="3"/>
      <c r="C17" s="599"/>
      <c r="D17" s="612"/>
      <c r="E17" s="635"/>
      <c r="F17" s="613"/>
      <c r="G17" s="613"/>
      <c r="H17" s="613"/>
      <c r="I17" s="613"/>
      <c r="J17" s="636"/>
      <c r="K17" s="607"/>
      <c r="L17" s="607"/>
      <c r="N17" s="654"/>
      <c r="O17" s="654"/>
      <c r="P17" s="659"/>
      <c r="Q17" s="659"/>
      <c r="R17" s="659"/>
      <c r="T17" s="4"/>
      <c r="U17" s="2"/>
      <c r="V17" s="570"/>
      <c r="W17" s="609"/>
      <c r="X17" s="3"/>
      <c r="Y17" s="609"/>
      <c r="Z17" s="609"/>
    </row>
    <row r="18" spans="1:26" x14ac:dyDescent="0.3">
      <c r="A18" s="630" t="s">
        <v>667</v>
      </c>
      <c r="B18" s="3"/>
      <c r="C18" s="599"/>
      <c r="D18" s="612"/>
      <c r="E18" s="635"/>
      <c r="F18" s="613"/>
      <c r="G18" s="613"/>
      <c r="H18" s="613"/>
      <c r="I18" s="613"/>
      <c r="J18" s="636"/>
      <c r="K18" s="607"/>
      <c r="L18" s="607"/>
      <c r="N18" s="655" t="s">
        <v>747</v>
      </c>
      <c r="O18" s="655"/>
      <c r="P18" s="655"/>
      <c r="Q18" s="655"/>
      <c r="R18" s="655"/>
      <c r="T18" s="4"/>
      <c r="U18" s="2"/>
      <c r="V18" s="570"/>
      <c r="W18" s="609"/>
      <c r="X18" s="3"/>
      <c r="Y18" s="609"/>
      <c r="Z18" s="609"/>
    </row>
    <row r="19" spans="1:26" x14ac:dyDescent="0.3">
      <c r="A19" s="627" t="s">
        <v>669</v>
      </c>
      <c r="B19" s="570"/>
      <c r="C19" s="599"/>
      <c r="D19" s="612"/>
      <c r="E19" s="635"/>
      <c r="F19" s="613"/>
      <c r="G19" s="613"/>
      <c r="H19" s="613"/>
      <c r="I19" s="613"/>
      <c r="J19" s="636"/>
      <c r="K19" s="607"/>
      <c r="L19" s="607"/>
      <c r="N19" s="643" t="s">
        <v>748</v>
      </c>
      <c r="O19" s="643" t="s">
        <v>753</v>
      </c>
      <c r="P19" s="643" t="s">
        <v>749</v>
      </c>
      <c r="Q19" s="643" t="s">
        <v>750</v>
      </c>
      <c r="R19" s="643" t="s">
        <v>751</v>
      </c>
      <c r="T19" s="4"/>
      <c r="U19" s="2"/>
      <c r="V19" s="570"/>
      <c r="W19" s="609"/>
      <c r="X19" s="3"/>
      <c r="Y19" s="609"/>
      <c r="Z19" s="609"/>
    </row>
    <row r="20" spans="1:26" s="5" customFormat="1" x14ac:dyDescent="0.3">
      <c r="A20" s="627" t="s">
        <v>670</v>
      </c>
      <c r="B20" s="570"/>
      <c r="C20" s="599"/>
      <c r="D20" s="612"/>
      <c r="E20" s="635"/>
      <c r="F20" s="613"/>
      <c r="G20" s="613"/>
      <c r="H20" s="613"/>
      <c r="I20" s="613"/>
      <c r="J20" s="636"/>
      <c r="K20" s="607"/>
      <c r="L20" s="607"/>
      <c r="N20" s="570" t="s">
        <v>754</v>
      </c>
      <c r="O20" s="570" t="s">
        <v>268</v>
      </c>
      <c r="P20" s="570">
        <v>2020</v>
      </c>
      <c r="Q20" s="570">
        <v>2021</v>
      </c>
      <c r="R20" s="570">
        <v>2022</v>
      </c>
      <c r="T20" s="4"/>
      <c r="U20" s="2"/>
      <c r="V20" s="570"/>
      <c r="W20" s="609"/>
      <c r="X20" s="3"/>
      <c r="Y20" s="609"/>
      <c r="Z20" s="609"/>
    </row>
    <row r="21" spans="1:26" s="5" customFormat="1" x14ac:dyDescent="0.3">
      <c r="A21" s="627" t="s">
        <v>671</v>
      </c>
      <c r="B21" s="570"/>
      <c r="C21" s="599"/>
      <c r="D21" s="612"/>
      <c r="E21" s="635"/>
      <c r="F21" s="613"/>
      <c r="G21" s="613"/>
      <c r="H21" s="613"/>
      <c r="I21" s="613"/>
      <c r="J21" s="636"/>
      <c r="K21" s="607"/>
      <c r="L21" s="607"/>
      <c r="N21" s="570" t="s">
        <v>755</v>
      </c>
      <c r="O21" s="570" t="s">
        <v>268</v>
      </c>
      <c r="P21" s="570" t="s">
        <v>757</v>
      </c>
      <c r="Q21" s="570" t="s">
        <v>758</v>
      </c>
      <c r="R21" s="570" t="s">
        <v>759</v>
      </c>
      <c r="T21" s="4"/>
      <c r="U21" s="2"/>
      <c r="V21" s="570"/>
      <c r="W21" s="609"/>
      <c r="X21" s="3"/>
      <c r="Y21" s="609"/>
      <c r="Z21" s="609"/>
    </row>
    <row r="22" spans="1:26" s="5" customFormat="1" x14ac:dyDescent="0.3">
      <c r="A22" s="627" t="s">
        <v>672</v>
      </c>
      <c r="B22" s="570"/>
      <c r="C22" s="599"/>
      <c r="D22" s="612"/>
      <c r="E22" s="635"/>
      <c r="F22" s="613"/>
      <c r="G22" s="613"/>
      <c r="H22" s="613"/>
      <c r="I22" s="613"/>
      <c r="J22" s="636"/>
      <c r="K22" s="607"/>
      <c r="L22" s="607"/>
      <c r="N22" s="570" t="s">
        <v>756</v>
      </c>
      <c r="O22" s="570" t="s">
        <v>196</v>
      </c>
      <c r="P22" s="570">
        <v>11</v>
      </c>
      <c r="Q22" s="570">
        <v>22</v>
      </c>
      <c r="R22" s="570">
        <v>33</v>
      </c>
      <c r="T22" s="4"/>
      <c r="U22" s="2"/>
      <c r="V22" s="570"/>
      <c r="W22" s="609"/>
      <c r="X22" s="3"/>
      <c r="Y22" s="609"/>
      <c r="Z22" s="609"/>
    </row>
    <row r="23" spans="1:26" s="5" customFormat="1" ht="15.45" customHeight="1" x14ac:dyDescent="0.3">
      <c r="A23" s="627" t="s">
        <v>51</v>
      </c>
      <c r="B23" s="570"/>
      <c r="C23" s="6"/>
      <c r="D23" s="612"/>
      <c r="E23" s="635"/>
      <c r="F23" s="613"/>
      <c r="G23" s="613"/>
      <c r="H23" s="613"/>
      <c r="I23" s="613"/>
      <c r="J23" s="636"/>
      <c r="K23" s="607"/>
      <c r="L23" s="607"/>
      <c r="N23" s="570" t="s">
        <v>762</v>
      </c>
      <c r="O23" s="570" t="s">
        <v>196</v>
      </c>
      <c r="P23" s="570">
        <v>9</v>
      </c>
      <c r="Q23" s="570">
        <v>8</v>
      </c>
      <c r="R23" s="570">
        <v>7</v>
      </c>
      <c r="T23" s="4"/>
      <c r="U23" s="2"/>
      <c r="V23" s="570"/>
      <c r="W23" s="609"/>
      <c r="X23" s="3"/>
      <c r="Y23" s="609"/>
      <c r="Z23" s="609"/>
    </row>
    <row r="24" spans="1:26" s="5" customFormat="1" x14ac:dyDescent="0.3">
      <c r="A24" s="627" t="s">
        <v>673</v>
      </c>
      <c r="B24" s="570"/>
      <c r="D24" s="612"/>
      <c r="E24" s="635"/>
      <c r="F24" s="613"/>
      <c r="G24" s="613"/>
      <c r="H24" s="613"/>
      <c r="I24" s="613"/>
      <c r="J24" s="636"/>
      <c r="K24" s="607"/>
      <c r="L24" s="607"/>
      <c r="N24" s="570"/>
      <c r="O24" s="570"/>
      <c r="P24" s="570"/>
      <c r="Q24" s="570"/>
      <c r="R24" s="570"/>
      <c r="T24" s="4"/>
      <c r="U24" s="2"/>
      <c r="V24" s="570"/>
      <c r="W24" s="609"/>
      <c r="X24" s="3"/>
      <c r="Y24" s="609"/>
      <c r="Z24" s="609"/>
    </row>
    <row r="25" spans="1:26" s="5" customFormat="1" x14ac:dyDescent="0.3">
      <c r="A25" s="622"/>
      <c r="D25" s="612"/>
      <c r="E25" s="635"/>
      <c r="F25" s="613"/>
      <c r="G25" s="613"/>
      <c r="H25" s="613"/>
      <c r="I25" s="613"/>
      <c r="J25" s="636"/>
      <c r="K25" s="607"/>
      <c r="L25" s="607"/>
      <c r="N25" s="570"/>
      <c r="O25" s="570"/>
      <c r="P25" s="570"/>
      <c r="Q25" s="570"/>
      <c r="R25" s="570"/>
      <c r="T25" s="4"/>
      <c r="U25" s="2"/>
      <c r="V25" s="570"/>
      <c r="W25" s="609"/>
      <c r="X25" s="3"/>
      <c r="Y25" s="609"/>
      <c r="Z25" s="609"/>
    </row>
    <row r="26" spans="1:26" s="5" customFormat="1" x14ac:dyDescent="0.3">
      <c r="A26" s="656" t="s">
        <v>58</v>
      </c>
      <c r="B26" s="656"/>
      <c r="D26" s="612"/>
      <c r="E26" s="635"/>
      <c r="F26" s="613"/>
      <c r="G26" s="613"/>
      <c r="H26" s="613"/>
      <c r="I26" s="613"/>
      <c r="J26" s="636"/>
      <c r="K26" s="607"/>
      <c r="L26" s="607"/>
      <c r="N26" s="570"/>
      <c r="O26" s="570"/>
      <c r="P26" s="570"/>
      <c r="Q26" s="570"/>
      <c r="R26" s="570"/>
      <c r="T26" s="4"/>
      <c r="U26" s="2"/>
      <c r="V26" s="570"/>
      <c r="W26" s="609"/>
      <c r="X26" s="3"/>
      <c r="Y26" s="609"/>
      <c r="Z26" s="609"/>
    </row>
    <row r="27" spans="1:26" s="5" customFormat="1" ht="31.5" x14ac:dyDescent="0.3">
      <c r="A27" s="603" t="s">
        <v>59</v>
      </c>
      <c r="B27" s="9" t="s">
        <v>60</v>
      </c>
      <c r="D27" s="612"/>
      <c r="E27" s="635"/>
      <c r="F27" s="613"/>
      <c r="G27" s="613"/>
      <c r="H27" s="613"/>
      <c r="I27" s="613"/>
      <c r="J27" s="636"/>
      <c r="K27" s="607"/>
      <c r="L27" s="607"/>
      <c r="N27" s="570"/>
      <c r="O27" s="570"/>
      <c r="P27" s="570"/>
      <c r="Q27" s="570"/>
      <c r="R27" s="570"/>
      <c r="T27" s="4"/>
      <c r="U27" s="2"/>
      <c r="V27" s="570"/>
      <c r="W27" s="609"/>
      <c r="X27" s="3"/>
      <c r="Y27" s="609"/>
      <c r="Z27" s="609"/>
    </row>
    <row r="28" spans="1:26" s="5" customFormat="1" x14ac:dyDescent="0.3">
      <c r="A28" s="625" t="s">
        <v>668</v>
      </c>
      <c r="B28" s="3" t="s">
        <v>142</v>
      </c>
      <c r="D28" s="612"/>
      <c r="E28" s="635"/>
      <c r="F28" s="613"/>
      <c r="G28" s="613"/>
      <c r="H28" s="613"/>
      <c r="I28" s="613"/>
      <c r="J28" s="636"/>
      <c r="K28" s="607"/>
      <c r="L28" s="607"/>
      <c r="N28" s="570"/>
      <c r="O28" s="570"/>
      <c r="P28" s="570"/>
      <c r="Q28" s="570"/>
      <c r="R28" s="570"/>
      <c r="T28" s="4"/>
      <c r="U28" s="2"/>
      <c r="V28" s="570"/>
      <c r="W28" s="609"/>
      <c r="X28" s="3"/>
      <c r="Y28" s="609"/>
      <c r="Z28" s="609"/>
    </row>
    <row r="29" spans="1:26" s="5" customFormat="1" ht="47.2" x14ac:dyDescent="0.3">
      <c r="A29" s="631" t="s">
        <v>703</v>
      </c>
      <c r="B29" s="570" t="s">
        <v>42</v>
      </c>
      <c r="D29" s="612"/>
      <c r="E29" s="635"/>
      <c r="F29" s="613"/>
      <c r="G29" s="613"/>
      <c r="H29" s="613"/>
      <c r="I29" s="613"/>
      <c r="J29" s="636"/>
      <c r="K29" s="607"/>
      <c r="L29" s="607"/>
      <c r="N29" s="570"/>
      <c r="O29" s="570"/>
      <c r="P29" s="570"/>
      <c r="Q29" s="570"/>
      <c r="R29" s="570"/>
      <c r="T29" s="4"/>
      <c r="U29" s="2"/>
      <c r="V29" s="570"/>
      <c r="W29" s="609"/>
      <c r="X29" s="3"/>
      <c r="Y29" s="609"/>
      <c r="Z29" s="609"/>
    </row>
    <row r="30" spans="1:26" s="5" customFormat="1" ht="31.5" x14ac:dyDescent="0.3">
      <c r="A30" s="631" t="s">
        <v>77</v>
      </c>
      <c r="B30" s="570">
        <v>7</v>
      </c>
      <c r="D30" s="612"/>
      <c r="E30" s="635"/>
      <c r="F30" s="613"/>
      <c r="G30" s="613"/>
      <c r="H30" s="613"/>
      <c r="I30" s="613"/>
      <c r="J30" s="636"/>
      <c r="K30" s="607"/>
      <c r="L30" s="607"/>
      <c r="N30" s="570"/>
      <c r="O30" s="570"/>
      <c r="P30" s="570"/>
      <c r="Q30" s="570"/>
      <c r="R30" s="570"/>
      <c r="T30" s="4"/>
      <c r="U30" s="2"/>
      <c r="V30" s="570"/>
      <c r="W30" s="609"/>
      <c r="X30" s="3"/>
      <c r="Y30" s="609"/>
      <c r="Z30" s="609"/>
    </row>
    <row r="31" spans="1:26" s="5" customFormat="1" ht="31.5" x14ac:dyDescent="0.3">
      <c r="A31" s="631" t="s">
        <v>78</v>
      </c>
      <c r="B31" s="615">
        <v>0.4</v>
      </c>
      <c r="D31" s="612"/>
      <c r="E31" s="635"/>
      <c r="F31" s="613"/>
      <c r="G31" s="613"/>
      <c r="H31" s="613"/>
      <c r="I31" s="613"/>
      <c r="J31" s="636"/>
      <c r="K31" s="607"/>
      <c r="L31" s="607"/>
      <c r="N31" s="570"/>
      <c r="O31" s="570"/>
      <c r="P31" s="570"/>
      <c r="Q31" s="570"/>
      <c r="R31" s="570"/>
      <c r="T31" s="4"/>
      <c r="U31" s="2"/>
      <c r="V31" s="570"/>
      <c r="W31" s="609"/>
      <c r="X31" s="3"/>
      <c r="Y31" s="609"/>
      <c r="Z31" s="609"/>
    </row>
    <row r="32" spans="1:26" s="5" customFormat="1" x14ac:dyDescent="0.3">
      <c r="A32" s="625" t="s">
        <v>88</v>
      </c>
      <c r="B32" s="3" t="s">
        <v>489</v>
      </c>
      <c r="D32" s="612"/>
      <c r="E32" s="635"/>
      <c r="F32" s="613"/>
      <c r="G32" s="613"/>
      <c r="H32" s="613"/>
      <c r="I32" s="613"/>
      <c r="J32" s="636"/>
      <c r="K32" s="607"/>
      <c r="L32" s="607"/>
      <c r="N32" s="570"/>
      <c r="O32" s="570"/>
      <c r="P32" s="570"/>
      <c r="Q32" s="570"/>
      <c r="R32" s="570"/>
      <c r="T32" s="4"/>
      <c r="U32" s="2"/>
      <c r="V32" s="570"/>
      <c r="W32" s="609"/>
      <c r="X32" s="3"/>
      <c r="Y32" s="609"/>
      <c r="Z32" s="609"/>
    </row>
    <row r="33" spans="1:26" s="5" customFormat="1" x14ac:dyDescent="0.3">
      <c r="A33" s="622"/>
      <c r="D33" s="612"/>
      <c r="E33" s="635"/>
      <c r="F33" s="613"/>
      <c r="G33" s="613"/>
      <c r="H33" s="613"/>
      <c r="I33" s="613"/>
      <c r="J33" s="636"/>
      <c r="K33" s="607"/>
      <c r="L33" s="607"/>
      <c r="N33" s="570"/>
      <c r="O33" s="570"/>
      <c r="P33" s="570"/>
      <c r="Q33" s="570"/>
      <c r="R33" s="570"/>
      <c r="T33" s="4"/>
      <c r="U33" s="2"/>
      <c r="V33" s="570"/>
      <c r="W33" s="609"/>
      <c r="X33" s="3"/>
      <c r="Y33" s="609"/>
      <c r="Z33" s="609"/>
    </row>
    <row r="34" spans="1:26" s="5" customFormat="1" x14ac:dyDescent="0.3">
      <c r="A34" s="622"/>
      <c r="D34" s="612"/>
      <c r="E34" s="635"/>
      <c r="F34" s="613"/>
      <c r="G34" s="613"/>
      <c r="H34" s="613"/>
      <c r="I34" s="613"/>
      <c r="J34" s="636"/>
      <c r="K34" s="607"/>
      <c r="L34" s="607"/>
      <c r="N34" s="570"/>
      <c r="O34" s="570"/>
      <c r="P34" s="570"/>
      <c r="Q34" s="570"/>
      <c r="R34" s="570"/>
      <c r="T34" s="4"/>
      <c r="U34" s="2"/>
      <c r="V34" s="570"/>
      <c r="W34" s="609"/>
      <c r="X34" s="3"/>
      <c r="Y34" s="609"/>
      <c r="Z34" s="609"/>
    </row>
    <row r="35" spans="1:26" s="5" customFormat="1" x14ac:dyDescent="0.3">
      <c r="A35" s="622"/>
      <c r="D35" s="612"/>
      <c r="E35" s="635"/>
      <c r="F35" s="613"/>
      <c r="G35" s="613"/>
      <c r="H35" s="613"/>
      <c r="I35" s="613"/>
      <c r="J35" s="636"/>
      <c r="K35" s="607"/>
      <c r="L35" s="607"/>
      <c r="N35" s="570"/>
      <c r="O35" s="570"/>
      <c r="P35" s="570"/>
      <c r="Q35" s="570"/>
      <c r="R35" s="570"/>
      <c r="T35" s="4"/>
      <c r="U35" s="2"/>
      <c r="V35" s="570"/>
      <c r="W35" s="609"/>
      <c r="X35" s="3"/>
      <c r="Y35" s="609"/>
      <c r="Z35" s="609"/>
    </row>
    <row r="36" spans="1:26" s="5" customFormat="1" x14ac:dyDescent="0.3">
      <c r="A36" s="622"/>
      <c r="D36" s="612"/>
      <c r="E36" s="635"/>
      <c r="F36" s="613"/>
      <c r="G36" s="613"/>
      <c r="H36" s="613"/>
      <c r="I36" s="613"/>
      <c r="J36" s="636"/>
      <c r="K36" s="607"/>
      <c r="L36" s="607"/>
      <c r="N36" s="570"/>
      <c r="O36" s="570"/>
      <c r="P36" s="570"/>
      <c r="Q36" s="570"/>
      <c r="R36" s="570"/>
      <c r="T36" s="4"/>
      <c r="U36" s="2"/>
      <c r="V36" s="570"/>
      <c r="W36" s="609"/>
      <c r="X36" s="3"/>
      <c r="Y36" s="609"/>
      <c r="Z36" s="609"/>
    </row>
    <row r="37" spans="1:26" s="5" customFormat="1" x14ac:dyDescent="0.3">
      <c r="A37" s="622"/>
      <c r="D37" s="612"/>
      <c r="E37" s="635"/>
      <c r="F37" s="613"/>
      <c r="G37" s="613"/>
      <c r="H37" s="613"/>
      <c r="I37" s="613"/>
      <c r="J37" s="636"/>
      <c r="K37" s="607"/>
      <c r="L37" s="607"/>
      <c r="N37" s="570"/>
      <c r="O37" s="570"/>
      <c r="P37" s="570"/>
      <c r="Q37" s="570"/>
      <c r="R37" s="570"/>
      <c r="T37" s="4"/>
      <c r="U37" s="2"/>
      <c r="V37" s="570"/>
      <c r="W37" s="609"/>
      <c r="X37" s="3"/>
      <c r="Y37" s="609"/>
      <c r="Z37" s="609"/>
    </row>
    <row r="38" spans="1:26" s="5" customFormat="1" x14ac:dyDescent="0.3">
      <c r="A38" s="622"/>
      <c r="D38" s="612"/>
      <c r="E38" s="635"/>
      <c r="F38" s="613"/>
      <c r="G38" s="613"/>
      <c r="H38" s="613"/>
      <c r="I38" s="613"/>
      <c r="J38" s="636"/>
      <c r="K38" s="607"/>
      <c r="L38" s="607"/>
      <c r="N38" s="570"/>
      <c r="O38" s="570"/>
      <c r="P38" s="570"/>
      <c r="Q38" s="570"/>
      <c r="R38" s="570"/>
      <c r="T38" s="4"/>
      <c r="U38" s="2"/>
      <c r="V38" s="570"/>
      <c r="W38" s="609"/>
      <c r="X38" s="3"/>
      <c r="Y38" s="609"/>
      <c r="Z38" s="609"/>
    </row>
    <row r="39" spans="1:26" s="5" customFormat="1" x14ac:dyDescent="0.3">
      <c r="A39" s="622"/>
      <c r="D39" s="612"/>
      <c r="E39" s="635"/>
      <c r="F39" s="613"/>
      <c r="G39" s="613"/>
      <c r="H39" s="613"/>
      <c r="I39" s="613"/>
      <c r="J39" s="636"/>
      <c r="K39" s="607"/>
      <c r="L39" s="607"/>
      <c r="N39" s="570"/>
      <c r="O39" s="570"/>
      <c r="P39" s="570"/>
      <c r="Q39" s="570"/>
      <c r="R39" s="570"/>
      <c r="T39" s="4"/>
      <c r="U39" s="2"/>
      <c r="V39" s="570"/>
      <c r="W39" s="609"/>
      <c r="X39" s="3"/>
      <c r="Y39" s="609"/>
      <c r="Z39" s="609"/>
    </row>
    <row r="40" spans="1:26" s="5" customFormat="1" x14ac:dyDescent="0.3">
      <c r="A40" s="622"/>
      <c r="D40" s="612"/>
      <c r="E40" s="635"/>
      <c r="F40" s="613"/>
      <c r="G40" s="613"/>
      <c r="H40" s="613"/>
      <c r="I40" s="613"/>
      <c r="J40" s="636"/>
      <c r="K40" s="607"/>
      <c r="L40" s="607"/>
      <c r="N40" s="570"/>
      <c r="O40" s="570"/>
      <c r="P40" s="570"/>
      <c r="Q40" s="570"/>
      <c r="R40" s="570"/>
      <c r="T40" s="4"/>
      <c r="U40" s="2"/>
      <c r="V40" s="570"/>
      <c r="W40" s="609"/>
      <c r="X40" s="3"/>
      <c r="Y40" s="609"/>
      <c r="Z40" s="609"/>
    </row>
    <row r="41" spans="1:26" s="5" customFormat="1" x14ac:dyDescent="0.3">
      <c r="A41" s="622"/>
      <c r="D41" s="612"/>
      <c r="E41" s="635"/>
      <c r="F41" s="613"/>
      <c r="G41" s="613"/>
      <c r="H41" s="613"/>
      <c r="I41" s="613"/>
      <c r="J41" s="636"/>
      <c r="K41" s="607"/>
      <c r="L41" s="607"/>
      <c r="N41" s="570"/>
      <c r="O41" s="570"/>
      <c r="P41" s="570"/>
      <c r="Q41" s="570"/>
      <c r="R41" s="570"/>
      <c r="T41" s="4"/>
      <c r="U41" s="2"/>
      <c r="V41" s="570"/>
      <c r="W41" s="609"/>
      <c r="X41" s="3"/>
      <c r="Y41" s="609"/>
      <c r="Z41" s="609"/>
    </row>
    <row r="42" spans="1:26" s="5" customFormat="1" x14ac:dyDescent="0.3">
      <c r="A42" s="622"/>
      <c r="D42" s="612"/>
      <c r="E42" s="635"/>
      <c r="F42" s="613"/>
      <c r="G42" s="613"/>
      <c r="H42" s="613"/>
      <c r="I42" s="613"/>
      <c r="J42" s="636"/>
      <c r="K42" s="607"/>
      <c r="L42" s="607"/>
      <c r="N42" s="570"/>
      <c r="O42" s="570"/>
      <c r="P42" s="570"/>
      <c r="Q42" s="570"/>
      <c r="R42" s="570"/>
      <c r="T42" s="4"/>
      <c r="U42" s="2"/>
      <c r="V42" s="570"/>
      <c r="W42" s="609"/>
      <c r="X42" s="3"/>
      <c r="Y42" s="609"/>
      <c r="Z42" s="609"/>
    </row>
    <row r="43" spans="1:26" s="5" customFormat="1" ht="15.6" customHeight="1" x14ac:dyDescent="0.3">
      <c r="A43" s="622"/>
      <c r="D43" s="612"/>
      <c r="E43" s="635"/>
      <c r="F43" s="613"/>
      <c r="G43" s="613"/>
      <c r="H43" s="613"/>
      <c r="I43" s="613"/>
      <c r="J43" s="636"/>
      <c r="K43" s="607"/>
      <c r="L43" s="607"/>
      <c r="N43" s="570"/>
      <c r="O43" s="570"/>
      <c r="P43" s="570"/>
      <c r="Q43" s="570"/>
      <c r="R43" s="570"/>
      <c r="T43" s="4"/>
      <c r="U43" s="2"/>
      <c r="V43" s="570"/>
      <c r="W43" s="609"/>
      <c r="X43" s="3"/>
      <c r="Y43" s="609"/>
      <c r="Z43" s="609"/>
    </row>
    <row r="44" spans="1:26" s="5" customFormat="1" x14ac:dyDescent="0.3">
      <c r="A44" s="622"/>
      <c r="B44" s="600"/>
      <c r="D44" s="612"/>
      <c r="E44" s="635"/>
      <c r="F44" s="613"/>
      <c r="G44" s="613"/>
      <c r="H44" s="613"/>
      <c r="I44" s="613"/>
      <c r="J44" s="636"/>
      <c r="K44" s="607"/>
      <c r="L44" s="607"/>
      <c r="N44" s="570"/>
      <c r="O44" s="570"/>
      <c r="P44" s="570"/>
      <c r="Q44" s="570"/>
      <c r="R44" s="570"/>
      <c r="T44" s="4"/>
      <c r="U44" s="2"/>
      <c r="V44" s="570"/>
      <c r="W44" s="609"/>
      <c r="X44" s="3"/>
      <c r="Y44" s="609"/>
      <c r="Z44" s="609"/>
    </row>
    <row r="45" spans="1:26" s="5" customFormat="1" x14ac:dyDescent="0.3">
      <c r="A45" s="29"/>
      <c r="B45" s="14"/>
      <c r="D45" s="612"/>
      <c r="E45" s="635"/>
      <c r="F45" s="613"/>
      <c r="G45" s="613"/>
      <c r="H45" s="613"/>
      <c r="I45" s="613"/>
      <c r="J45" s="636"/>
      <c r="K45" s="607"/>
      <c r="L45" s="607"/>
      <c r="N45" s="570"/>
      <c r="O45" s="570"/>
      <c r="P45" s="570"/>
      <c r="Q45" s="570"/>
      <c r="R45" s="570"/>
      <c r="T45" s="4"/>
      <c r="U45" s="2"/>
      <c r="V45" s="570"/>
      <c r="W45" s="609"/>
      <c r="X45" s="3"/>
      <c r="Y45" s="609"/>
      <c r="Z45" s="609"/>
    </row>
    <row r="46" spans="1:26" s="5" customFormat="1" x14ac:dyDescent="0.3">
      <c r="A46" s="622"/>
      <c r="D46" s="612"/>
      <c r="E46" s="635"/>
      <c r="F46" s="613"/>
      <c r="G46" s="613"/>
      <c r="H46" s="613"/>
      <c r="I46" s="613"/>
      <c r="J46" s="636"/>
      <c r="K46" s="607"/>
      <c r="L46" s="607"/>
      <c r="N46" s="570"/>
      <c r="O46" s="570"/>
      <c r="P46" s="570"/>
      <c r="Q46" s="570"/>
      <c r="R46" s="570"/>
      <c r="T46" s="4"/>
      <c r="U46" s="2"/>
      <c r="V46" s="570"/>
      <c r="W46" s="609"/>
      <c r="X46" s="3"/>
      <c r="Y46" s="609"/>
      <c r="Z46" s="609"/>
    </row>
    <row r="47" spans="1:26" s="5" customFormat="1" x14ac:dyDescent="0.3">
      <c r="A47" s="622"/>
      <c r="B47" s="14"/>
      <c r="D47" s="612"/>
      <c r="E47" s="635"/>
      <c r="F47" s="613"/>
      <c r="G47" s="613"/>
      <c r="H47" s="613"/>
      <c r="I47" s="613"/>
      <c r="J47" s="636"/>
      <c r="K47" s="607"/>
      <c r="L47" s="607"/>
      <c r="N47" s="570"/>
      <c r="O47" s="570"/>
      <c r="P47" s="570"/>
      <c r="Q47" s="570"/>
      <c r="R47" s="570"/>
      <c r="T47" s="4"/>
      <c r="U47" s="2"/>
      <c r="V47" s="570"/>
      <c r="W47" s="609"/>
      <c r="X47" s="3"/>
      <c r="Y47" s="609"/>
      <c r="Z47" s="609"/>
    </row>
    <row r="48" spans="1:26" s="5" customFormat="1" x14ac:dyDescent="0.3">
      <c r="A48" s="622"/>
      <c r="D48" s="612"/>
      <c r="E48" s="635"/>
      <c r="F48" s="613"/>
      <c r="G48" s="613"/>
      <c r="H48" s="613"/>
      <c r="I48" s="613"/>
      <c r="J48" s="636"/>
      <c r="K48" s="607"/>
      <c r="L48" s="607"/>
      <c r="N48" s="570"/>
      <c r="O48" s="570"/>
      <c r="P48" s="570"/>
      <c r="Q48" s="570"/>
      <c r="R48" s="570"/>
      <c r="T48" s="4"/>
      <c r="U48" s="2"/>
      <c r="V48" s="570"/>
      <c r="W48" s="609"/>
      <c r="X48" s="3"/>
      <c r="Y48" s="609"/>
      <c r="Z48" s="609"/>
    </row>
    <row r="49" spans="1:26" s="5" customFormat="1" x14ac:dyDescent="0.3">
      <c r="A49" s="622"/>
      <c r="D49" s="612"/>
      <c r="E49" s="635"/>
      <c r="F49" s="613"/>
      <c r="G49" s="613"/>
      <c r="H49" s="613"/>
      <c r="I49" s="613"/>
      <c r="J49" s="636"/>
      <c r="K49" s="607"/>
      <c r="L49" s="607"/>
      <c r="N49" s="570"/>
      <c r="O49" s="570"/>
      <c r="P49" s="570"/>
      <c r="Q49" s="570"/>
      <c r="R49" s="570"/>
      <c r="T49" s="4"/>
      <c r="U49" s="2"/>
      <c r="V49" s="570"/>
      <c r="W49" s="609"/>
      <c r="X49" s="3"/>
      <c r="Y49" s="609"/>
      <c r="Z49" s="609"/>
    </row>
    <row r="50" spans="1:26" s="5" customFormat="1" x14ac:dyDescent="0.3">
      <c r="A50" s="622"/>
      <c r="D50" s="612"/>
      <c r="E50" s="635"/>
      <c r="F50" s="613"/>
      <c r="G50" s="613"/>
      <c r="H50" s="613"/>
      <c r="I50" s="613"/>
      <c r="J50" s="636"/>
      <c r="K50" s="607"/>
      <c r="L50" s="607"/>
      <c r="N50" s="570"/>
      <c r="O50" s="570"/>
      <c r="P50" s="570"/>
      <c r="Q50" s="570"/>
      <c r="R50" s="570"/>
      <c r="T50" s="4"/>
      <c r="U50" s="2"/>
      <c r="V50" s="570"/>
      <c r="W50" s="609"/>
      <c r="X50" s="3"/>
      <c r="Y50" s="609"/>
      <c r="Z50" s="609"/>
    </row>
    <row r="51" spans="1:26" s="5" customFormat="1" x14ac:dyDescent="0.3">
      <c r="A51" s="622"/>
      <c r="D51" s="612"/>
      <c r="E51" s="635"/>
      <c r="F51" s="613"/>
      <c r="G51" s="613"/>
      <c r="H51" s="613"/>
      <c r="I51" s="613"/>
      <c r="J51" s="636"/>
      <c r="K51" s="607"/>
      <c r="L51" s="607"/>
      <c r="N51" s="570"/>
      <c r="O51" s="570"/>
      <c r="P51" s="570"/>
      <c r="Q51" s="570"/>
      <c r="R51" s="570"/>
      <c r="T51" s="4"/>
      <c r="U51" s="2"/>
      <c r="V51" s="570"/>
      <c r="W51" s="609"/>
      <c r="X51" s="3"/>
      <c r="Y51" s="609"/>
      <c r="Z51" s="609"/>
    </row>
    <row r="52" spans="1:26" s="5" customFormat="1" x14ac:dyDescent="0.3">
      <c r="A52" s="622"/>
      <c r="D52" s="612"/>
      <c r="E52" s="635"/>
      <c r="F52" s="613"/>
      <c r="G52" s="613"/>
      <c r="H52" s="613"/>
      <c r="I52" s="613"/>
      <c r="J52" s="636"/>
      <c r="K52" s="607"/>
      <c r="L52" s="607"/>
      <c r="N52" s="570"/>
      <c r="O52" s="570"/>
      <c r="P52" s="570"/>
      <c r="Q52" s="570"/>
      <c r="R52" s="570"/>
      <c r="T52" s="4"/>
      <c r="U52" s="2"/>
      <c r="V52" s="570"/>
      <c r="W52" s="609"/>
      <c r="X52" s="3"/>
      <c r="Y52" s="609"/>
      <c r="Z52" s="609"/>
    </row>
    <row r="53" spans="1:26" s="5" customFormat="1" x14ac:dyDescent="0.3">
      <c r="A53" s="622"/>
      <c r="B53" s="600"/>
      <c r="D53" s="612"/>
      <c r="E53" s="635"/>
      <c r="F53" s="613"/>
      <c r="G53" s="613"/>
      <c r="H53" s="613"/>
      <c r="I53" s="613"/>
      <c r="J53" s="636"/>
      <c r="K53" s="607"/>
      <c r="L53" s="607"/>
      <c r="N53" s="570"/>
      <c r="O53" s="570"/>
      <c r="P53" s="570"/>
      <c r="Q53" s="570"/>
      <c r="R53" s="570"/>
      <c r="T53" s="4"/>
      <c r="U53" s="2"/>
      <c r="V53" s="570"/>
      <c r="W53" s="609"/>
      <c r="X53" s="3"/>
      <c r="Y53" s="609"/>
      <c r="Z53" s="609"/>
    </row>
    <row r="54" spans="1:26" s="5" customFormat="1" x14ac:dyDescent="0.3">
      <c r="A54" s="622"/>
      <c r="D54" s="612"/>
      <c r="E54" s="635"/>
      <c r="F54" s="613"/>
      <c r="G54" s="613"/>
      <c r="H54" s="613"/>
      <c r="I54" s="613"/>
      <c r="J54" s="636"/>
      <c r="K54" s="607"/>
      <c r="L54" s="607"/>
      <c r="N54" s="570"/>
      <c r="O54" s="570"/>
      <c r="P54" s="570"/>
      <c r="Q54" s="570"/>
      <c r="R54" s="570"/>
      <c r="T54" s="4"/>
      <c r="U54" s="2"/>
      <c r="V54" s="570"/>
      <c r="W54" s="609"/>
      <c r="X54" s="3"/>
      <c r="Y54" s="609"/>
      <c r="Z54" s="609"/>
    </row>
    <row r="55" spans="1:26" s="5" customFormat="1" x14ac:dyDescent="0.3">
      <c r="A55" s="622"/>
      <c r="D55" s="612"/>
      <c r="E55" s="635"/>
      <c r="F55" s="613"/>
      <c r="G55" s="613"/>
      <c r="H55" s="613"/>
      <c r="I55" s="613"/>
      <c r="J55" s="636"/>
      <c r="K55" s="607"/>
      <c r="L55" s="607"/>
      <c r="N55" s="570"/>
      <c r="O55" s="570"/>
      <c r="P55" s="570"/>
      <c r="Q55" s="570"/>
      <c r="R55" s="570"/>
      <c r="T55" s="4"/>
      <c r="U55" s="2"/>
      <c r="V55" s="570"/>
      <c r="W55" s="609"/>
      <c r="X55" s="3"/>
      <c r="Y55" s="609"/>
      <c r="Z55" s="609"/>
    </row>
    <row r="56" spans="1:26" s="5" customFormat="1" x14ac:dyDescent="0.3">
      <c r="A56" s="622"/>
      <c r="D56" s="612"/>
      <c r="E56" s="635"/>
      <c r="F56" s="613"/>
      <c r="G56" s="613"/>
      <c r="H56" s="613"/>
      <c r="I56" s="613"/>
      <c r="J56" s="636"/>
      <c r="K56" s="607"/>
      <c r="L56" s="607"/>
      <c r="N56" s="570"/>
      <c r="O56" s="570"/>
      <c r="P56" s="570"/>
      <c r="Q56" s="570"/>
      <c r="R56" s="570"/>
      <c r="T56" s="4"/>
      <c r="U56" s="2"/>
      <c r="V56" s="570"/>
      <c r="W56" s="609"/>
      <c r="X56" s="3"/>
      <c r="Y56" s="609"/>
      <c r="Z56" s="609"/>
    </row>
    <row r="57" spans="1:26" s="5" customFormat="1" x14ac:dyDescent="0.3">
      <c r="A57" s="622"/>
      <c r="D57" s="612"/>
      <c r="E57" s="635"/>
      <c r="F57" s="613"/>
      <c r="G57" s="613"/>
      <c r="H57" s="613"/>
      <c r="I57" s="613"/>
      <c r="J57" s="636"/>
      <c r="K57" s="607"/>
      <c r="L57" s="607"/>
      <c r="N57" s="570"/>
      <c r="O57" s="570"/>
      <c r="P57" s="570"/>
      <c r="Q57" s="570"/>
      <c r="R57" s="570"/>
      <c r="T57" s="4"/>
      <c r="U57" s="2"/>
      <c r="V57" s="570"/>
      <c r="W57" s="609"/>
      <c r="X57" s="3"/>
      <c r="Y57" s="609"/>
      <c r="Z57" s="609"/>
    </row>
    <row r="58" spans="1:26" s="5" customFormat="1" x14ac:dyDescent="0.3">
      <c r="A58" s="622"/>
      <c r="D58" s="612"/>
      <c r="E58" s="635"/>
      <c r="F58" s="613"/>
      <c r="G58" s="613"/>
      <c r="H58" s="613"/>
      <c r="I58" s="613"/>
      <c r="J58" s="636"/>
      <c r="K58" s="607"/>
      <c r="L58" s="607"/>
      <c r="N58" s="570"/>
      <c r="O58" s="570"/>
      <c r="P58" s="570"/>
      <c r="Q58" s="570"/>
      <c r="R58" s="570"/>
      <c r="T58" s="4"/>
      <c r="U58" s="2"/>
      <c r="V58" s="570"/>
      <c r="W58" s="609"/>
      <c r="X58" s="3"/>
      <c r="Y58" s="609"/>
      <c r="Z58" s="609"/>
    </row>
    <row r="59" spans="1:26" s="5" customFormat="1" x14ac:dyDescent="0.3">
      <c r="A59" s="622"/>
      <c r="D59" s="612"/>
      <c r="E59" s="635"/>
      <c r="F59" s="613"/>
      <c r="G59" s="613"/>
      <c r="H59" s="613"/>
      <c r="I59" s="613"/>
      <c r="J59" s="636"/>
      <c r="K59" s="607"/>
      <c r="L59" s="607"/>
      <c r="N59" s="570"/>
      <c r="O59" s="570"/>
      <c r="P59" s="570"/>
      <c r="Q59" s="570"/>
      <c r="R59" s="570"/>
      <c r="T59" s="4"/>
      <c r="U59" s="2"/>
      <c r="V59" s="570"/>
      <c r="W59" s="609"/>
      <c r="X59" s="3"/>
      <c r="Y59" s="609"/>
      <c r="Z59" s="609"/>
    </row>
    <row r="60" spans="1:26" s="5" customFormat="1" x14ac:dyDescent="0.3">
      <c r="A60" s="622"/>
      <c r="D60" s="612"/>
      <c r="E60" s="635"/>
      <c r="F60" s="613"/>
      <c r="G60" s="613"/>
      <c r="H60" s="613"/>
      <c r="I60" s="613"/>
      <c r="J60" s="636"/>
      <c r="K60" s="607"/>
      <c r="L60" s="607"/>
      <c r="N60" s="570"/>
      <c r="O60" s="570"/>
      <c r="P60" s="570"/>
      <c r="Q60" s="570"/>
      <c r="R60" s="570"/>
      <c r="T60" s="4"/>
      <c r="U60" s="2"/>
      <c r="V60" s="570"/>
      <c r="W60" s="609"/>
      <c r="X60" s="3"/>
      <c r="Y60" s="609"/>
      <c r="Z60" s="609"/>
    </row>
    <row r="61" spans="1:26" s="5" customFormat="1" x14ac:dyDescent="0.3">
      <c r="A61" s="622"/>
      <c r="D61" s="612"/>
      <c r="E61" s="635"/>
      <c r="F61" s="613"/>
      <c r="G61" s="613"/>
      <c r="H61" s="613"/>
      <c r="I61" s="613"/>
      <c r="J61" s="636"/>
      <c r="K61" s="607"/>
      <c r="L61" s="607"/>
      <c r="N61" s="570"/>
      <c r="O61" s="570"/>
      <c r="P61" s="570"/>
      <c r="Q61" s="570"/>
      <c r="R61" s="570"/>
      <c r="T61" s="4"/>
      <c r="U61" s="2"/>
      <c r="V61" s="570"/>
      <c r="W61" s="609"/>
      <c r="X61" s="3"/>
      <c r="Y61" s="609"/>
      <c r="Z61" s="609"/>
    </row>
    <row r="62" spans="1:26" s="5" customFormat="1" x14ac:dyDescent="0.3">
      <c r="A62" s="622"/>
      <c r="B62" s="600"/>
      <c r="D62" s="612"/>
      <c r="E62" s="635"/>
      <c r="F62" s="613"/>
      <c r="G62" s="613"/>
      <c r="H62" s="613"/>
      <c r="I62" s="613"/>
      <c r="J62" s="636"/>
      <c r="K62" s="607"/>
      <c r="L62" s="607"/>
      <c r="N62" s="570"/>
      <c r="O62" s="570"/>
      <c r="P62" s="570"/>
      <c r="Q62" s="570"/>
      <c r="R62" s="570"/>
      <c r="T62" s="4"/>
      <c r="U62" s="2"/>
      <c r="V62" s="570"/>
      <c r="W62" s="609"/>
      <c r="X62" s="3"/>
      <c r="Y62" s="609"/>
      <c r="Z62" s="609"/>
    </row>
    <row r="63" spans="1:26" s="5" customFormat="1" x14ac:dyDescent="0.3">
      <c r="A63" s="622"/>
      <c r="D63" s="612"/>
      <c r="E63" s="635"/>
      <c r="F63" s="613"/>
      <c r="G63" s="613"/>
      <c r="H63" s="613"/>
      <c r="I63" s="613"/>
      <c r="J63" s="636"/>
      <c r="K63" s="607"/>
      <c r="L63" s="607"/>
      <c r="N63" s="570"/>
      <c r="O63" s="570"/>
      <c r="P63" s="570"/>
      <c r="Q63" s="570"/>
      <c r="R63" s="570"/>
      <c r="T63" s="4"/>
      <c r="U63" s="2"/>
      <c r="V63" s="570"/>
      <c r="W63" s="609"/>
      <c r="X63" s="3"/>
      <c r="Y63" s="609"/>
      <c r="Z63" s="609"/>
    </row>
    <row r="64" spans="1:26" s="5" customFormat="1" x14ac:dyDescent="0.3">
      <c r="A64" s="622"/>
      <c r="D64" s="612"/>
      <c r="E64" s="635"/>
      <c r="F64" s="613"/>
      <c r="G64" s="613"/>
      <c r="H64" s="613"/>
      <c r="I64" s="613"/>
      <c r="J64" s="636"/>
      <c r="K64" s="607"/>
      <c r="L64" s="607"/>
      <c r="N64" s="570"/>
      <c r="O64" s="570"/>
      <c r="P64" s="570"/>
      <c r="Q64" s="570"/>
      <c r="R64" s="570"/>
      <c r="T64" s="4"/>
      <c r="U64" s="2"/>
      <c r="V64" s="570"/>
      <c r="W64" s="609"/>
      <c r="X64" s="3"/>
      <c r="Y64" s="609"/>
      <c r="Z64" s="609"/>
    </row>
    <row r="65" spans="1:26" s="5" customFormat="1" x14ac:dyDescent="0.3">
      <c r="A65" s="622"/>
      <c r="D65" s="612"/>
      <c r="E65" s="635"/>
      <c r="F65" s="613"/>
      <c r="G65" s="613"/>
      <c r="H65" s="613"/>
      <c r="I65" s="613"/>
      <c r="J65" s="636"/>
      <c r="K65" s="607"/>
      <c r="L65" s="607"/>
      <c r="N65" s="570"/>
      <c r="O65" s="570"/>
      <c r="P65" s="570"/>
      <c r="Q65" s="570"/>
      <c r="R65" s="570"/>
      <c r="T65" s="4"/>
      <c r="U65" s="2"/>
      <c r="V65" s="570"/>
      <c r="W65" s="609"/>
      <c r="X65" s="3"/>
      <c r="Y65" s="609"/>
      <c r="Z65" s="609"/>
    </row>
    <row r="66" spans="1:26" s="5" customFormat="1" ht="15.45" customHeight="1" x14ac:dyDescent="0.3">
      <c r="A66" s="622"/>
      <c r="D66" s="612"/>
      <c r="E66" s="635"/>
      <c r="F66" s="613"/>
      <c r="G66" s="613"/>
      <c r="H66" s="613"/>
      <c r="I66" s="613"/>
      <c r="J66" s="636"/>
      <c r="K66" s="607"/>
      <c r="L66" s="607"/>
      <c r="N66" s="570"/>
      <c r="O66" s="570"/>
      <c r="P66" s="570"/>
      <c r="Q66" s="570"/>
      <c r="R66" s="570"/>
      <c r="T66" s="4"/>
      <c r="U66" s="2"/>
      <c r="V66" s="570"/>
      <c r="W66" s="609"/>
      <c r="X66" s="3"/>
      <c r="Y66" s="609"/>
      <c r="Z66" s="609"/>
    </row>
    <row r="67" spans="1:26" s="5" customFormat="1" ht="15.6" customHeight="1" x14ac:dyDescent="0.3">
      <c r="A67" s="622"/>
      <c r="D67" s="612"/>
      <c r="E67" s="635"/>
      <c r="F67" s="613"/>
      <c r="G67" s="613"/>
      <c r="H67" s="613"/>
      <c r="I67" s="613"/>
      <c r="J67" s="636"/>
      <c r="K67" s="607"/>
      <c r="L67" s="607"/>
      <c r="N67" s="570"/>
      <c r="O67" s="570"/>
      <c r="P67" s="570"/>
      <c r="Q67" s="570"/>
      <c r="R67" s="570"/>
      <c r="T67" s="4"/>
      <c r="U67" s="2"/>
      <c r="V67" s="570"/>
      <c r="W67" s="609"/>
      <c r="X67" s="3"/>
      <c r="Y67" s="609"/>
      <c r="Z67" s="609"/>
    </row>
    <row r="68" spans="1:26" s="5" customFormat="1" x14ac:dyDescent="0.3">
      <c r="A68" s="622"/>
      <c r="D68" s="612"/>
      <c r="E68" s="635"/>
      <c r="F68" s="613"/>
      <c r="G68" s="613"/>
      <c r="H68" s="613"/>
      <c r="I68" s="613"/>
      <c r="J68" s="636"/>
      <c r="K68" s="607"/>
      <c r="L68" s="607"/>
      <c r="N68" s="570"/>
      <c r="O68" s="570"/>
      <c r="P68" s="570"/>
      <c r="Q68" s="570"/>
      <c r="R68" s="570"/>
      <c r="T68" s="4"/>
      <c r="U68" s="2"/>
      <c r="V68" s="570"/>
      <c r="W68" s="609"/>
      <c r="X68" s="3"/>
      <c r="Y68" s="609"/>
      <c r="Z68" s="609"/>
    </row>
    <row r="69" spans="1:26" x14ac:dyDescent="0.3">
      <c r="D69" s="612"/>
      <c r="E69" s="635"/>
      <c r="F69" s="613"/>
      <c r="G69" s="613"/>
      <c r="H69" s="613"/>
      <c r="I69" s="613"/>
      <c r="J69" s="636"/>
      <c r="K69" s="607"/>
      <c r="L69" s="607"/>
      <c r="N69" s="570"/>
      <c r="O69" s="570"/>
      <c r="P69" s="570"/>
      <c r="Q69" s="570"/>
      <c r="R69" s="570"/>
      <c r="T69" s="4"/>
      <c r="U69" s="2"/>
      <c r="V69" s="570"/>
      <c r="W69" s="609"/>
      <c r="X69" s="3"/>
      <c r="Y69" s="609"/>
      <c r="Z69" s="609"/>
    </row>
    <row r="70" spans="1:26" x14ac:dyDescent="0.3">
      <c r="D70" s="612"/>
      <c r="E70" s="635"/>
      <c r="F70" s="613"/>
      <c r="G70" s="613"/>
      <c r="H70" s="613"/>
      <c r="I70" s="613"/>
      <c r="J70" s="636"/>
      <c r="K70" s="607"/>
      <c r="L70" s="607"/>
      <c r="N70" s="570"/>
      <c r="O70" s="570"/>
      <c r="P70" s="570"/>
      <c r="Q70" s="570"/>
      <c r="R70" s="570"/>
      <c r="T70" s="4"/>
      <c r="U70" s="2"/>
      <c r="V70" s="570"/>
      <c r="W70" s="609"/>
      <c r="X70" s="3"/>
      <c r="Y70" s="609"/>
      <c r="Z70" s="609"/>
    </row>
    <row r="71" spans="1:26" x14ac:dyDescent="0.3">
      <c r="D71" s="612"/>
      <c r="E71" s="635"/>
      <c r="F71" s="613"/>
      <c r="G71" s="613"/>
      <c r="H71" s="613"/>
      <c r="I71" s="613"/>
      <c r="J71" s="636"/>
      <c r="K71" s="607"/>
      <c r="L71" s="607"/>
      <c r="N71" s="570"/>
      <c r="O71" s="570"/>
      <c r="P71" s="570"/>
      <c r="Q71" s="570"/>
      <c r="R71" s="570"/>
      <c r="T71" s="4"/>
      <c r="U71" s="2"/>
      <c r="V71" s="570"/>
      <c r="W71" s="609"/>
      <c r="X71" s="3"/>
      <c r="Y71" s="609"/>
      <c r="Z71" s="609"/>
    </row>
    <row r="72" spans="1:26" x14ac:dyDescent="0.3">
      <c r="D72" s="612"/>
      <c r="E72" s="635"/>
      <c r="F72" s="613"/>
      <c r="G72" s="613"/>
      <c r="H72" s="613"/>
      <c r="I72" s="613"/>
      <c r="J72" s="636"/>
      <c r="K72" s="607"/>
      <c r="L72" s="607"/>
      <c r="N72" s="570"/>
      <c r="O72" s="570"/>
      <c r="P72" s="570"/>
      <c r="Q72" s="570"/>
      <c r="R72" s="570"/>
      <c r="T72" s="4"/>
      <c r="U72" s="2"/>
      <c r="V72" s="570"/>
      <c r="W72" s="609"/>
      <c r="X72" s="3"/>
      <c r="Y72" s="609"/>
      <c r="Z72" s="609"/>
    </row>
    <row r="73" spans="1:26" x14ac:dyDescent="0.3">
      <c r="D73" s="612"/>
      <c r="E73" s="635"/>
      <c r="F73" s="613"/>
      <c r="G73" s="613"/>
      <c r="H73" s="613"/>
      <c r="I73" s="613"/>
      <c r="J73" s="636"/>
      <c r="K73" s="607"/>
      <c r="L73" s="607"/>
      <c r="N73" s="570"/>
      <c r="O73" s="570"/>
      <c r="P73" s="570"/>
      <c r="Q73" s="570"/>
      <c r="R73" s="570"/>
      <c r="T73" s="4"/>
      <c r="U73" s="2"/>
      <c r="V73" s="570"/>
      <c r="W73" s="609"/>
      <c r="X73" s="3"/>
      <c r="Y73" s="609"/>
      <c r="Z73" s="609"/>
    </row>
    <row r="74" spans="1:26" x14ac:dyDescent="0.3">
      <c r="D74" s="612"/>
      <c r="E74" s="635"/>
      <c r="F74" s="613"/>
      <c r="G74" s="613"/>
      <c r="H74" s="613"/>
      <c r="I74" s="613"/>
      <c r="J74" s="636"/>
      <c r="K74" s="607"/>
      <c r="L74" s="607"/>
      <c r="N74" s="570"/>
      <c r="O74" s="570"/>
      <c r="P74" s="570"/>
      <c r="Q74" s="570"/>
      <c r="R74" s="570"/>
      <c r="T74" s="4"/>
      <c r="U74" s="2"/>
      <c r="V74" s="570"/>
      <c r="W74" s="609"/>
      <c r="X74" s="3"/>
      <c r="Y74" s="609"/>
      <c r="Z74" s="609"/>
    </row>
    <row r="75" spans="1:26" x14ac:dyDescent="0.3">
      <c r="D75" s="612"/>
      <c r="E75" s="635"/>
      <c r="F75" s="613"/>
      <c r="G75" s="613"/>
      <c r="H75" s="613"/>
      <c r="I75" s="613"/>
      <c r="J75" s="636"/>
      <c r="K75" s="607"/>
      <c r="L75" s="607"/>
      <c r="N75" s="570"/>
      <c r="O75" s="570"/>
      <c r="P75" s="570"/>
      <c r="Q75" s="570"/>
      <c r="R75" s="570"/>
      <c r="T75" s="4"/>
      <c r="U75" s="2"/>
      <c r="V75" s="570"/>
      <c r="W75" s="609"/>
      <c r="X75" s="3"/>
      <c r="Y75" s="609"/>
      <c r="Z75" s="609"/>
    </row>
    <row r="76" spans="1:26" x14ac:dyDescent="0.3">
      <c r="C76" s="6"/>
      <c r="D76" s="612"/>
      <c r="E76" s="635"/>
      <c r="F76" s="613"/>
      <c r="G76" s="613"/>
      <c r="H76" s="613"/>
      <c r="I76" s="613"/>
      <c r="J76" s="636"/>
      <c r="K76" s="607"/>
      <c r="L76" s="607"/>
      <c r="N76" s="570"/>
      <c r="O76" s="570"/>
      <c r="P76" s="570"/>
      <c r="Q76" s="570"/>
      <c r="R76" s="570"/>
      <c r="T76" s="4"/>
      <c r="U76" s="2"/>
      <c r="V76" s="570"/>
      <c r="W76" s="609"/>
      <c r="X76" s="3"/>
      <c r="Y76" s="609"/>
      <c r="Z76" s="609"/>
    </row>
    <row r="77" spans="1:26" x14ac:dyDescent="0.3">
      <c r="D77" s="612"/>
      <c r="E77" s="635"/>
      <c r="F77" s="613"/>
      <c r="G77" s="613"/>
      <c r="H77" s="613"/>
      <c r="I77" s="613"/>
      <c r="J77" s="636"/>
      <c r="K77" s="607"/>
      <c r="L77" s="607"/>
      <c r="N77" s="570"/>
      <c r="O77" s="570"/>
      <c r="P77" s="570"/>
      <c r="Q77" s="570"/>
      <c r="R77" s="570"/>
      <c r="T77" s="4"/>
      <c r="U77" s="2"/>
      <c r="V77" s="570"/>
      <c r="W77" s="609"/>
      <c r="X77" s="3"/>
      <c r="Y77" s="609"/>
      <c r="Z77" s="609"/>
    </row>
    <row r="78" spans="1:26" ht="15.45" customHeight="1" x14ac:dyDescent="0.3">
      <c r="D78" s="612"/>
      <c r="E78" s="635"/>
      <c r="F78" s="613"/>
      <c r="G78" s="613"/>
      <c r="H78" s="613"/>
      <c r="I78" s="613"/>
      <c r="J78" s="636"/>
      <c r="K78" s="607"/>
      <c r="L78" s="607"/>
      <c r="N78" s="570"/>
      <c r="O78" s="570"/>
      <c r="P78" s="570"/>
      <c r="Q78" s="570"/>
      <c r="R78" s="570"/>
      <c r="T78" s="4"/>
      <c r="U78" s="2"/>
      <c r="V78" s="570"/>
      <c r="W78" s="609"/>
      <c r="X78" s="3"/>
      <c r="Y78" s="609"/>
      <c r="Z78" s="609"/>
    </row>
    <row r="79" spans="1:26" x14ac:dyDescent="0.3">
      <c r="C79" s="599"/>
      <c r="D79" s="612"/>
      <c r="E79" s="635"/>
      <c r="F79" s="613"/>
      <c r="G79" s="613"/>
      <c r="H79" s="613"/>
      <c r="I79" s="613"/>
      <c r="J79" s="636"/>
      <c r="K79" s="607"/>
      <c r="L79" s="607"/>
      <c r="N79" s="570"/>
      <c r="O79" s="570"/>
      <c r="P79" s="570"/>
      <c r="Q79" s="570"/>
      <c r="R79" s="570"/>
      <c r="T79" s="4"/>
      <c r="U79" s="2"/>
      <c r="V79" s="570"/>
      <c r="W79" s="609"/>
      <c r="X79" s="3"/>
      <c r="Y79" s="609"/>
      <c r="Z79" s="609"/>
    </row>
    <row r="80" spans="1:26" x14ac:dyDescent="0.3">
      <c r="C80" s="599"/>
      <c r="D80" s="612"/>
      <c r="E80" s="635"/>
      <c r="F80" s="613"/>
      <c r="G80" s="613"/>
      <c r="H80" s="613"/>
      <c r="I80" s="613"/>
      <c r="J80" s="636"/>
      <c r="K80" s="607"/>
      <c r="L80" s="607"/>
      <c r="N80" s="570"/>
      <c r="O80" s="570"/>
      <c r="P80" s="570"/>
      <c r="Q80" s="570"/>
      <c r="R80" s="570"/>
      <c r="T80" s="4"/>
      <c r="U80" s="2"/>
      <c r="V80" s="570"/>
      <c r="W80" s="609"/>
      <c r="X80" s="3"/>
      <c r="Y80" s="609"/>
      <c r="Z80" s="609"/>
    </row>
    <row r="81" spans="3:26" x14ac:dyDescent="0.3">
      <c r="C81" s="599"/>
      <c r="D81" s="612"/>
      <c r="E81" s="635"/>
      <c r="F81" s="613"/>
      <c r="G81" s="613"/>
      <c r="H81" s="613"/>
      <c r="I81" s="613"/>
      <c r="J81" s="636"/>
      <c r="K81" s="607"/>
      <c r="L81" s="607"/>
      <c r="N81" s="570"/>
      <c r="O81" s="570"/>
      <c r="P81" s="570"/>
      <c r="Q81" s="570"/>
      <c r="R81" s="570"/>
      <c r="T81" s="4"/>
      <c r="U81" s="2"/>
      <c r="V81" s="570"/>
      <c r="W81" s="609"/>
      <c r="X81" s="3"/>
      <c r="Y81" s="609"/>
      <c r="Z81" s="609"/>
    </row>
    <row r="82" spans="3:26" x14ac:dyDescent="0.3">
      <c r="C82" s="599"/>
      <c r="D82" s="612"/>
      <c r="E82" s="635"/>
      <c r="F82" s="613"/>
      <c r="G82" s="613"/>
      <c r="H82" s="613"/>
      <c r="I82" s="613"/>
      <c r="J82" s="636"/>
      <c r="K82" s="607"/>
      <c r="L82" s="607"/>
      <c r="N82" s="570"/>
      <c r="O82" s="570"/>
      <c r="P82" s="570"/>
      <c r="Q82" s="570"/>
      <c r="R82" s="570"/>
      <c r="T82" s="4"/>
      <c r="U82" s="2"/>
      <c r="V82" s="570"/>
      <c r="W82" s="609"/>
      <c r="X82" s="3"/>
      <c r="Y82" s="609"/>
      <c r="Z82" s="609"/>
    </row>
    <row r="83" spans="3:26" x14ac:dyDescent="0.3">
      <c r="C83" s="599"/>
      <c r="D83" s="612"/>
      <c r="E83" s="635"/>
      <c r="F83" s="613"/>
      <c r="G83" s="613"/>
      <c r="H83" s="613"/>
      <c r="I83" s="613"/>
      <c r="J83" s="636"/>
      <c r="K83" s="607"/>
      <c r="L83" s="607"/>
      <c r="N83" s="570"/>
      <c r="O83" s="570"/>
      <c r="P83" s="570"/>
      <c r="Q83" s="570"/>
      <c r="R83" s="570"/>
      <c r="T83" s="4"/>
      <c r="U83" s="2"/>
      <c r="V83" s="570"/>
      <c r="W83" s="609"/>
      <c r="X83" s="3"/>
      <c r="Y83" s="609"/>
      <c r="Z83" s="609"/>
    </row>
    <row r="84" spans="3:26" x14ac:dyDescent="0.3">
      <c r="C84" s="599"/>
      <c r="D84" s="612"/>
      <c r="E84" s="635"/>
      <c r="F84" s="613"/>
      <c r="G84" s="613"/>
      <c r="H84" s="613"/>
      <c r="I84" s="613"/>
      <c r="J84" s="636"/>
      <c r="K84" s="607"/>
      <c r="L84" s="607"/>
      <c r="N84" s="570"/>
      <c r="O84" s="570"/>
      <c r="P84" s="570"/>
      <c r="Q84" s="570"/>
      <c r="R84" s="570"/>
      <c r="T84" s="4"/>
      <c r="U84" s="2"/>
      <c r="V84" s="570"/>
      <c r="W84" s="609"/>
      <c r="X84" s="3"/>
      <c r="Y84" s="609"/>
      <c r="Z84" s="609"/>
    </row>
    <row r="85" spans="3:26" x14ac:dyDescent="0.3">
      <c r="C85" s="599"/>
      <c r="D85" s="612"/>
      <c r="E85" s="635"/>
      <c r="F85" s="613"/>
      <c r="G85" s="613"/>
      <c r="H85" s="613"/>
      <c r="I85" s="613"/>
      <c r="J85" s="636"/>
      <c r="K85" s="607"/>
      <c r="L85" s="607"/>
      <c r="N85" s="570"/>
      <c r="O85" s="570"/>
      <c r="P85" s="570"/>
      <c r="Q85" s="570"/>
      <c r="R85" s="570"/>
      <c r="T85" s="4"/>
      <c r="U85" s="2"/>
      <c r="V85" s="570"/>
      <c r="W85" s="609"/>
      <c r="X85" s="3"/>
      <c r="Y85" s="609"/>
      <c r="Z85" s="609"/>
    </row>
    <row r="86" spans="3:26" x14ac:dyDescent="0.3">
      <c r="D86" s="612"/>
      <c r="E86" s="635"/>
      <c r="F86" s="613"/>
      <c r="G86" s="613"/>
      <c r="H86" s="613"/>
      <c r="I86" s="613"/>
      <c r="J86" s="636"/>
      <c r="K86" s="607"/>
      <c r="L86" s="607"/>
      <c r="N86" s="570"/>
      <c r="O86" s="570"/>
      <c r="P86" s="570"/>
      <c r="Q86" s="570"/>
      <c r="R86" s="570"/>
      <c r="T86" s="4"/>
      <c r="U86" s="2"/>
      <c r="V86" s="570"/>
      <c r="W86" s="609"/>
      <c r="X86" s="3"/>
      <c r="Y86" s="609"/>
      <c r="Z86" s="609"/>
    </row>
    <row r="87" spans="3:26" x14ac:dyDescent="0.3">
      <c r="D87" s="612"/>
      <c r="E87" s="635"/>
      <c r="F87" s="613"/>
      <c r="G87" s="613"/>
      <c r="H87" s="613"/>
      <c r="I87" s="613"/>
      <c r="J87" s="636"/>
      <c r="K87" s="607"/>
      <c r="L87" s="607"/>
      <c r="N87" s="570"/>
      <c r="O87" s="570"/>
      <c r="P87" s="570"/>
      <c r="Q87" s="570"/>
      <c r="R87" s="570"/>
      <c r="T87" s="4"/>
      <c r="U87" s="2"/>
      <c r="V87" s="570"/>
      <c r="W87" s="609"/>
      <c r="X87" s="3"/>
      <c r="Y87" s="609"/>
      <c r="Z87" s="609"/>
    </row>
    <row r="88" spans="3:26" ht="15.45" customHeight="1" x14ac:dyDescent="0.3">
      <c r="D88" s="612"/>
      <c r="E88" s="635"/>
      <c r="F88" s="613"/>
      <c r="G88" s="613"/>
      <c r="H88" s="613"/>
      <c r="I88" s="613"/>
      <c r="J88" s="636"/>
      <c r="K88" s="607"/>
      <c r="L88" s="607"/>
      <c r="N88" s="570"/>
      <c r="O88" s="570"/>
      <c r="P88" s="570"/>
      <c r="Q88" s="570"/>
      <c r="R88" s="570"/>
      <c r="T88" s="4"/>
      <c r="U88" s="2"/>
      <c r="V88" s="570"/>
      <c r="W88" s="609"/>
      <c r="X88" s="3"/>
      <c r="Y88" s="609"/>
      <c r="Z88" s="609"/>
    </row>
    <row r="89" spans="3:26" x14ac:dyDescent="0.3">
      <c r="D89" s="612"/>
      <c r="E89" s="635"/>
      <c r="F89" s="613"/>
      <c r="G89" s="613"/>
      <c r="H89" s="613"/>
      <c r="I89" s="613"/>
      <c r="J89" s="636"/>
      <c r="K89" s="607"/>
      <c r="L89" s="607"/>
      <c r="N89" s="570"/>
      <c r="O89" s="570"/>
      <c r="P89" s="570"/>
      <c r="Q89" s="570"/>
      <c r="R89" s="570"/>
      <c r="T89" s="4"/>
      <c r="U89" s="2"/>
      <c r="V89" s="570"/>
      <c r="W89" s="609"/>
      <c r="X89" s="3"/>
      <c r="Y89" s="609"/>
      <c r="Z89" s="609"/>
    </row>
    <row r="90" spans="3:26" x14ac:dyDescent="0.3">
      <c r="D90" s="612"/>
      <c r="E90" s="635"/>
      <c r="F90" s="613"/>
      <c r="G90" s="613"/>
      <c r="H90" s="613"/>
      <c r="I90" s="613"/>
      <c r="J90" s="636"/>
      <c r="K90" s="607"/>
      <c r="L90" s="607"/>
      <c r="N90" s="570"/>
      <c r="O90" s="570"/>
      <c r="P90" s="570"/>
      <c r="Q90" s="570"/>
      <c r="R90" s="570"/>
      <c r="T90" s="4"/>
      <c r="U90" s="2"/>
      <c r="V90" s="570"/>
      <c r="W90" s="609"/>
      <c r="X90" s="3"/>
      <c r="Y90" s="609"/>
      <c r="Z90" s="609"/>
    </row>
    <row r="91" spans="3:26" x14ac:dyDescent="0.3">
      <c r="D91" s="612"/>
      <c r="E91" s="635"/>
      <c r="F91" s="613"/>
      <c r="G91" s="613"/>
      <c r="H91" s="613"/>
      <c r="I91" s="613"/>
      <c r="J91" s="636"/>
      <c r="K91" s="607"/>
      <c r="L91" s="607"/>
      <c r="N91" s="570"/>
      <c r="O91" s="570"/>
      <c r="P91" s="570"/>
      <c r="Q91" s="570"/>
      <c r="R91" s="570"/>
      <c r="T91" s="4"/>
      <c r="U91" s="2"/>
      <c r="V91" s="570"/>
      <c r="W91" s="609"/>
      <c r="X91" s="3"/>
      <c r="Y91" s="609"/>
      <c r="Z91" s="609"/>
    </row>
    <row r="92" spans="3:26" x14ac:dyDescent="0.3">
      <c r="D92" s="612"/>
      <c r="E92" s="635"/>
      <c r="F92" s="613"/>
      <c r="G92" s="613"/>
      <c r="H92" s="613"/>
      <c r="I92" s="613"/>
      <c r="J92" s="636"/>
      <c r="K92" s="607"/>
      <c r="L92" s="607"/>
      <c r="N92" s="570"/>
      <c r="O92" s="570"/>
      <c r="P92" s="570"/>
      <c r="Q92" s="570"/>
      <c r="R92" s="570"/>
      <c r="T92" s="4"/>
      <c r="U92" s="2"/>
      <c r="V92" s="570"/>
      <c r="W92" s="609"/>
      <c r="X92" s="3"/>
      <c r="Y92" s="609"/>
      <c r="Z92" s="609"/>
    </row>
    <row r="93" spans="3:26" x14ac:dyDescent="0.3">
      <c r="D93" s="612"/>
      <c r="E93" s="635"/>
      <c r="F93" s="613"/>
      <c r="G93" s="613"/>
      <c r="H93" s="613"/>
      <c r="I93" s="613"/>
      <c r="J93" s="636"/>
      <c r="K93" s="607"/>
      <c r="L93" s="607"/>
      <c r="N93" s="570"/>
      <c r="O93" s="570"/>
      <c r="P93" s="570"/>
      <c r="Q93" s="570"/>
      <c r="R93" s="570"/>
      <c r="T93" s="4"/>
      <c r="U93" s="2"/>
      <c r="V93" s="570"/>
      <c r="W93" s="609"/>
      <c r="X93" s="3"/>
      <c r="Y93" s="609"/>
      <c r="Z93" s="609"/>
    </row>
    <row r="94" spans="3:26" x14ac:dyDescent="0.3">
      <c r="D94" s="612"/>
      <c r="E94" s="635"/>
      <c r="F94" s="613"/>
      <c r="G94" s="613"/>
      <c r="H94" s="613"/>
      <c r="I94" s="613"/>
      <c r="J94" s="636"/>
      <c r="K94" s="607"/>
      <c r="L94" s="607"/>
      <c r="N94" s="570"/>
      <c r="O94" s="570"/>
      <c r="P94" s="570"/>
      <c r="Q94" s="570"/>
      <c r="R94" s="570"/>
      <c r="T94" s="4"/>
      <c r="U94" s="2"/>
      <c r="V94" s="570"/>
      <c r="W94" s="609"/>
      <c r="X94" s="3"/>
      <c r="Y94" s="609"/>
      <c r="Z94" s="609"/>
    </row>
    <row r="95" spans="3:26" x14ac:dyDescent="0.3">
      <c r="D95" s="612"/>
      <c r="E95" s="635"/>
      <c r="F95" s="613"/>
      <c r="G95" s="613"/>
      <c r="H95" s="613"/>
      <c r="I95" s="613"/>
      <c r="J95" s="636"/>
      <c r="K95" s="607"/>
      <c r="L95" s="607"/>
      <c r="N95" s="570"/>
      <c r="O95" s="570"/>
      <c r="P95" s="570"/>
      <c r="Q95" s="570"/>
      <c r="R95" s="570"/>
      <c r="T95" s="4"/>
      <c r="U95" s="2"/>
      <c r="V95" s="570"/>
      <c r="W95" s="609"/>
      <c r="X95" s="3"/>
      <c r="Y95" s="609"/>
      <c r="Z95" s="609"/>
    </row>
    <row r="96" spans="3:26" x14ac:dyDescent="0.3">
      <c r="D96" s="612"/>
      <c r="E96" s="635"/>
      <c r="F96" s="613"/>
      <c r="G96" s="613"/>
      <c r="H96" s="613"/>
      <c r="I96" s="613"/>
      <c r="J96" s="636"/>
      <c r="K96" s="607"/>
      <c r="L96" s="607"/>
      <c r="N96" s="570"/>
      <c r="O96" s="570"/>
      <c r="P96" s="570"/>
      <c r="Q96" s="570"/>
      <c r="R96" s="570"/>
      <c r="T96" s="4"/>
      <c r="U96" s="2"/>
      <c r="V96" s="570"/>
      <c r="W96" s="609"/>
      <c r="X96" s="3"/>
      <c r="Y96" s="609"/>
      <c r="Z96" s="609"/>
    </row>
    <row r="97" spans="4:35" x14ac:dyDescent="0.3">
      <c r="D97" s="612"/>
      <c r="E97" s="635"/>
      <c r="F97" s="613"/>
      <c r="G97" s="613"/>
      <c r="H97" s="613"/>
      <c r="I97" s="613"/>
      <c r="J97" s="636"/>
      <c r="K97" s="607"/>
      <c r="L97" s="607"/>
      <c r="N97" s="570"/>
      <c r="O97" s="570"/>
      <c r="P97" s="570"/>
      <c r="Q97" s="570"/>
      <c r="R97" s="570"/>
      <c r="T97" s="4"/>
      <c r="U97" s="2"/>
      <c r="V97" s="570"/>
      <c r="W97" s="609"/>
      <c r="X97" s="3"/>
      <c r="Y97" s="609"/>
      <c r="Z97" s="609"/>
    </row>
    <row r="98" spans="4:35" x14ac:dyDescent="0.3">
      <c r="D98" s="612"/>
      <c r="E98" s="635"/>
      <c r="F98" s="613"/>
      <c r="G98" s="613"/>
      <c r="H98" s="613"/>
      <c r="I98" s="613"/>
      <c r="J98" s="636"/>
      <c r="K98" s="607"/>
      <c r="L98" s="607"/>
      <c r="N98" s="570"/>
      <c r="O98" s="570"/>
      <c r="P98" s="570"/>
      <c r="Q98" s="570"/>
      <c r="R98" s="570"/>
      <c r="T98" s="4"/>
      <c r="U98" s="2"/>
      <c r="V98" s="570"/>
      <c r="W98" s="609"/>
      <c r="X98" s="3"/>
      <c r="Y98" s="609"/>
      <c r="Z98" s="609"/>
    </row>
    <row r="99" spans="4:35" x14ac:dyDescent="0.3">
      <c r="D99" s="612"/>
      <c r="E99" s="635"/>
      <c r="F99" s="613"/>
      <c r="G99" s="613"/>
      <c r="H99" s="613"/>
      <c r="I99" s="613"/>
      <c r="J99" s="636"/>
      <c r="K99" s="607"/>
      <c r="L99" s="607"/>
      <c r="N99" s="570"/>
      <c r="O99" s="570"/>
      <c r="P99" s="570"/>
      <c r="Q99" s="570"/>
      <c r="R99" s="570"/>
      <c r="T99" s="4"/>
      <c r="U99" s="2"/>
      <c r="V99" s="570"/>
      <c r="W99" s="609"/>
      <c r="X99" s="3"/>
      <c r="Y99" s="609"/>
      <c r="Z99" s="609"/>
    </row>
    <row r="100" spans="4:35" x14ac:dyDescent="0.3">
      <c r="D100" s="612"/>
      <c r="E100" s="635"/>
      <c r="F100" s="613"/>
      <c r="G100" s="613"/>
      <c r="H100" s="613"/>
      <c r="I100" s="613"/>
      <c r="J100" s="636"/>
      <c r="K100" s="607"/>
      <c r="L100" s="607"/>
      <c r="N100" s="570"/>
      <c r="O100" s="570"/>
      <c r="P100" s="570"/>
      <c r="Q100" s="570"/>
      <c r="R100" s="570"/>
      <c r="T100" s="4"/>
      <c r="U100" s="2"/>
      <c r="V100" s="570"/>
      <c r="W100" s="609"/>
      <c r="X100" s="3"/>
      <c r="Y100" s="609"/>
      <c r="Z100" s="609"/>
    </row>
    <row r="101" spans="4:35" x14ac:dyDescent="0.3">
      <c r="D101" s="612"/>
      <c r="E101" s="635"/>
      <c r="F101" s="613"/>
      <c r="G101" s="613"/>
      <c r="H101" s="613"/>
      <c r="I101" s="613"/>
      <c r="J101" s="636"/>
      <c r="K101" s="607"/>
      <c r="L101" s="607"/>
      <c r="N101" s="570"/>
      <c r="O101" s="570"/>
      <c r="P101" s="570"/>
      <c r="Q101" s="570"/>
      <c r="R101" s="570"/>
      <c r="T101" s="4"/>
      <c r="U101" s="2"/>
      <c r="V101" s="570"/>
      <c r="W101" s="609"/>
      <c r="X101" s="3"/>
      <c r="Y101" s="609"/>
      <c r="Z101" s="609"/>
    </row>
    <row r="102" spans="4:35" x14ac:dyDescent="0.3">
      <c r="D102" s="612"/>
      <c r="E102" s="635"/>
      <c r="F102" s="613"/>
      <c r="G102" s="613"/>
      <c r="H102" s="613"/>
      <c r="I102" s="613"/>
      <c r="J102" s="636"/>
      <c r="K102" s="607"/>
      <c r="L102" s="607"/>
      <c r="N102" s="570"/>
      <c r="O102" s="570"/>
      <c r="P102" s="570"/>
      <c r="Q102" s="570"/>
      <c r="R102" s="570"/>
      <c r="T102" s="4"/>
      <c r="U102" s="2"/>
      <c r="V102" s="570"/>
      <c r="W102" s="609"/>
      <c r="X102" s="3"/>
      <c r="Y102" s="609"/>
      <c r="Z102" s="609"/>
    </row>
    <row r="103" spans="4:35" x14ac:dyDescent="0.3">
      <c r="D103" s="612"/>
      <c r="E103" s="635"/>
      <c r="F103" s="613"/>
      <c r="G103" s="613"/>
      <c r="H103" s="613"/>
      <c r="I103" s="613"/>
      <c r="J103" s="636"/>
      <c r="K103" s="607"/>
      <c r="L103" s="607"/>
      <c r="N103" s="570"/>
      <c r="O103" s="570"/>
      <c r="P103" s="570"/>
      <c r="Q103" s="570"/>
      <c r="R103" s="570"/>
      <c r="T103" s="4"/>
      <c r="U103" s="2"/>
      <c r="V103" s="570"/>
      <c r="W103" s="609"/>
      <c r="X103" s="3"/>
      <c r="Y103" s="609"/>
      <c r="Z103" s="609"/>
    </row>
    <row r="104" spans="4:35" x14ac:dyDescent="0.3">
      <c r="D104" s="612"/>
      <c r="E104" s="635"/>
      <c r="F104" s="613"/>
      <c r="G104" s="613"/>
      <c r="H104" s="613"/>
      <c r="I104" s="613"/>
      <c r="J104" s="636"/>
      <c r="K104" s="607"/>
      <c r="L104" s="607"/>
      <c r="N104" s="570"/>
      <c r="O104" s="570"/>
      <c r="P104" s="570"/>
      <c r="Q104" s="570"/>
      <c r="R104" s="570"/>
      <c r="T104" s="4"/>
      <c r="U104" s="2"/>
      <c r="V104" s="570"/>
      <c r="W104" s="609"/>
      <c r="X104" s="3"/>
      <c r="Y104" s="609"/>
      <c r="Z104" s="609"/>
    </row>
    <row r="105" spans="4:35" x14ac:dyDescent="0.3">
      <c r="D105" s="612"/>
      <c r="E105" s="635"/>
      <c r="F105" s="613"/>
      <c r="G105" s="613"/>
      <c r="H105" s="613"/>
      <c r="I105" s="613"/>
      <c r="J105" s="636"/>
      <c r="K105" s="607"/>
      <c r="L105" s="607"/>
      <c r="N105" s="570"/>
      <c r="O105" s="570"/>
      <c r="P105" s="570"/>
      <c r="Q105" s="570"/>
      <c r="R105" s="570"/>
      <c r="T105" s="4"/>
      <c r="U105" s="2"/>
      <c r="V105" s="570"/>
      <c r="W105" s="609"/>
      <c r="X105" s="3"/>
      <c r="Y105" s="609"/>
      <c r="Z105" s="609"/>
    </row>
    <row r="106" spans="4:35" x14ac:dyDescent="0.3">
      <c r="D106" s="612"/>
      <c r="E106" s="635"/>
      <c r="F106" s="613"/>
      <c r="G106" s="613"/>
      <c r="H106" s="613"/>
      <c r="I106" s="613"/>
      <c r="J106" s="636"/>
      <c r="K106" s="607"/>
      <c r="L106" s="607"/>
      <c r="N106" s="570"/>
      <c r="O106" s="570"/>
      <c r="P106" s="570"/>
      <c r="Q106" s="570"/>
      <c r="R106" s="570"/>
      <c r="T106" s="4"/>
      <c r="U106" s="2"/>
      <c r="V106" s="570"/>
      <c r="W106" s="609"/>
      <c r="X106" s="3"/>
      <c r="Y106" s="609"/>
      <c r="Z106" s="609"/>
    </row>
    <row r="107" spans="4:35" x14ac:dyDescent="0.3">
      <c r="D107" s="612"/>
      <c r="E107" s="635"/>
      <c r="F107" s="613"/>
      <c r="G107" s="613"/>
      <c r="H107" s="613"/>
      <c r="I107" s="613"/>
      <c r="J107" s="636"/>
      <c r="K107" s="607"/>
      <c r="L107" s="607"/>
      <c r="N107" s="570"/>
      <c r="O107" s="570"/>
      <c r="P107" s="570"/>
      <c r="Q107" s="570"/>
      <c r="R107" s="570"/>
      <c r="T107" s="4"/>
      <c r="U107" s="2"/>
      <c r="V107" s="570"/>
      <c r="W107" s="609"/>
      <c r="X107" s="3"/>
      <c r="Y107" s="609"/>
      <c r="Z107" s="609"/>
    </row>
    <row r="108" spans="4:35" x14ac:dyDescent="0.3">
      <c r="D108" s="612"/>
      <c r="E108" s="635"/>
      <c r="F108" s="613"/>
      <c r="G108" s="613"/>
      <c r="H108" s="613"/>
      <c r="I108" s="613"/>
      <c r="J108" s="636"/>
      <c r="K108" s="607"/>
      <c r="L108" s="607"/>
      <c r="N108" s="570"/>
      <c r="O108" s="570"/>
      <c r="P108" s="570"/>
      <c r="Q108" s="570"/>
      <c r="R108" s="570"/>
      <c r="T108" s="4"/>
      <c r="U108" s="2"/>
      <c r="V108" s="570"/>
      <c r="W108" s="609"/>
      <c r="X108" s="3"/>
      <c r="Y108" s="609"/>
      <c r="Z108" s="609"/>
    </row>
    <row r="109" spans="4:35" x14ac:dyDescent="0.3">
      <c r="D109" s="612"/>
      <c r="E109" s="635"/>
      <c r="F109" s="613"/>
      <c r="G109" s="613"/>
      <c r="H109" s="613"/>
      <c r="I109" s="613"/>
      <c r="J109" s="636"/>
      <c r="K109" s="607"/>
      <c r="L109" s="607"/>
      <c r="N109" s="570"/>
      <c r="O109" s="570"/>
      <c r="P109" s="570"/>
      <c r="Q109" s="570"/>
      <c r="R109" s="570"/>
      <c r="T109" s="4"/>
      <c r="U109" s="2"/>
      <c r="V109" s="570"/>
      <c r="W109" s="607"/>
      <c r="X109" s="3"/>
      <c r="Y109" s="607"/>
      <c r="Z109" s="607"/>
      <c r="AH109"/>
      <c r="AI109"/>
    </row>
    <row r="110" spans="4:35" x14ac:dyDescent="0.3">
      <c r="D110" s="601"/>
      <c r="N110" s="570"/>
      <c r="O110" s="570"/>
      <c r="P110" s="570"/>
      <c r="Q110" s="570"/>
      <c r="R110" s="570"/>
    </row>
    <row r="111" spans="4:35" x14ac:dyDescent="0.3">
      <c r="D111" s="601"/>
    </row>
    <row r="112" spans="4:35" x14ac:dyDescent="0.3">
      <c r="D112" s="601"/>
    </row>
    <row r="113" spans="4:4" x14ac:dyDescent="0.3">
      <c r="D113" s="601"/>
    </row>
    <row r="114" spans="4:4" x14ac:dyDescent="0.3">
      <c r="D114" s="601"/>
    </row>
    <row r="115" spans="4:4" x14ac:dyDescent="0.3">
      <c r="D115" s="601"/>
    </row>
    <row r="116" spans="4:4" x14ac:dyDescent="0.3">
      <c r="D116" s="601"/>
    </row>
    <row r="117" spans="4:4" x14ac:dyDescent="0.3">
      <c r="D117" s="601"/>
    </row>
    <row r="118" spans="4:4" x14ac:dyDescent="0.3">
      <c r="D118" s="601"/>
    </row>
    <row r="119" spans="4:4" x14ac:dyDescent="0.3">
      <c r="D119" s="601"/>
    </row>
    <row r="120" spans="4:4" x14ac:dyDescent="0.3">
      <c r="D120" s="601"/>
    </row>
    <row r="121" spans="4:4" x14ac:dyDescent="0.3">
      <c r="D121" s="601"/>
    </row>
    <row r="122" spans="4:4" x14ac:dyDescent="0.3">
      <c r="D122" s="601"/>
    </row>
    <row r="123" spans="4:4" x14ac:dyDescent="0.3">
      <c r="D123" s="601"/>
    </row>
    <row r="124" spans="4:4" x14ac:dyDescent="0.3">
      <c r="D124" s="601"/>
    </row>
    <row r="125" spans="4:4" x14ac:dyDescent="0.3">
      <c r="D125" s="601"/>
    </row>
    <row r="126" spans="4:4" x14ac:dyDescent="0.3">
      <c r="D126" s="601"/>
    </row>
    <row r="127" spans="4:4" x14ac:dyDescent="0.3">
      <c r="D127" s="601"/>
    </row>
    <row r="128" spans="4:4" x14ac:dyDescent="0.3">
      <c r="D128" s="601"/>
    </row>
    <row r="129" spans="4:4" x14ac:dyDescent="0.3">
      <c r="D129" s="601"/>
    </row>
    <row r="130" spans="4:4" x14ac:dyDescent="0.3">
      <c r="D130" s="601"/>
    </row>
    <row r="131" spans="4:4" x14ac:dyDescent="0.3">
      <c r="D131" s="601"/>
    </row>
    <row r="132" spans="4:4" x14ac:dyDescent="0.3">
      <c r="D132" s="601"/>
    </row>
    <row r="133" spans="4:4" x14ac:dyDescent="0.3">
      <c r="D133" s="601"/>
    </row>
    <row r="134" spans="4:4" x14ac:dyDescent="0.3">
      <c r="D134" s="601"/>
    </row>
    <row r="135" spans="4:4" x14ac:dyDescent="0.3">
      <c r="D135" s="601"/>
    </row>
    <row r="136" spans="4:4" x14ac:dyDescent="0.3">
      <c r="D136" s="601"/>
    </row>
    <row r="137" spans="4:4" x14ac:dyDescent="0.3">
      <c r="D137" s="601"/>
    </row>
  </sheetData>
  <mergeCells count="19">
    <mergeCell ref="A4:B4"/>
    <mergeCell ref="A8:B9"/>
    <mergeCell ref="N8:R8"/>
    <mergeCell ref="T8:Z8"/>
    <mergeCell ref="D8:L8"/>
    <mergeCell ref="N9:O9"/>
    <mergeCell ref="N14:O14"/>
    <mergeCell ref="N15:O15"/>
    <mergeCell ref="N16:O17"/>
    <mergeCell ref="AB8:AD8"/>
    <mergeCell ref="A26:B26"/>
    <mergeCell ref="N18:R18"/>
    <mergeCell ref="N10:O10"/>
    <mergeCell ref="N11:O11"/>
    <mergeCell ref="N12:O12"/>
    <mergeCell ref="P16:P17"/>
    <mergeCell ref="Q16:Q17"/>
    <mergeCell ref="R16:R17"/>
    <mergeCell ref="N13:O13"/>
  </mergeCells>
  <dataValidations count="1">
    <dataValidation allowBlank="1" showInputMessage="1" showErrorMessage="1" errorTitle="ERROR" error="PENGINPUTAN HARUS SESUAI SHEET &quot;DAFTAR DROPDOWN PICKLIST&quot;" sqref="E10:E1048576 U10:U1048576" xr:uid="{80286996-302C-4923-88BA-47C5712C320B}"/>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8">
        <x14:dataValidation type="list" allowBlank="1" showInputMessage="1" showErrorMessage="1" errorTitle="ERROR" error="PENGINPUTAN HARUS SESUAI SHEET &quot;DAFTAR DROPDOWN PICKLIST&quot;" xr:uid="{6A44B9D3-7362-4AF1-9B5F-C00774240899}">
          <x14:formula1>
            <xm:f>datamaster!$CG$3:$CG$4</xm:f>
          </x14:formula1>
          <xm:sqref>P11:R11</xm:sqref>
        </x14:dataValidation>
        <x14:dataValidation type="list" allowBlank="1" showInputMessage="1" showErrorMessage="1" errorTitle="ERROR" error="PENGINPUTAN HARUS SESUAI SHEET &quot;DAFTAR DROPDOWN PICKLIST&quot;" xr:uid="{99EF8622-4340-4BE6-87FA-BFBA83C2ADA8}">
          <x14:formula1>
            <xm:f>datamaster!$C$14:$C$56</xm:f>
          </x14:formula1>
          <xm:sqref>P10:R10</xm:sqref>
        </x14:dataValidation>
        <x14:dataValidation type="list" allowBlank="1" showInputMessage="1" showErrorMessage="1" errorTitle="ERROR" error="PENGINPUTAN HARUS SESUAI SHEET &quot;DAFTAR DROPDOWN PICKLIST&quot;" xr:uid="{99BA1ED7-FA4C-426D-ACFA-626A2CBBD75B}">
          <x14:formula1>
            <xm:f>datamaster!$CD$3:$CD$6</xm:f>
          </x14:formula1>
          <xm:sqref>B32</xm:sqref>
        </x14:dataValidation>
        <x14:dataValidation type="list" allowBlank="1" showInputMessage="1" showErrorMessage="1" errorTitle="ERROR" error="PENGINPUTAN HARUS SESUAI SHEET &quot;DAFTAR DROPDOWN PICKLIST&quot;" xr:uid="{674B7D7B-F953-4E2B-AB7A-5913E7CB963E}">
          <x14:formula1>
            <xm:f>datamaster!$CA$3:$CA$6</xm:f>
          </x14:formula1>
          <xm:sqref>B18</xm:sqref>
        </x14:dataValidation>
        <x14:dataValidation type="list" allowBlank="1" showInputMessage="1" showErrorMessage="1" xr:uid="{D634FBAA-A656-45E6-B67C-949ED351979C}">
          <x14:formula1>
            <xm:f>datamaster!$BX$3:$BX$7</xm:f>
          </x14:formula1>
          <xm:sqref>B17</xm:sqref>
        </x14:dataValidation>
        <x14:dataValidation type="list" allowBlank="1" showInputMessage="1" showErrorMessage="1" xr:uid="{430A8CE0-C4F9-41CC-A1DE-7B08A5FAB70E}">
          <x14:formula1>
            <xm:f>datamaster!$C$3:$C$13</xm:f>
          </x14:formula1>
          <xm:sqref>B28</xm:sqref>
        </x14:dataValidation>
        <x14:dataValidation type="list" allowBlank="1" showInputMessage="1" showErrorMessage="1" errorTitle="ERROR" error="PENGINPUTAN HARUS SESUAI SHEET &quot;DAFTAR DROPDOWN PICKLIST&quot;" xr:uid="{06266880-CAFC-4F9F-A6BB-F82C23987BD8}">
          <x14:formula1>
            <xm:f>datamaster!$CM$3:$CM$8</xm:f>
          </x14:formula1>
          <xm:sqref>X10:X1048576</xm:sqref>
        </x14:dataValidation>
        <x14:dataValidation type="list" allowBlank="1" showInputMessage="1" showErrorMessage="1" xr:uid="{D76A0BA1-CD04-40D2-8A07-282F57DD8273}">
          <x14:formula1>
            <xm:f>datamaster!$CM$3:$CM$8</xm:f>
          </x14:formula1>
          <xm:sqref>K10:K1048576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6BC90-A595-45F7-8BAB-D6A1BB9D2E27}">
  <dimension ref="A1:AF5"/>
  <sheetViews>
    <sheetView tabSelected="1" topLeftCell="U1" workbookViewId="0">
      <selection activeCell="AE10" sqref="AE10"/>
    </sheetView>
  </sheetViews>
  <sheetFormatPr defaultRowHeight="15.75" x14ac:dyDescent="0.3"/>
  <cols>
    <col min="3" max="3" width="21.296875" bestFit="1" customWidth="1"/>
    <col min="4" max="4" width="16.8984375" bestFit="1" customWidth="1"/>
    <col min="5" max="5" width="18.59765625" bestFit="1" customWidth="1"/>
    <col min="6" max="6" width="17.19921875" bestFit="1" customWidth="1"/>
    <col min="7" max="7" width="12.19921875" bestFit="1" customWidth="1"/>
    <col min="8" max="8" width="14" bestFit="1" customWidth="1"/>
    <col min="9" max="9" width="20.296875" bestFit="1" customWidth="1"/>
    <col min="10" max="10" width="16.19921875" bestFit="1" customWidth="1"/>
    <col min="11" max="11" width="17.8984375" bestFit="1" customWidth="1"/>
    <col min="12" max="12" width="19.796875" bestFit="1" customWidth="1"/>
    <col min="13" max="14" width="19.796875" customWidth="1"/>
    <col min="15" max="15" width="12.09765625" bestFit="1" customWidth="1"/>
    <col min="16" max="16" width="11.296875" bestFit="1" customWidth="1"/>
    <col min="17" max="17" width="16.19921875" bestFit="1" customWidth="1"/>
    <col min="18" max="18" width="8.296875" bestFit="1" customWidth="1"/>
    <col min="19" max="19" width="10.796875" bestFit="1" customWidth="1"/>
    <col min="20" max="20" width="11.796875" bestFit="1" customWidth="1"/>
    <col min="21" max="21" width="9.8984375" bestFit="1" customWidth="1"/>
    <col min="22" max="22" width="47.19921875" bestFit="1" customWidth="1"/>
    <col min="23" max="23" width="14.19921875" bestFit="1" customWidth="1"/>
    <col min="24" max="24" width="14" bestFit="1" customWidth="1"/>
    <col min="31" max="31" width="19.796875" bestFit="1" customWidth="1"/>
    <col min="32" max="32" width="22.19921875" bestFit="1" customWidth="1"/>
  </cols>
  <sheetData>
    <row r="1" spans="1:32" x14ac:dyDescent="0.3">
      <c r="A1" t="s">
        <v>760</v>
      </c>
      <c r="B1" t="s">
        <v>761</v>
      </c>
      <c r="C1" s="633" t="s">
        <v>704</v>
      </c>
      <c r="D1" s="633" t="s">
        <v>705</v>
      </c>
      <c r="E1" s="633" t="s">
        <v>706</v>
      </c>
      <c r="F1" t="s">
        <v>707</v>
      </c>
      <c r="G1" t="s">
        <v>708</v>
      </c>
      <c r="H1" t="s">
        <v>709</v>
      </c>
      <c r="I1" t="s">
        <v>710</v>
      </c>
      <c r="J1" t="s">
        <v>711</v>
      </c>
      <c r="K1" t="s">
        <v>712</v>
      </c>
      <c r="L1" t="s">
        <v>713</v>
      </c>
      <c r="M1" t="s">
        <v>743</v>
      </c>
      <c r="N1" t="s">
        <v>744</v>
      </c>
      <c r="O1" t="s">
        <v>715</v>
      </c>
      <c r="P1" t="s">
        <v>716</v>
      </c>
      <c r="Q1" t="s">
        <v>717</v>
      </c>
      <c r="R1" t="s">
        <v>718</v>
      </c>
      <c r="S1" t="s">
        <v>719</v>
      </c>
      <c r="T1" t="s">
        <v>720</v>
      </c>
      <c r="U1" t="s">
        <v>752</v>
      </c>
      <c r="V1" s="633" t="s">
        <v>763</v>
      </c>
      <c r="W1" s="633" t="s">
        <v>764</v>
      </c>
      <c r="X1" s="633" t="s">
        <v>765</v>
      </c>
      <c r="Y1" t="s">
        <v>721</v>
      </c>
      <c r="Z1" t="s">
        <v>722</v>
      </c>
      <c r="AA1" t="s">
        <v>733</v>
      </c>
      <c r="AB1" t="s">
        <v>723</v>
      </c>
      <c r="AC1" t="s">
        <v>724</v>
      </c>
      <c r="AD1" t="s">
        <v>725</v>
      </c>
      <c r="AE1" t="s">
        <v>734</v>
      </c>
      <c r="AF1" t="s">
        <v>735</v>
      </c>
    </row>
    <row r="2" spans="1:32" x14ac:dyDescent="0.3">
      <c r="A2">
        <f>INDEX(datamaster!A:A,MATCH(objek!B28,datamaster!C:C,0))</f>
        <v>5</v>
      </c>
      <c r="B2" t="str">
        <f>INDEX(datamaster!B:B,MATCH(objek!B28,datamaster!C:C,0))</f>
        <v>TB</v>
      </c>
      <c r="C2" t="str">
        <f>IF(ISBLANK(pemanfaatan_val),"",pemanfaatan_val)</f>
        <v>Rumah Tinggal</v>
      </c>
      <c r="D2">
        <f>IF(ISBLANK(waktu_ekspos_val),"",waktu_ekspos_val)</f>
        <v>7</v>
      </c>
      <c r="E2">
        <f>IF(ISBLANK(diskon_likuidasi_val),"",diskon_likuidasi_val)</f>
        <v>0.4</v>
      </c>
      <c r="F2">
        <f>IF(ISBLANK(risk_marketability_val),"",INDEX(datamaster!CC3:CC6,MATCH(risk_marketability_val,datamaster!CD3:CD6,0)))</f>
        <v>2</v>
      </c>
      <c r="G2" t="str" cm="1">
        <f t="array" aca="1" ref="G2:G5" ca="1">IF(ISBLANK(legalitas_jenis),"",INDIRECT(ADDRESS(ROW(legalitas_jenis),COLUMN(legalitas_jenis),4,1,"objek")&amp;":"&amp;SUBSTITUTE(ADDRESS(1,COLUMN(legalitas_jenis),4),"1","")&amp;(ROW(legalitas_jenis)-2+MATCH(TRUE,ISBLANK(INDIRECT(ADDRESS(ROW(legalitas_jenis),COLUMN(legalitas_jenis),4,1,"objek")&amp;":"&amp;SUBSTITUTE(ADDRESS(1,COLUMN(legalitas_jenis),4),"1","")&amp;"1048576")),0))))</f>
        <v>asd</v>
      </c>
      <c r="H2" cm="1">
        <f t="array" aca="1" ref="H2:H5" ca="1">IF(ISBLANK(legalitas_nomor),"",INDIRECT(ADDRESS(ROW(legalitas_nomor),COLUMN(legalitas_nomor),4,1,"objek")&amp;":"&amp;SUBSTITUTE(ADDRESS(1,COLUMN(legalitas_nomor),4),"1","")&amp;(ROW(legalitas_nomor)-2+MATCH(TRUE,ISBLANK(INDIRECT(ADDRESS(ROW(legalitas_nomor),COLUMN(legalitas_nomor),4,1,"objek")&amp;":"&amp;SUBSTITUTE(ADDRESS(1,COLUMN(legalitas_nomor),4),"1","")&amp;"1048576")),0))))</f>
        <v>1101</v>
      </c>
      <c r="I2" t="str" cm="1">
        <f t="array" aca="1" ref="I2:I5" ca="1">IF(ISBLANK(legalitas_nama_pemilik),"",INDIRECT(ADDRESS(ROW(legalitas_nama_pemilik),COLUMN(legalitas_nama_pemilik),4,1,"objek")&amp;":"&amp;SUBSTITUTE(ADDRESS(1,COLUMN(legalitas_nama_pemilik),4),"1","")&amp;(ROW(legalitas_nama_pemilik)-2+MATCH(TRUE,ISBLANK(INDIRECT(ADDRESS(ROW(legalitas_nama_pemilik),COLUMN(legalitas_nama_pemilik),4,1,"objek")&amp;":"&amp;SUBSTITUTE(ADDRESS(1,COLUMN(legalitas_nama_pemilik),4),"1","")&amp;"1048576")),0))))</f>
        <v>Putra</v>
      </c>
      <c r="J2" cm="1">
        <f t="array" aca="1" ref="J2:J5" ca="1">IF(ISBLANK(legalitas_tgl_terbit),"",INDIRECT(ADDRESS(ROW(legalitas_tgl_terbit),COLUMN(legalitas_tgl_terbit),4,1,"objek")&amp;":"&amp;SUBSTITUTE(ADDRESS(1,COLUMN(legalitas_tgl_terbit),4),"1","")&amp;(ROW(legalitas_tgl_terbit)-2+MATCH(TRUE,ISBLANK(INDIRECT(ADDRESS(ROW(legalitas_tgl_terbit),COLUMN(legalitas_tgl_terbit),4,1,"objek")&amp;":"&amp;SUBSTITUTE(ADDRESS(1,COLUMN(legalitas_tgl_terbit),4),"1","")&amp;"1048576")),0))))</f>
        <v>43831</v>
      </c>
      <c r="K2" cm="1">
        <f t="array" aca="1" ref="K2:K5" ca="1">IF(ISBLANK(legalitas_tgl_expired),"",INDIRECT(ADDRESS(ROW(legalitas_tgl_expired),COLUMN(legalitas_tgl_expired),4,1,"objek")&amp;":"&amp;SUBSTITUTE(ADDRESS(1,COLUMN(legalitas_tgl_expired),4),"1","")&amp;(ROW(legalitas_tgl_expired)-2+MATCH(TRUE,ISBLANK(INDIRECT(ADDRESS(ROW(legalitas_tgl_expired),COLUMN(legalitas_tgl_expired),4,1,"objek")&amp;":"&amp;SUBSTITUTE(ADDRESS(1,COLUMN(legalitas_tgl_expired),4),"1","")&amp;"1048576")),0))))</f>
        <v>43831</v>
      </c>
      <c r="L2" cm="1">
        <f t="array" aca="1" ref="L2:L5" ca="1">IF(ISBLANK(legalitas_luas_legalitas),"",INDIRECT(ADDRESS(ROW(legalitas_luas_legalitas),COLUMN(legalitas_luas_legalitas),4,1,"objek")&amp;":"&amp;SUBSTITUTE(ADDRESS(1,COLUMN(legalitas_luas_legalitas),4),"1","")&amp;(ROW(legalitas_luas_legalitas)-2+MATCH(TRUE,ISBLANK(INDIRECT(ADDRESS(ROW(legalitas_luas_legalitas),COLUMN(legalitas_luas_legalitas),4,1,"objek")&amp;":"&amp;SUBSTITUTE(ADDRESS(1,COLUMN(legalitas_luas_legalitas),4),"1","")&amp;"1048576")),0))))</f>
        <v>100</v>
      </c>
      <c r="M2" cm="1">
        <f t="array" aca="1" ref="M2:M5" ca="1">IF(ISBLANK(legalitas_satuan),"",INDEX(datamaster!CL3:CL8,MATCH(INDIRECT(ADDRESS(ROW(legalitas_satuan),COLUMN(legalitas_satuan),4,1,"objek")&amp;":"&amp;SUBSTITUTE(ADDRESS(1,COLUMN(legalitas_satuan),4),"1","")&amp;(ROW(legalitas_satuan)-2+MATCH(TRUE,ISBLANK(INDIRECT(ADDRESS(ROW(legalitas_satuan),COLUMN(legalitas_satuan),4,1,"objek")&amp;":"&amp;SUBSTITUTE(ADDRESS(1,COLUMN(legalitas_satuan),4),"1","")&amp;"1048576")),0))),datamaster!CM3:CM8,0)))</f>
        <v>2</v>
      </c>
      <c r="N2" t="str" cm="1">
        <f t="array" aca="1" ref="N2:N5" ca="1">IF(ISBLANK(legalitas_keterangan),"",INDIRECT(ADDRESS(ROW(legalitas_keterangan),COLUMN(legalitas_keterangan),4,1,"objek")&amp;":"&amp;SUBSTITUTE(ADDRESS(1,COLUMN(legalitas_keterangan),4),"1","")&amp;(ROW(legalitas_keterangan)-2+MATCH(TRUE,ISBLANK(INDIRECT(ADDRESS(ROW(legalitas_keterangan),COLUMN(legalitas_keterangan),4,1,"objek")&amp;":"&amp;SUBSTITUTE(ADDRESS(1,COLUMN(legalitas_keterangan),4),"1","")&amp;"1048576")),0))))</f>
        <v>Ket1</v>
      </c>
      <c r="O2">
        <f>objek!P10</f>
        <v>0</v>
      </c>
      <c r="P2">
        <f>objek!P11</f>
        <v>0</v>
      </c>
      <c r="Q2">
        <f>objek!P12</f>
        <v>0</v>
      </c>
      <c r="R2">
        <f>objek!P13</f>
        <v>0</v>
      </c>
      <c r="S2">
        <f>objek!P14</f>
        <v>0</v>
      </c>
      <c r="T2">
        <f>objek!P15</f>
        <v>0</v>
      </c>
      <c r="U2">
        <f>objek!P16</f>
        <v>0</v>
      </c>
      <c r="V2" t="str" cm="1">
        <f t="array" aca="1" ref="V2" ca="1">"array("&amp;_xlfn.TEXTJOIN(",",TRUE,IF(ISBLANK(dp_spek_jenis),"",INDIRECT(ADDRESS(ROW(dp_spek_jenis),COLUMN(dp_spek_jenis),4,1,"objek")&amp;":"&amp;SUBSTITUTE(ADDRESS(1,COLUMN(dp_spek_jenis),4),"1","")&amp;(ROW(dp_spek_jenis)-2+MATCH(TRUE,ISBLANK(INDIRECT(ADDRESS(ROW(dp_spek_jenis),COLUMN(dp_spek_jenis),4,1,"objek")&amp;":"&amp;SUBSTITUTE(ADDRESS(1,COLUMN(dp_spek_jenis),4),"1","")&amp;"1048576")),0)))))&amp;")"</f>
        <v>array(Tahun Pembuatan,Negara,Panjang Kapal,Lebar Kapal)</v>
      </c>
      <c r="W2" t="str" cm="1">
        <f t="array" aca="1" ref="W2" ca="1">"array("&amp;_xlfn.TEXTJOIN(",",TRUE,IF(ISBLANK(dp_spek_satuan),"",INDIRECT(ADDRESS(ROW(dp_spek_satuan),COLUMN(dp_spek_satuan),4,1,"objek")&amp;":"&amp;SUBSTITUTE(ADDRESS(1,COLUMN(dp_spek_satuan),4),"1","")&amp;(ROW(dp_spek_satuan)-2+MATCH(TRUE,ISBLANK(INDIRECT(ADDRESS(ROW(dp_spek_satuan),COLUMN(dp_spek_satuan),4,1,"objek")&amp;":"&amp;SUBSTITUTE(ADDRESS(1,COLUMN(dp_spek_satuan),4),"1","")&amp;"1048576")),0)))))&amp;")"</f>
        <v>array(-,-,m,m)</v>
      </c>
      <c r="X2" t="str" cm="1">
        <f t="array" aca="1" ref="X2" ca="1">"array("&amp;_xlfn.TEXTJOIN(",",TRUE,IF(ISBLANK(dp_spek_value1),"",INDIRECT(ADDRESS(ROW(dp_spek_value1),COLUMN(dp_spek_value1),4,1,"objek")&amp;":"&amp;SUBSTITUTE(ADDRESS(1,COLUMN(dp_spek_value1),4),"1","")&amp;(ROW(dp_spek_value1)-2+MATCH(TRUE,ISBLANK(INDIRECT(ADDRESS(ROW(dp_spek_value1),COLUMN(dp_spek_value1),4,1,"objek")&amp;":"&amp;SUBSTITUTE(ADDRESS(1,COLUMN(dp_spek_value1),4),"1","")&amp;"1048576")),0)))))&amp;")"</f>
        <v>array(2020,Indonesia,11,9)</v>
      </c>
      <c r="Y2" t="str" cm="1">
        <f t="array" aca="1" ref="Y2:Y4" ca="1">IF(ISBLANK(rinciannilai_kategori),"",INDIRECT(ADDRESS(ROW(rinciannilai_kategori),COLUMN(rinciannilai_kategori),4,1,"objek")&amp;":"&amp;SUBSTITUTE(ADDRESS(1,COLUMN(rinciannilai_kategori),4),"1","")&amp;(ROW(rinciannilai_kategori)-2+MATCH(TRUE,ISBLANK(INDIRECT(ADDRESS(ROW(rinciannilai_kategori),COLUMN(rinciannilai_kategori),4,1,"objek")&amp;":"&amp;SUBSTITUTE(ADDRESS(1,COLUMN(rinciannilai_kategori),4),"1","")&amp;"1048576")),0))))</f>
        <v>Tanah</v>
      </c>
      <c r="Z2" t="str" cm="1">
        <f t="array" aca="1" ref="Z2:Z4" ca="1">IF(ISBLANK(rinciannilai_objek),"",INDIRECT(ADDRESS(ROW(rinciannilai_objek),COLUMN(rinciannilai_objek),4,1,"objek")&amp;":"&amp;SUBSTITUTE(ADDRESS(1,COLUMN(rinciannilai_objek),4),"1","")&amp;(ROW(rinciannilai_objek)-2+MATCH(TRUE,ISBLANK(INDIRECT(ADDRESS(ROW(rinciannilai_objek),COLUMN(rinciannilai_objek),4,1,"objek")&amp;":"&amp;SUBSTITUTE(ADDRESS(1,COLUMN(rinciannilai_objek),4),"1","")&amp;"1048576")),0))))</f>
        <v>Tanah</v>
      </c>
      <c r="AA2" cm="1">
        <f t="array" aca="1" ref="AA2:AA4" ca="1">IF(ISBLANK(rinciannilai_luas),"",INDIRECT(ADDRESS(ROW(rinciannilai_luas),COLUMN(rinciannilai_luas),4,1,"objek")&amp;":"&amp;SUBSTITUTE(ADDRESS(1,COLUMN(rinciannilai_luas),4),"1","")&amp;(ROW(rinciannilai_luas)-2+MATCH(TRUE,ISBLANK(INDIRECT(ADDRESS(ROW(rinciannilai_luas),COLUMN(rinciannilai_luas),4,1,"objek")&amp;":"&amp;SUBSTITUTE(ADDRESS(1,COLUMN(rinciannilai_luas),4),"1","")&amp;"1048576")),0))))</f>
        <v>1</v>
      </c>
      <c r="AB2" cm="1">
        <f t="array" aca="1" ref="AB2:AB4" ca="1">IF(ISBLANK(rinciannilai_satuan),"",INDEX(datamaster!CL3:CL8,MATCH(INDIRECT(ADDRESS(ROW(rinciannilai_satuan),COLUMN(rinciannilai_satuan),4,1,"objek")&amp;":"&amp;SUBSTITUTE(ADDRESS(1,COLUMN(rinciannilai_satuan),4),"1","")&amp;(ROW(rinciannilai_satuan)-2+MATCH(TRUE,ISBLANK(INDIRECT(ADDRESS(ROW(rinciannilai_satuan),COLUMN(rinciannilai_satuan),4,1,"objek")&amp;":"&amp;SUBSTITUTE(ADDRESS(1,COLUMN(rinciannilai_satuan),4),"1","")&amp;"1048576")),0))),datamaster!CM3:CM8,0)))</f>
        <v>2</v>
      </c>
      <c r="AC2" cm="1">
        <f t="array" aca="1" ref="AC2:AC4" ca="1">IF(ISBLANK(rinciannilai_nilaipasar),"",INDIRECT(ADDRESS(ROW(rinciannilai_nilaipasar),COLUMN(rinciannilai_nilaipasar),4,1,"objek")&amp;":"&amp;SUBSTITUTE(ADDRESS(1,COLUMN(rinciannilai_nilaipasar),4),"1","")&amp;(ROW(rinciannilai_nilaipasar)-2+MATCH(TRUE,ISBLANK(INDIRECT(ADDRESS(ROW(rinciannilai_nilaipasar),COLUMN(rinciannilai_nilaipasar),4,1,"objek")&amp;":"&amp;SUBSTITUTE(ADDRESS(1,COLUMN(rinciannilai_nilaipasar),4),"1","")&amp;"1048576")),0))))</f>
        <v>4000</v>
      </c>
      <c r="AD2" cm="1">
        <f t="array" aca="1" ref="AD2:AD4" ca="1">IF(ISBLANK(rinciannilai_nilailikuidasi),"",INDIRECT(ADDRESS(ROW(rinciannilai_nilailikuidasi),COLUMN(rinciannilai_nilailikuidasi),4,1,"objek")&amp;":"&amp;SUBSTITUTE(ADDRESS(1,COLUMN(rinciannilai_nilailikuidasi),4),"1","")&amp;(ROW(rinciannilai_nilailikuidasi)-2+MATCH(TRUE,ISBLANK(INDIRECT(ADDRESS(ROW(rinciannilai_nilailikuidasi),COLUMN(rinciannilai_nilailikuidasi),4,1,"objek")&amp;":"&amp;SUBSTITUTE(ADDRESS(1,COLUMN(rinciannilai_nilailikuidasi),4),"1","")&amp;"1048576")),0))))</f>
        <v>7000</v>
      </c>
      <c r="AE2">
        <f>kesimpulan_pasartotal</f>
        <v>9006</v>
      </c>
      <c r="AF2">
        <f>kesimpulan_likuidasitotal</f>
        <v>15009</v>
      </c>
    </row>
    <row r="3" spans="1:32" x14ac:dyDescent="0.3">
      <c r="G3" t="str">
        <f ca="1"/>
        <v>asd</v>
      </c>
      <c r="H3">
        <f ca="1"/>
        <v>1102</v>
      </c>
      <c r="I3" t="str">
        <f ca="1"/>
        <v>Putra</v>
      </c>
      <c r="J3">
        <f ca="1"/>
        <v>43832</v>
      </c>
      <c r="K3">
        <f ca="1"/>
        <v>43832</v>
      </c>
      <c r="L3">
        <f ca="1"/>
        <v>200</v>
      </c>
      <c r="M3">
        <f ca="1"/>
        <v>1</v>
      </c>
      <c r="N3" t="str">
        <f ca="1"/>
        <v>Ket2</v>
      </c>
      <c r="O3">
        <f>objek!Q10</f>
        <v>0</v>
      </c>
      <c r="P3">
        <f>objek!Q11</f>
        <v>0</v>
      </c>
      <c r="Q3">
        <f>objek!Q12</f>
        <v>0</v>
      </c>
      <c r="R3">
        <f>objek!Q13</f>
        <v>0</v>
      </c>
      <c r="S3">
        <f>objek!Q14</f>
        <v>0</v>
      </c>
      <c r="T3">
        <f>objek!Q15</f>
        <v>0</v>
      </c>
      <c r="U3">
        <f>objek!Q16</f>
        <v>0</v>
      </c>
      <c r="V3" t="str" cm="1">
        <f t="array" aca="1" ref="V3" ca="1">"array("&amp;_xlfn.TEXTJOIN(",",TRUE,IF(ISBLANK(dp_spek_jenis),"",INDIRECT(ADDRESS(ROW(dp_spek_jenis),COLUMN(dp_spek_jenis),4,1,"objek")&amp;":"&amp;SUBSTITUTE(ADDRESS(1,COLUMN(dp_spek_jenis),4),"1","")&amp;(ROW(dp_spek_jenis)-2+MATCH(TRUE,ISBLANK(INDIRECT(ADDRESS(ROW(dp_spek_jenis),COLUMN(dp_spek_jenis),4,1,"objek")&amp;":"&amp;SUBSTITUTE(ADDRESS(1,COLUMN(dp_spek_jenis),4),"1","")&amp;"1048576")),0)))))&amp;")"</f>
        <v>array(Tahun Pembuatan,Negara,Panjang Kapal,Lebar Kapal)</v>
      </c>
      <c r="W3" t="str" cm="1">
        <f t="array" aca="1" ref="W3" ca="1">"array("&amp;_xlfn.TEXTJOIN(",",TRUE,IF(ISBLANK(dp_spek_satuan),"",INDIRECT(ADDRESS(ROW(dp_spek_satuan),COLUMN(dp_spek_satuan),4,1,"objek")&amp;":"&amp;SUBSTITUTE(ADDRESS(1,COLUMN(dp_spek_satuan),4),"1","")&amp;(ROW(dp_spek_satuan)-2+MATCH(TRUE,ISBLANK(INDIRECT(ADDRESS(ROW(dp_spek_satuan),COLUMN(dp_spek_satuan),4,1,"objek")&amp;":"&amp;SUBSTITUTE(ADDRESS(1,COLUMN(dp_spek_satuan),4),"1","")&amp;"1048576")),0)))))&amp;")"</f>
        <v>array(-,-,m,m)</v>
      </c>
      <c r="X3" t="str" cm="1">
        <f t="array" aca="1" ref="X3" ca="1">"array("&amp;_xlfn.TEXTJOIN(",",TRUE,IF(ISBLANK(dp_spek_value2),"",INDIRECT(ADDRESS(ROW(dp_spek_value2),COLUMN(dp_spek_value2),4,1,"objek")&amp;":"&amp;SUBSTITUTE(ADDRESS(1,COLUMN(dp_spek_value2),4),"1","")&amp;(ROW(dp_spek_value2)-2+MATCH(TRUE,ISBLANK(INDIRECT(ADDRESS(ROW(dp_spek_value2),COLUMN(dp_spek_value2),4,1,"objek")&amp;":"&amp;SUBSTITUTE(ADDRESS(1,COLUMN(dp_spek_value2),4),"1","")&amp;"1048576")),0)))))&amp;")"</f>
        <v>array(2021,Singapore,22,8)</v>
      </c>
      <c r="Y3" t="str">
        <f ca="1"/>
        <v>Bangunan</v>
      </c>
      <c r="Z3" t="str">
        <f ca="1"/>
        <v>Rumah</v>
      </c>
      <c r="AA3">
        <f ca="1"/>
        <v>2</v>
      </c>
      <c r="AB3">
        <f ca="1"/>
        <v>1</v>
      </c>
      <c r="AC3">
        <f ca="1"/>
        <v>5000</v>
      </c>
      <c r="AD3">
        <f ca="1"/>
        <v>8000</v>
      </c>
    </row>
    <row r="4" spans="1:32" x14ac:dyDescent="0.3">
      <c r="G4" t="str">
        <f ca="1"/>
        <v>asd</v>
      </c>
      <c r="H4">
        <f ca="1"/>
        <v>1103</v>
      </c>
      <c r="I4" t="str">
        <f ca="1"/>
        <v>Karin</v>
      </c>
      <c r="J4">
        <f ca="1"/>
        <v>43833</v>
      </c>
      <c r="K4">
        <f ca="1"/>
        <v>43833</v>
      </c>
      <c r="L4">
        <f ca="1"/>
        <v>300</v>
      </c>
      <c r="M4">
        <f ca="1"/>
        <v>4</v>
      </c>
      <c r="N4" t="str">
        <f ca="1"/>
        <v>Ket3</v>
      </c>
      <c r="O4">
        <f>objek!R10</f>
        <v>0</v>
      </c>
      <c r="P4">
        <f>objek!R11</f>
        <v>0</v>
      </c>
      <c r="Q4">
        <f>objek!R12</f>
        <v>0</v>
      </c>
      <c r="R4">
        <f>objek!R13</f>
        <v>0</v>
      </c>
      <c r="S4">
        <f>objek!R14</f>
        <v>0</v>
      </c>
      <c r="T4">
        <f>objek!R15</f>
        <v>0</v>
      </c>
      <c r="U4">
        <f>objek!R16</f>
        <v>0</v>
      </c>
      <c r="V4" t="str" cm="1">
        <f t="array" aca="1" ref="V4" ca="1">"array("&amp;_xlfn.TEXTJOIN(",",TRUE,IF(ISBLANK(dp_spek_jenis),"",INDIRECT(ADDRESS(ROW(dp_spek_jenis),COLUMN(dp_spek_jenis),4,1,"objek")&amp;":"&amp;SUBSTITUTE(ADDRESS(1,COLUMN(dp_spek_jenis),4),"1","")&amp;(ROW(dp_spek_jenis)-2+MATCH(TRUE,ISBLANK(INDIRECT(ADDRESS(ROW(dp_spek_jenis),COLUMN(dp_spek_jenis),4,1,"objek")&amp;":"&amp;SUBSTITUTE(ADDRESS(1,COLUMN(dp_spek_jenis),4),"1","")&amp;"1048576")),0)))))&amp;")"</f>
        <v>array(Tahun Pembuatan,Negara,Panjang Kapal,Lebar Kapal)</v>
      </c>
      <c r="W4" t="str" cm="1">
        <f t="array" aca="1" ref="W4" ca="1">"array("&amp;_xlfn.TEXTJOIN(",",TRUE,IF(ISBLANK(dp_spek_satuan),"",INDIRECT(ADDRESS(ROW(dp_spek_satuan),COLUMN(dp_spek_satuan),4,1,"objek")&amp;":"&amp;SUBSTITUTE(ADDRESS(1,COLUMN(dp_spek_satuan),4),"1","")&amp;(ROW(dp_spek_satuan)-2+MATCH(TRUE,ISBLANK(INDIRECT(ADDRESS(ROW(dp_spek_satuan),COLUMN(dp_spek_satuan),4,1,"objek")&amp;":"&amp;SUBSTITUTE(ADDRESS(1,COLUMN(dp_spek_satuan),4),"1","")&amp;"1048576")),0)))))&amp;")"</f>
        <v>array(-,-,m,m)</v>
      </c>
      <c r="X4" t="str" cm="1">
        <f t="array" aca="1" ref="X4" ca="1">"array("&amp;_xlfn.TEXTJOIN(",",TRUE,IF(ISBLANK(dp_spek_value3),"",INDIRECT(ADDRESS(ROW(dp_spek_value3),COLUMN(dp_spek_value3),4,1,"objek")&amp;":"&amp;SUBSTITUTE(ADDRESS(1,COLUMN(dp_spek_value3),4),"1","")&amp;(ROW(dp_spek_value3)-2+MATCH(TRUE,ISBLANK(INDIRECT(ADDRESS(ROW(dp_spek_value3),COLUMN(dp_spek_value3),4,1,"objek")&amp;":"&amp;SUBSTITUTE(ADDRESS(1,COLUMN(dp_spek_value3),4),"1","")&amp;"1048576")),0)))))&amp;")"</f>
        <v>array(2022,Hongkong,33,7)</v>
      </c>
      <c r="Y4" t="str">
        <f ca="1"/>
        <v>Sarana Pelengkap</v>
      </c>
      <c r="Z4" t="str">
        <f ca="1"/>
        <v>Carport</v>
      </c>
      <c r="AA4">
        <f ca="1"/>
        <v>3</v>
      </c>
      <c r="AB4">
        <f ca="1"/>
        <v>6</v>
      </c>
      <c r="AC4">
        <f ca="1"/>
        <v>6</v>
      </c>
      <c r="AD4">
        <f ca="1"/>
        <v>9</v>
      </c>
    </row>
    <row r="5" spans="1:32" x14ac:dyDescent="0.3">
      <c r="G5" t="str">
        <f ca="1"/>
        <v>asd</v>
      </c>
      <c r="H5">
        <f ca="1"/>
        <v>1104</v>
      </c>
      <c r="I5" t="str">
        <f ca="1"/>
        <v>Karin</v>
      </c>
      <c r="J5">
        <f ca="1"/>
        <v>43834</v>
      </c>
      <c r="K5">
        <f ca="1"/>
        <v>43834</v>
      </c>
      <c r="L5">
        <f ca="1"/>
        <v>400</v>
      </c>
      <c r="M5">
        <f ca="1"/>
        <v>5</v>
      </c>
      <c r="N5" t="str">
        <f ca="1"/>
        <v>Ket4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68413-3759-4C23-B768-A3A2DC5F1E02}">
  <dimension ref="A1:CP56"/>
  <sheetViews>
    <sheetView workbookViewId="0">
      <selection activeCell="G5" sqref="G5"/>
    </sheetView>
  </sheetViews>
  <sheetFormatPr defaultRowHeight="15.75" x14ac:dyDescent="0.3"/>
  <cols>
    <col min="2" max="2" width="10.8984375" bestFit="1" customWidth="1"/>
    <col min="3" max="3" width="28.09765625" bestFit="1" customWidth="1"/>
    <col min="4" max="4" width="28.09765625" customWidth="1"/>
    <col min="7" max="7" width="31.69921875" bestFit="1" customWidth="1"/>
    <col min="8" max="8" width="20.296875" bestFit="1" customWidth="1"/>
    <col min="14" max="14" width="7.5" bestFit="1" customWidth="1"/>
    <col min="15" max="15" width="14.3984375" bestFit="1" customWidth="1"/>
    <col min="18" max="18" width="16.19921875" bestFit="1" customWidth="1"/>
    <col min="21" max="21" width="20.09765625" bestFit="1" customWidth="1"/>
    <col min="24" max="24" width="17.59765625" bestFit="1" customWidth="1"/>
    <col min="30" max="30" width="34.3984375" bestFit="1" customWidth="1"/>
    <col min="33" max="33" width="19.69921875" bestFit="1" customWidth="1"/>
    <col min="36" max="36" width="22.796875" bestFit="1" customWidth="1"/>
    <col min="39" max="39" width="29.59765625" bestFit="1" customWidth="1"/>
    <col min="42" max="42" width="33.09765625" bestFit="1" customWidth="1"/>
    <col min="76" max="76" width="29.19921875" bestFit="1" customWidth="1"/>
  </cols>
  <sheetData>
    <row r="1" spans="1:94" x14ac:dyDescent="0.3">
      <c r="A1" s="618" t="s">
        <v>585</v>
      </c>
      <c r="F1" s="618" t="s">
        <v>593</v>
      </c>
      <c r="J1" s="1" t="s">
        <v>690</v>
      </c>
      <c r="M1" s="618" t="s">
        <v>596</v>
      </c>
      <c r="Q1" s="618" t="s">
        <v>598</v>
      </c>
      <c r="T1" s="618" t="s">
        <v>604</v>
      </c>
      <c r="W1" s="618" t="s">
        <v>606</v>
      </c>
      <c r="Z1" s="618" t="s">
        <v>623</v>
      </c>
      <c r="AC1" s="618" t="s">
        <v>607</v>
      </c>
      <c r="AF1" s="618" t="s">
        <v>609</v>
      </c>
      <c r="AI1" s="618" t="s">
        <v>611</v>
      </c>
      <c r="AL1" s="618" t="s">
        <v>614</v>
      </c>
      <c r="AO1" s="618" t="s">
        <v>619</v>
      </c>
      <c r="AR1" s="618" t="s">
        <v>621</v>
      </c>
      <c r="AU1" s="618" t="s">
        <v>622</v>
      </c>
      <c r="AX1" s="618" t="s">
        <v>628</v>
      </c>
      <c r="BD1" s="618" t="s">
        <v>630</v>
      </c>
      <c r="BH1" s="618" t="s">
        <v>632</v>
      </c>
      <c r="BK1" s="618" t="s">
        <v>638</v>
      </c>
      <c r="BN1" s="628" t="s">
        <v>639</v>
      </c>
      <c r="BQ1" s="628" t="s">
        <v>643</v>
      </c>
      <c r="BT1" s="1" t="s">
        <v>650</v>
      </c>
      <c r="BW1" s="618" t="s">
        <v>656</v>
      </c>
      <c r="BZ1" s="618" t="s">
        <v>658</v>
      </c>
      <c r="CA1" s="1"/>
      <c r="CC1" s="628" t="s">
        <v>674</v>
      </c>
      <c r="CF1" s="618" t="s">
        <v>676</v>
      </c>
      <c r="CI1" s="1" t="s">
        <v>691</v>
      </c>
      <c r="CL1" s="1" t="s">
        <v>680</v>
      </c>
    </row>
    <row r="2" spans="1:94" x14ac:dyDescent="0.3">
      <c r="A2" s="619" t="s">
        <v>447</v>
      </c>
      <c r="B2" s="619" t="s">
        <v>448</v>
      </c>
      <c r="C2" s="619" t="s">
        <v>449</v>
      </c>
      <c r="D2" s="621" t="s">
        <v>697</v>
      </c>
      <c r="F2" s="619" t="s">
        <v>447</v>
      </c>
      <c r="G2" s="619" t="s">
        <v>586</v>
      </c>
      <c r="H2" s="619" t="s">
        <v>587</v>
      </c>
      <c r="J2" s="616" t="s">
        <v>447</v>
      </c>
      <c r="K2" s="616" t="s">
        <v>686</v>
      </c>
      <c r="M2" s="619" t="s">
        <v>447</v>
      </c>
      <c r="N2" s="619" t="s">
        <v>594</v>
      </c>
      <c r="O2" s="619" t="s">
        <v>595</v>
      </c>
      <c r="Q2" s="619" t="s">
        <v>447</v>
      </c>
      <c r="R2" s="619" t="s">
        <v>597</v>
      </c>
      <c r="T2" s="619" t="s">
        <v>447</v>
      </c>
      <c r="U2" s="619" t="s">
        <v>599</v>
      </c>
      <c r="W2" s="619" t="s">
        <v>447</v>
      </c>
      <c r="X2" s="619" t="s">
        <v>605</v>
      </c>
      <c r="Z2" s="620" t="s">
        <v>447</v>
      </c>
      <c r="AA2" s="620" t="s">
        <v>400</v>
      </c>
      <c r="AC2" s="619" t="s">
        <v>447</v>
      </c>
      <c r="AD2" s="619" t="s">
        <v>401</v>
      </c>
      <c r="AF2" s="619" t="s">
        <v>447</v>
      </c>
      <c r="AG2" s="619" t="s">
        <v>608</v>
      </c>
      <c r="AI2" s="619" t="s">
        <v>447</v>
      </c>
      <c r="AJ2" s="619" t="s">
        <v>610</v>
      </c>
      <c r="AL2" s="619" t="s">
        <v>447</v>
      </c>
      <c r="AM2" s="619" t="s">
        <v>612</v>
      </c>
      <c r="AO2" s="619" t="s">
        <v>447</v>
      </c>
      <c r="AP2" s="619" t="s">
        <v>615</v>
      </c>
      <c r="AR2" s="619" t="s">
        <v>447</v>
      </c>
      <c r="AS2" s="619" t="s">
        <v>620</v>
      </c>
      <c r="AU2" s="619" t="s">
        <v>447</v>
      </c>
      <c r="AV2" s="619" t="s">
        <v>399</v>
      </c>
      <c r="AX2" s="619" t="s">
        <v>447</v>
      </c>
      <c r="AY2" s="619" t="s">
        <v>624</v>
      </c>
      <c r="AZ2" s="619" t="s">
        <v>625</v>
      </c>
      <c r="BA2" s="619" t="s">
        <v>626</v>
      </c>
      <c r="BB2" s="619" t="s">
        <v>627</v>
      </c>
      <c r="BD2" s="619" t="s">
        <v>447</v>
      </c>
      <c r="BE2" s="619" t="s">
        <v>629</v>
      </c>
      <c r="BH2" s="619" t="s">
        <v>447</v>
      </c>
      <c r="BI2" s="619" t="s">
        <v>631</v>
      </c>
      <c r="BK2" s="619" t="s">
        <v>447</v>
      </c>
      <c r="BL2" s="619" t="s">
        <v>633</v>
      </c>
      <c r="BN2" s="619" t="s">
        <v>447</v>
      </c>
      <c r="BO2" s="619" t="s">
        <v>402</v>
      </c>
      <c r="BQ2" s="619" t="s">
        <v>447</v>
      </c>
      <c r="BR2" s="619" t="s">
        <v>403</v>
      </c>
      <c r="BT2" s="619" t="s">
        <v>447</v>
      </c>
      <c r="BU2" s="619" t="s">
        <v>644</v>
      </c>
      <c r="BW2" s="621" t="s">
        <v>447</v>
      </c>
      <c r="BX2" s="621" t="s">
        <v>657</v>
      </c>
      <c r="BZ2" s="617" t="s">
        <v>447</v>
      </c>
      <c r="CA2" s="617" t="s">
        <v>655</v>
      </c>
      <c r="CC2" s="617" t="s">
        <v>447</v>
      </c>
      <c r="CD2" s="617" t="s">
        <v>675</v>
      </c>
      <c r="CF2" s="629" t="s">
        <v>447</v>
      </c>
      <c r="CG2" s="629" t="s">
        <v>677</v>
      </c>
      <c r="CI2" s="616" t="s">
        <v>447</v>
      </c>
      <c r="CJ2" s="616" t="s">
        <v>678</v>
      </c>
      <c r="CL2" s="616" t="s">
        <v>447</v>
      </c>
      <c r="CM2" s="616" t="s">
        <v>679</v>
      </c>
      <c r="CO2" s="616" t="s">
        <v>447</v>
      </c>
      <c r="CP2" s="616" t="s">
        <v>700</v>
      </c>
    </row>
    <row r="3" spans="1:94" x14ac:dyDescent="0.3">
      <c r="A3" s="2">
        <v>1</v>
      </c>
      <c r="B3" s="2" t="s">
        <v>450</v>
      </c>
      <c r="C3" s="2" t="s">
        <v>451</v>
      </c>
      <c r="D3" s="2" t="s">
        <v>698</v>
      </c>
      <c r="F3" s="2">
        <v>1</v>
      </c>
      <c r="G3" s="620" t="s">
        <v>588</v>
      </c>
      <c r="H3" s="2" t="s">
        <v>472</v>
      </c>
      <c r="J3">
        <v>1</v>
      </c>
      <c r="K3" t="s">
        <v>687</v>
      </c>
      <c r="M3" s="2">
        <v>1</v>
      </c>
      <c r="N3" s="2">
        <v>1</v>
      </c>
      <c r="O3" s="2" t="s">
        <v>283</v>
      </c>
      <c r="Q3" s="2">
        <v>1</v>
      </c>
      <c r="R3" s="2" t="s">
        <v>287</v>
      </c>
      <c r="T3" s="2">
        <v>1</v>
      </c>
      <c r="U3" s="2" t="s">
        <v>464</v>
      </c>
      <c r="W3" s="2">
        <v>1</v>
      </c>
      <c r="X3" s="2" t="s">
        <v>473</v>
      </c>
      <c r="Z3" s="2">
        <v>1</v>
      </c>
      <c r="AA3" s="2" t="s">
        <v>473</v>
      </c>
      <c r="AC3" s="2">
        <v>1</v>
      </c>
      <c r="AD3" s="2" t="s">
        <v>462</v>
      </c>
      <c r="AF3" s="2">
        <v>1</v>
      </c>
      <c r="AG3" s="2" t="s">
        <v>469</v>
      </c>
      <c r="AI3" s="2">
        <v>1</v>
      </c>
      <c r="AJ3" s="2" t="s">
        <v>463</v>
      </c>
      <c r="AL3" s="2">
        <v>1</v>
      </c>
      <c r="AM3" s="2" t="s">
        <v>466</v>
      </c>
      <c r="AO3" s="2">
        <v>1</v>
      </c>
      <c r="AP3" s="2" t="s">
        <v>616</v>
      </c>
      <c r="AR3" s="2">
        <v>1</v>
      </c>
      <c r="AS3" s="2" t="s">
        <v>465</v>
      </c>
      <c r="AU3" s="2">
        <v>1</v>
      </c>
      <c r="AV3" s="2" t="s">
        <v>468</v>
      </c>
      <c r="AX3" s="2">
        <v>1</v>
      </c>
      <c r="AY3" s="2" t="s">
        <v>467</v>
      </c>
      <c r="AZ3" s="2" t="s">
        <v>499</v>
      </c>
      <c r="BA3" s="2" t="s">
        <v>525</v>
      </c>
      <c r="BB3" s="2" t="s">
        <v>536</v>
      </c>
      <c r="BD3" s="2">
        <v>1</v>
      </c>
      <c r="BE3" s="2" t="s">
        <v>470</v>
      </c>
      <c r="BH3" s="2">
        <v>1</v>
      </c>
      <c r="BI3" s="2" t="s">
        <v>474</v>
      </c>
      <c r="BK3" s="2">
        <v>1</v>
      </c>
      <c r="BL3" s="2" t="s">
        <v>634</v>
      </c>
      <c r="BN3" s="2">
        <v>1</v>
      </c>
      <c r="BO3" s="2" t="s">
        <v>637</v>
      </c>
      <c r="BQ3" s="2">
        <v>1</v>
      </c>
      <c r="BR3" s="2" t="s">
        <v>370</v>
      </c>
      <c r="BT3" s="2">
        <v>1</v>
      </c>
      <c r="BU3" s="620" t="s">
        <v>645</v>
      </c>
      <c r="BW3" s="2">
        <v>1</v>
      </c>
      <c r="BX3" s="2" t="s">
        <v>119</v>
      </c>
      <c r="BZ3" s="2">
        <v>1</v>
      </c>
      <c r="CA3" s="2" t="s">
        <v>53</v>
      </c>
      <c r="CC3" s="2">
        <v>1</v>
      </c>
      <c r="CD3" s="2" t="s">
        <v>471</v>
      </c>
      <c r="CF3">
        <v>1</v>
      </c>
      <c r="CG3" t="s">
        <v>475</v>
      </c>
      <c r="CI3">
        <v>1</v>
      </c>
      <c r="CJ3" t="s">
        <v>41</v>
      </c>
      <c r="CL3">
        <v>1</v>
      </c>
      <c r="CM3" t="s">
        <v>476</v>
      </c>
      <c r="CO3">
        <v>1</v>
      </c>
      <c r="CP3" t="s">
        <v>701</v>
      </c>
    </row>
    <row r="4" spans="1:94" x14ac:dyDescent="0.3">
      <c r="A4" s="2">
        <v>2</v>
      </c>
      <c r="B4" s="2" t="s">
        <v>450</v>
      </c>
      <c r="C4" s="2" t="s">
        <v>452</v>
      </c>
      <c r="D4" s="2" t="s">
        <v>698</v>
      </c>
      <c r="F4" s="2">
        <v>2</v>
      </c>
      <c r="G4" s="620" t="s">
        <v>589</v>
      </c>
      <c r="H4" s="2" t="s">
        <v>280</v>
      </c>
      <c r="J4">
        <v>2</v>
      </c>
      <c r="K4" t="s">
        <v>688</v>
      </c>
      <c r="M4" s="2">
        <v>2</v>
      </c>
      <c r="N4" s="2">
        <v>1</v>
      </c>
      <c r="O4" s="2" t="s">
        <v>481</v>
      </c>
      <c r="Q4" s="2">
        <v>2</v>
      </c>
      <c r="R4" s="2" t="s">
        <v>484</v>
      </c>
      <c r="T4" s="2">
        <v>2</v>
      </c>
      <c r="U4" s="2" t="s">
        <v>600</v>
      </c>
      <c r="W4" s="2">
        <v>2</v>
      </c>
      <c r="X4" s="2" t="s">
        <v>485</v>
      </c>
      <c r="Z4" s="2">
        <v>2</v>
      </c>
      <c r="AA4" s="2" t="s">
        <v>485</v>
      </c>
      <c r="AC4" s="2">
        <v>2</v>
      </c>
      <c r="AD4" s="2" t="s">
        <v>477</v>
      </c>
      <c r="AF4" s="2">
        <v>2</v>
      </c>
      <c r="AG4" s="2" t="s">
        <v>486</v>
      </c>
      <c r="AI4" s="2">
        <v>2</v>
      </c>
      <c r="AJ4" s="2" t="s">
        <v>478</v>
      </c>
      <c r="AL4" s="2">
        <v>2</v>
      </c>
      <c r="AM4" s="2" t="s">
        <v>613</v>
      </c>
      <c r="AO4" s="2">
        <v>2</v>
      </c>
      <c r="AP4" s="2" t="s">
        <v>480</v>
      </c>
      <c r="AR4" s="2">
        <v>2</v>
      </c>
      <c r="AS4" s="2" t="s">
        <v>479</v>
      </c>
      <c r="AU4" s="2">
        <v>2</v>
      </c>
      <c r="AV4" s="2" t="s">
        <v>483</v>
      </c>
      <c r="AX4" s="2">
        <v>2</v>
      </c>
      <c r="AY4" s="2" t="s">
        <v>499</v>
      </c>
      <c r="AZ4" s="2" t="s">
        <v>525</v>
      </c>
      <c r="BA4" s="2" t="s">
        <v>536</v>
      </c>
      <c r="BB4" s="2" t="s">
        <v>467</v>
      </c>
      <c r="BD4" s="2">
        <v>2</v>
      </c>
      <c r="BE4" s="2" t="s">
        <v>487</v>
      </c>
      <c r="BH4" s="2">
        <v>2</v>
      </c>
      <c r="BI4" s="2" t="s">
        <v>490</v>
      </c>
      <c r="BK4" s="2">
        <v>2</v>
      </c>
      <c r="BL4" s="2" t="s">
        <v>635</v>
      </c>
      <c r="BN4" s="2">
        <v>2</v>
      </c>
      <c r="BO4" s="2">
        <v>450</v>
      </c>
      <c r="BQ4" s="2">
        <v>2</v>
      </c>
      <c r="BR4" s="2" t="s">
        <v>488</v>
      </c>
      <c r="BT4" s="2">
        <v>2</v>
      </c>
      <c r="BU4" s="620" t="s">
        <v>646</v>
      </c>
      <c r="BW4" s="2">
        <v>2</v>
      </c>
      <c r="BX4" s="2" t="s">
        <v>652</v>
      </c>
      <c r="BZ4" s="2">
        <v>2</v>
      </c>
      <c r="CA4" s="2" t="s">
        <v>110</v>
      </c>
      <c r="CC4" s="2">
        <v>2</v>
      </c>
      <c r="CD4" s="2" t="s">
        <v>489</v>
      </c>
      <c r="CF4">
        <v>2</v>
      </c>
      <c r="CG4" t="s">
        <v>491</v>
      </c>
      <c r="CI4">
        <v>2</v>
      </c>
      <c r="CJ4" t="s">
        <v>139</v>
      </c>
      <c r="CL4">
        <v>2</v>
      </c>
      <c r="CM4" t="s">
        <v>492</v>
      </c>
      <c r="CO4">
        <v>2</v>
      </c>
      <c r="CP4" t="s">
        <v>635</v>
      </c>
    </row>
    <row r="5" spans="1:94" x14ac:dyDescent="0.3">
      <c r="A5" s="2">
        <v>3</v>
      </c>
      <c r="B5" s="2" t="s">
        <v>453</v>
      </c>
      <c r="C5" s="2" t="s">
        <v>454</v>
      </c>
      <c r="D5" s="2" t="s">
        <v>698</v>
      </c>
      <c r="F5" s="2">
        <v>3</v>
      </c>
      <c r="G5" s="620" t="s">
        <v>590</v>
      </c>
      <c r="H5" s="2" t="s">
        <v>506</v>
      </c>
      <c r="J5">
        <v>3</v>
      </c>
      <c r="K5" t="s">
        <v>689</v>
      </c>
      <c r="M5" s="2">
        <v>3</v>
      </c>
      <c r="N5" s="2">
        <v>1</v>
      </c>
      <c r="O5" s="2" t="s">
        <v>498</v>
      </c>
      <c r="Q5" s="2">
        <v>3</v>
      </c>
      <c r="R5" s="2" t="s">
        <v>501</v>
      </c>
      <c r="T5" s="2">
        <v>3</v>
      </c>
      <c r="U5" s="2" t="s">
        <v>601</v>
      </c>
      <c r="W5" s="2">
        <v>3</v>
      </c>
      <c r="X5" s="2" t="s">
        <v>502</v>
      </c>
      <c r="Z5" s="2">
        <v>3</v>
      </c>
      <c r="AA5" s="2" t="s">
        <v>502</v>
      </c>
      <c r="AC5" s="2">
        <v>3</v>
      </c>
      <c r="AD5" s="2" t="s">
        <v>493</v>
      </c>
      <c r="AF5" s="2">
        <v>3</v>
      </c>
      <c r="AG5" s="2" t="s">
        <v>503</v>
      </c>
      <c r="AI5" s="2">
        <v>3</v>
      </c>
      <c r="AJ5" s="2" t="s">
        <v>494</v>
      </c>
      <c r="AL5" s="2">
        <v>3</v>
      </c>
      <c r="AM5" s="2" t="s">
        <v>496</v>
      </c>
      <c r="AO5" s="2">
        <v>3</v>
      </c>
      <c r="AP5" s="2" t="s">
        <v>497</v>
      </c>
      <c r="AR5" s="2">
        <v>3</v>
      </c>
      <c r="AS5" s="2" t="s">
        <v>495</v>
      </c>
      <c r="AU5" s="2">
        <v>3</v>
      </c>
      <c r="AV5" s="2" t="s">
        <v>500</v>
      </c>
      <c r="AX5" s="2">
        <v>3</v>
      </c>
      <c r="AY5" s="2" t="s">
        <v>525</v>
      </c>
      <c r="AZ5" s="2" t="s">
        <v>536</v>
      </c>
      <c r="BA5" s="2" t="s">
        <v>467</v>
      </c>
      <c r="BB5" s="2" t="s">
        <v>499</v>
      </c>
      <c r="BD5" s="2">
        <v>3</v>
      </c>
      <c r="BE5" s="2" t="s">
        <v>504</v>
      </c>
      <c r="BH5" s="2">
        <v>3</v>
      </c>
      <c r="BI5" s="2" t="s">
        <v>507</v>
      </c>
      <c r="BK5" s="2">
        <v>3</v>
      </c>
      <c r="BL5" s="2" t="s">
        <v>636</v>
      </c>
      <c r="BN5" s="2">
        <v>3</v>
      </c>
      <c r="BO5" s="2">
        <v>900</v>
      </c>
      <c r="BQ5" s="2">
        <v>3</v>
      </c>
      <c r="BR5" s="2" t="s">
        <v>640</v>
      </c>
      <c r="BT5" s="2">
        <v>3</v>
      </c>
      <c r="BU5" s="620" t="s">
        <v>647</v>
      </c>
      <c r="BW5" s="2">
        <v>3</v>
      </c>
      <c r="BX5" s="2" t="s">
        <v>653</v>
      </c>
      <c r="BZ5" s="2">
        <v>3</v>
      </c>
      <c r="CA5" s="2" t="s">
        <v>455</v>
      </c>
      <c r="CC5" s="2">
        <v>3</v>
      </c>
      <c r="CD5" s="2" t="s">
        <v>505</v>
      </c>
      <c r="CI5">
        <v>3</v>
      </c>
      <c r="CJ5" t="s">
        <v>146</v>
      </c>
      <c r="CL5">
        <v>3</v>
      </c>
      <c r="CM5" t="s">
        <v>476</v>
      </c>
      <c r="CO5">
        <v>3</v>
      </c>
      <c r="CP5" t="s">
        <v>702</v>
      </c>
    </row>
    <row r="6" spans="1:94" x14ac:dyDescent="0.3">
      <c r="A6" s="2">
        <v>4</v>
      </c>
      <c r="B6" s="2" t="s">
        <v>453</v>
      </c>
      <c r="C6" s="2" t="s">
        <v>42</v>
      </c>
      <c r="D6" s="2" t="s">
        <v>698</v>
      </c>
      <c r="F6" s="2">
        <v>4</v>
      </c>
      <c r="G6" s="620" t="s">
        <v>591</v>
      </c>
      <c r="H6" s="2" t="s">
        <v>519</v>
      </c>
      <c r="M6" s="2">
        <v>4</v>
      </c>
      <c r="N6" s="2">
        <v>1</v>
      </c>
      <c r="O6" s="2" t="s">
        <v>512</v>
      </c>
      <c r="Q6" s="2">
        <v>4</v>
      </c>
      <c r="R6" s="2" t="s">
        <v>515</v>
      </c>
      <c r="T6" s="2">
        <v>4</v>
      </c>
      <c r="U6" s="2" t="s">
        <v>602</v>
      </c>
      <c r="W6" s="2">
        <v>4</v>
      </c>
      <c r="X6" s="2" t="s">
        <v>516</v>
      </c>
      <c r="Z6" s="2">
        <v>4</v>
      </c>
      <c r="AA6" s="2" t="s">
        <v>516</v>
      </c>
      <c r="AC6" s="2">
        <v>4</v>
      </c>
      <c r="AD6" s="2" t="s">
        <v>508</v>
      </c>
      <c r="AI6" s="2">
        <v>4</v>
      </c>
      <c r="AJ6" s="2" t="s">
        <v>509</v>
      </c>
      <c r="AL6" s="2">
        <v>4</v>
      </c>
      <c r="AM6" s="2" t="s">
        <v>511</v>
      </c>
      <c r="AO6" s="2">
        <v>4</v>
      </c>
      <c r="AP6" s="2" t="s">
        <v>617</v>
      </c>
      <c r="AR6" s="2">
        <v>4</v>
      </c>
      <c r="AS6" s="2" t="s">
        <v>510</v>
      </c>
      <c r="AU6" s="2">
        <v>4</v>
      </c>
      <c r="AV6" s="2" t="s">
        <v>514</v>
      </c>
      <c r="AX6" s="2">
        <v>4</v>
      </c>
      <c r="AY6" s="2" t="s">
        <v>536</v>
      </c>
      <c r="AZ6" s="2" t="s">
        <v>467</v>
      </c>
      <c r="BA6" s="2" t="s">
        <v>499</v>
      </c>
      <c r="BB6" s="2" t="s">
        <v>525</v>
      </c>
      <c r="BD6" s="2">
        <v>4</v>
      </c>
      <c r="BE6" s="2" t="s">
        <v>517</v>
      </c>
      <c r="BH6" s="2">
        <v>4</v>
      </c>
      <c r="BI6" s="2" t="s">
        <v>520</v>
      </c>
      <c r="BN6" s="2">
        <v>4</v>
      </c>
      <c r="BO6" s="2">
        <v>1300</v>
      </c>
      <c r="BQ6" s="2">
        <v>4</v>
      </c>
      <c r="BR6" s="2" t="s">
        <v>641</v>
      </c>
      <c r="BT6" s="2">
        <v>4</v>
      </c>
      <c r="BU6" s="620" t="s">
        <v>648</v>
      </c>
      <c r="BW6" s="2">
        <v>4</v>
      </c>
      <c r="BX6" s="2" t="s">
        <v>654</v>
      </c>
      <c r="BZ6" s="2">
        <v>4</v>
      </c>
      <c r="CA6" s="2" t="s">
        <v>456</v>
      </c>
      <c r="CC6" s="2">
        <v>4</v>
      </c>
      <c r="CD6" s="2" t="s">
        <v>518</v>
      </c>
      <c r="CL6">
        <v>4</v>
      </c>
      <c r="CM6" t="s">
        <v>521</v>
      </c>
    </row>
    <row r="7" spans="1:94" x14ac:dyDescent="0.3">
      <c r="A7" s="2">
        <v>5</v>
      </c>
      <c r="B7" s="2" t="s">
        <v>453</v>
      </c>
      <c r="C7" s="2" t="s">
        <v>142</v>
      </c>
      <c r="D7" s="2" t="s">
        <v>698</v>
      </c>
      <c r="F7" s="2">
        <v>5</v>
      </c>
      <c r="G7" s="620" t="s">
        <v>592</v>
      </c>
      <c r="H7" s="2" t="s">
        <v>530</v>
      </c>
      <c r="M7" s="2">
        <v>5</v>
      </c>
      <c r="N7" s="2">
        <v>1</v>
      </c>
      <c r="O7" s="2" t="s">
        <v>524</v>
      </c>
      <c r="Q7" s="2">
        <v>5</v>
      </c>
      <c r="R7" s="2" t="s">
        <v>527</v>
      </c>
      <c r="T7" s="2">
        <v>5</v>
      </c>
      <c r="U7" s="2" t="s">
        <v>603</v>
      </c>
      <c r="W7" s="2">
        <v>5</v>
      </c>
      <c r="X7" s="2" t="s">
        <v>528</v>
      </c>
      <c r="Z7" s="2">
        <v>5</v>
      </c>
      <c r="AA7" s="2" t="s">
        <v>528</v>
      </c>
      <c r="AC7" s="2">
        <v>5</v>
      </c>
      <c r="AD7" s="2" t="s">
        <v>370</v>
      </c>
      <c r="AI7" s="2">
        <v>5</v>
      </c>
      <c r="AJ7" s="2" t="s">
        <v>522</v>
      </c>
      <c r="AL7" s="2">
        <v>5</v>
      </c>
      <c r="AM7" s="2" t="s">
        <v>523</v>
      </c>
      <c r="AO7" s="2">
        <v>5</v>
      </c>
      <c r="AP7" s="2" t="s">
        <v>618</v>
      </c>
      <c r="AR7" s="2">
        <v>5</v>
      </c>
      <c r="AS7" s="2" t="s">
        <v>370</v>
      </c>
      <c r="AU7" s="2">
        <v>5</v>
      </c>
      <c r="AV7" s="2" t="s">
        <v>526</v>
      </c>
      <c r="AX7" s="2">
        <v>5</v>
      </c>
      <c r="AY7" s="2" t="s">
        <v>482</v>
      </c>
      <c r="AZ7" s="2" t="s">
        <v>513</v>
      </c>
      <c r="BA7" s="2" t="s">
        <v>532</v>
      </c>
      <c r="BB7" s="2" t="s">
        <v>538</v>
      </c>
      <c r="BD7" s="2">
        <v>5</v>
      </c>
      <c r="BE7" s="2" t="s">
        <v>529</v>
      </c>
      <c r="BH7" s="2">
        <v>5</v>
      </c>
      <c r="BI7" s="2" t="s">
        <v>41</v>
      </c>
      <c r="BN7" s="2">
        <v>5</v>
      </c>
      <c r="BO7" s="2">
        <v>2200</v>
      </c>
      <c r="BQ7" s="2">
        <v>5</v>
      </c>
      <c r="BR7" s="2" t="s">
        <v>642</v>
      </c>
      <c r="BT7" s="2">
        <v>5</v>
      </c>
      <c r="BU7" s="620" t="s">
        <v>649</v>
      </c>
      <c r="BW7" s="2">
        <v>5</v>
      </c>
      <c r="BX7" s="2" t="s">
        <v>584</v>
      </c>
      <c r="CL7">
        <v>5</v>
      </c>
      <c r="CM7" t="s">
        <v>531</v>
      </c>
    </row>
    <row r="8" spans="1:94" x14ac:dyDescent="0.3">
      <c r="A8" s="2">
        <v>6</v>
      </c>
      <c r="B8" s="2" t="s">
        <v>453</v>
      </c>
      <c r="C8" s="2" t="s">
        <v>99</v>
      </c>
      <c r="D8" s="2" t="s">
        <v>698</v>
      </c>
      <c r="AX8" s="2">
        <v>6</v>
      </c>
      <c r="AY8" s="2" t="s">
        <v>513</v>
      </c>
      <c r="AZ8" s="2" t="s">
        <v>532</v>
      </c>
      <c r="BA8" s="2" t="s">
        <v>538</v>
      </c>
      <c r="BB8" s="2" t="s">
        <v>482</v>
      </c>
      <c r="BD8" s="2">
        <v>6</v>
      </c>
      <c r="BE8" s="2" t="s">
        <v>533</v>
      </c>
      <c r="BN8" s="2">
        <v>6</v>
      </c>
      <c r="BO8" s="2" t="s">
        <v>534</v>
      </c>
      <c r="CL8">
        <v>6</v>
      </c>
      <c r="CM8" t="s">
        <v>535</v>
      </c>
    </row>
    <row r="9" spans="1:94" x14ac:dyDescent="0.3">
      <c r="A9" s="2">
        <v>7</v>
      </c>
      <c r="B9" s="620" t="s">
        <v>450</v>
      </c>
      <c r="C9" s="2" t="s">
        <v>457</v>
      </c>
      <c r="D9" s="2" t="s">
        <v>699</v>
      </c>
      <c r="AX9" s="2">
        <v>7</v>
      </c>
      <c r="AY9" s="2" t="s">
        <v>532</v>
      </c>
      <c r="AZ9" s="2" t="s">
        <v>538</v>
      </c>
      <c r="BA9" s="2" t="s">
        <v>482</v>
      </c>
      <c r="BB9" s="2" t="s">
        <v>513</v>
      </c>
      <c r="BD9" s="2">
        <v>7</v>
      </c>
      <c r="BE9" s="2" t="s">
        <v>537</v>
      </c>
    </row>
    <row r="10" spans="1:94" x14ac:dyDescent="0.3">
      <c r="A10" s="2">
        <v>8</v>
      </c>
      <c r="B10" s="620" t="s">
        <v>450</v>
      </c>
      <c r="C10" s="2" t="s">
        <v>458</v>
      </c>
      <c r="D10" s="2" t="s">
        <v>699</v>
      </c>
      <c r="AX10" s="2">
        <v>8</v>
      </c>
      <c r="AY10" s="2" t="s">
        <v>538</v>
      </c>
      <c r="AZ10" s="2" t="s">
        <v>482</v>
      </c>
      <c r="BA10" s="2" t="s">
        <v>513</v>
      </c>
      <c r="BB10" s="2" t="s">
        <v>532</v>
      </c>
      <c r="BD10" s="2">
        <v>8</v>
      </c>
      <c r="BE10" s="2" t="s">
        <v>539</v>
      </c>
    </row>
    <row r="11" spans="1:94" x14ac:dyDescent="0.3">
      <c r="A11" s="2">
        <v>9</v>
      </c>
      <c r="B11" s="620" t="s">
        <v>450</v>
      </c>
      <c r="C11" s="2" t="s">
        <v>459</v>
      </c>
      <c r="D11" s="2" t="s">
        <v>699</v>
      </c>
      <c r="BD11" s="2">
        <v>9</v>
      </c>
      <c r="BE11" s="2" t="s">
        <v>540</v>
      </c>
    </row>
    <row r="12" spans="1:94" x14ac:dyDescent="0.3">
      <c r="A12" s="2">
        <v>10</v>
      </c>
      <c r="B12" s="620" t="s">
        <v>460</v>
      </c>
      <c r="C12" s="2" t="s">
        <v>461</v>
      </c>
      <c r="D12" s="2" t="s">
        <v>699</v>
      </c>
    </row>
    <row r="13" spans="1:94" x14ac:dyDescent="0.3">
      <c r="A13" s="2">
        <v>11</v>
      </c>
      <c r="B13" s="620" t="s">
        <v>460</v>
      </c>
      <c r="C13" s="620" t="s">
        <v>541</v>
      </c>
      <c r="D13" s="620" t="s">
        <v>699</v>
      </c>
    </row>
    <row r="14" spans="1:94" x14ac:dyDescent="0.3">
      <c r="A14" s="2">
        <v>12</v>
      </c>
      <c r="B14" s="620" t="s">
        <v>542</v>
      </c>
      <c r="C14" s="620" t="s">
        <v>543</v>
      </c>
      <c r="D14" s="620"/>
    </row>
    <row r="15" spans="1:94" x14ac:dyDescent="0.3">
      <c r="A15" s="2">
        <v>13</v>
      </c>
      <c r="B15" s="620" t="s">
        <v>542</v>
      </c>
      <c r="C15" s="620" t="s">
        <v>544</v>
      </c>
      <c r="D15" s="620"/>
    </row>
    <row r="16" spans="1:94" x14ac:dyDescent="0.3">
      <c r="A16" s="2">
        <v>14</v>
      </c>
      <c r="B16" s="620" t="s">
        <v>542</v>
      </c>
      <c r="C16" s="620" t="s">
        <v>745</v>
      </c>
      <c r="D16" s="620"/>
    </row>
    <row r="17" spans="1:4" x14ac:dyDescent="0.3">
      <c r="A17" s="2">
        <v>15</v>
      </c>
      <c r="B17" s="620" t="s">
        <v>542</v>
      </c>
      <c r="C17" s="620" t="s">
        <v>545</v>
      </c>
      <c r="D17" s="620"/>
    </row>
    <row r="18" spans="1:4" x14ac:dyDescent="0.3">
      <c r="A18" s="2">
        <v>16</v>
      </c>
      <c r="B18" s="620" t="s">
        <v>542</v>
      </c>
      <c r="C18" s="620" t="s">
        <v>546</v>
      </c>
      <c r="D18" s="620"/>
    </row>
    <row r="19" spans="1:4" x14ac:dyDescent="0.3">
      <c r="A19" s="2">
        <v>17</v>
      </c>
      <c r="B19" s="620" t="s">
        <v>542</v>
      </c>
      <c r="C19" s="620" t="s">
        <v>547</v>
      </c>
      <c r="D19" s="620"/>
    </row>
    <row r="20" spans="1:4" x14ac:dyDescent="0.3">
      <c r="A20" s="2">
        <v>18</v>
      </c>
      <c r="B20" s="620" t="s">
        <v>542</v>
      </c>
      <c r="C20" s="620" t="s">
        <v>548</v>
      </c>
      <c r="D20" s="620"/>
    </row>
    <row r="21" spans="1:4" x14ac:dyDescent="0.3">
      <c r="A21" s="2">
        <v>19</v>
      </c>
      <c r="B21" s="620" t="s">
        <v>542</v>
      </c>
      <c r="C21" s="620" t="s">
        <v>549</v>
      </c>
      <c r="D21" s="620"/>
    </row>
    <row r="22" spans="1:4" x14ac:dyDescent="0.3">
      <c r="A22" s="2">
        <v>20</v>
      </c>
      <c r="B22" s="620" t="s">
        <v>542</v>
      </c>
      <c r="C22" s="620" t="s">
        <v>550</v>
      </c>
      <c r="D22" s="620"/>
    </row>
    <row r="23" spans="1:4" x14ac:dyDescent="0.3">
      <c r="A23" s="2">
        <v>21</v>
      </c>
      <c r="B23" s="620" t="s">
        <v>542</v>
      </c>
      <c r="C23" s="620" t="s">
        <v>551</v>
      </c>
      <c r="D23" s="620"/>
    </row>
    <row r="24" spans="1:4" x14ac:dyDescent="0.3">
      <c r="A24" s="2">
        <v>22</v>
      </c>
      <c r="B24" s="620" t="s">
        <v>542</v>
      </c>
      <c r="C24" s="620" t="s">
        <v>552</v>
      </c>
      <c r="D24" s="620"/>
    </row>
    <row r="25" spans="1:4" x14ac:dyDescent="0.3">
      <c r="A25" s="2">
        <v>23</v>
      </c>
      <c r="B25" s="620" t="s">
        <v>542</v>
      </c>
      <c r="C25" s="620" t="s">
        <v>553</v>
      </c>
      <c r="D25" s="620"/>
    </row>
    <row r="26" spans="1:4" x14ac:dyDescent="0.3">
      <c r="A26" s="2">
        <v>24</v>
      </c>
      <c r="B26" s="620" t="s">
        <v>542</v>
      </c>
      <c r="C26" s="620" t="s">
        <v>554</v>
      </c>
      <c r="D26" s="620"/>
    </row>
    <row r="27" spans="1:4" x14ac:dyDescent="0.3">
      <c r="A27" s="2">
        <v>25</v>
      </c>
      <c r="B27" s="620" t="s">
        <v>542</v>
      </c>
      <c r="C27" s="620" t="s">
        <v>555</v>
      </c>
      <c r="D27" s="620"/>
    </row>
    <row r="28" spans="1:4" x14ac:dyDescent="0.3">
      <c r="A28" s="2">
        <v>26</v>
      </c>
      <c r="B28" s="620" t="s">
        <v>542</v>
      </c>
      <c r="C28" s="620" t="s">
        <v>556</v>
      </c>
      <c r="D28" s="620"/>
    </row>
    <row r="29" spans="1:4" x14ac:dyDescent="0.3">
      <c r="A29" s="2">
        <v>27</v>
      </c>
      <c r="B29" s="620" t="s">
        <v>542</v>
      </c>
      <c r="C29" s="620" t="s">
        <v>557</v>
      </c>
      <c r="D29" s="620"/>
    </row>
    <row r="30" spans="1:4" x14ac:dyDescent="0.3">
      <c r="A30" s="2">
        <v>28</v>
      </c>
      <c r="B30" s="620" t="s">
        <v>542</v>
      </c>
      <c r="C30" s="620" t="s">
        <v>558</v>
      </c>
      <c r="D30" s="620"/>
    </row>
    <row r="31" spans="1:4" x14ac:dyDescent="0.3">
      <c r="A31" s="2">
        <v>29</v>
      </c>
      <c r="B31" s="620" t="s">
        <v>542</v>
      </c>
      <c r="C31" s="620" t="s">
        <v>559</v>
      </c>
      <c r="D31" s="620"/>
    </row>
    <row r="32" spans="1:4" x14ac:dyDescent="0.3">
      <c r="A32" s="2">
        <v>30</v>
      </c>
      <c r="B32" s="620" t="s">
        <v>542</v>
      </c>
      <c r="C32" s="620" t="s">
        <v>560</v>
      </c>
      <c r="D32" s="620"/>
    </row>
    <row r="33" spans="1:4" x14ac:dyDescent="0.3">
      <c r="A33" s="2">
        <v>31</v>
      </c>
      <c r="B33" s="620" t="s">
        <v>542</v>
      </c>
      <c r="C33" s="620" t="s">
        <v>561</v>
      </c>
      <c r="D33" s="620"/>
    </row>
    <row r="34" spans="1:4" x14ac:dyDescent="0.3">
      <c r="A34" s="2">
        <v>32</v>
      </c>
      <c r="B34" s="620" t="s">
        <v>542</v>
      </c>
      <c r="C34" s="620" t="s">
        <v>562</v>
      </c>
      <c r="D34" s="620"/>
    </row>
    <row r="35" spans="1:4" x14ac:dyDescent="0.3">
      <c r="A35" s="2">
        <v>33</v>
      </c>
      <c r="B35" s="620" t="s">
        <v>542</v>
      </c>
      <c r="C35" s="620" t="s">
        <v>563</v>
      </c>
      <c r="D35" s="620"/>
    </row>
    <row r="36" spans="1:4" x14ac:dyDescent="0.3">
      <c r="A36" s="2">
        <v>34</v>
      </c>
      <c r="B36" s="620" t="s">
        <v>542</v>
      </c>
      <c r="C36" s="620" t="s">
        <v>564</v>
      </c>
      <c r="D36" s="620"/>
    </row>
    <row r="37" spans="1:4" x14ac:dyDescent="0.3">
      <c r="A37" s="2">
        <v>35</v>
      </c>
      <c r="B37" s="620" t="s">
        <v>542</v>
      </c>
      <c r="C37" s="620" t="s">
        <v>565</v>
      </c>
      <c r="D37" s="620"/>
    </row>
    <row r="38" spans="1:4" x14ac:dyDescent="0.3">
      <c r="A38" s="2">
        <v>36</v>
      </c>
      <c r="B38" s="620" t="s">
        <v>542</v>
      </c>
      <c r="C38" s="620" t="s">
        <v>566</v>
      </c>
      <c r="D38" s="620"/>
    </row>
    <row r="39" spans="1:4" x14ac:dyDescent="0.3">
      <c r="A39" s="2">
        <v>37</v>
      </c>
      <c r="B39" s="620" t="s">
        <v>542</v>
      </c>
      <c r="C39" s="620" t="s">
        <v>567</v>
      </c>
      <c r="D39" s="620"/>
    </row>
    <row r="40" spans="1:4" x14ac:dyDescent="0.3">
      <c r="A40" s="2">
        <v>38</v>
      </c>
      <c r="B40" s="620" t="s">
        <v>542</v>
      </c>
      <c r="C40" s="620" t="s">
        <v>568</v>
      </c>
      <c r="D40" s="620"/>
    </row>
    <row r="41" spans="1:4" x14ac:dyDescent="0.3">
      <c r="A41" s="2">
        <v>39</v>
      </c>
      <c r="B41" s="620" t="s">
        <v>542</v>
      </c>
      <c r="C41" s="620" t="s">
        <v>569</v>
      </c>
      <c r="D41" s="620"/>
    </row>
    <row r="42" spans="1:4" x14ac:dyDescent="0.3">
      <c r="A42" s="2">
        <v>40</v>
      </c>
      <c r="B42" s="620" t="s">
        <v>542</v>
      </c>
      <c r="C42" s="620" t="s">
        <v>570</v>
      </c>
      <c r="D42" s="620"/>
    </row>
    <row r="43" spans="1:4" x14ac:dyDescent="0.3">
      <c r="A43" s="2">
        <v>41</v>
      </c>
      <c r="B43" s="620" t="s">
        <v>542</v>
      </c>
      <c r="C43" s="620" t="s">
        <v>571</v>
      </c>
      <c r="D43" s="620"/>
    </row>
    <row r="44" spans="1:4" x14ac:dyDescent="0.3">
      <c r="A44" s="2">
        <v>42</v>
      </c>
      <c r="B44" s="620" t="s">
        <v>542</v>
      </c>
      <c r="C44" s="620" t="s">
        <v>572</v>
      </c>
      <c r="D44" s="620"/>
    </row>
    <row r="45" spans="1:4" x14ac:dyDescent="0.3">
      <c r="A45" s="2">
        <v>43</v>
      </c>
      <c r="B45" s="620" t="s">
        <v>542</v>
      </c>
      <c r="C45" s="620" t="s">
        <v>573</v>
      </c>
      <c r="D45" s="620"/>
    </row>
    <row r="46" spans="1:4" x14ac:dyDescent="0.3">
      <c r="A46" s="2">
        <v>44</v>
      </c>
      <c r="B46" s="620" t="s">
        <v>542</v>
      </c>
      <c r="C46" s="620" t="s">
        <v>574</v>
      </c>
      <c r="D46" s="620"/>
    </row>
    <row r="47" spans="1:4" x14ac:dyDescent="0.3">
      <c r="A47" s="2">
        <v>45</v>
      </c>
      <c r="B47" s="620" t="s">
        <v>542</v>
      </c>
      <c r="C47" s="620" t="s">
        <v>575</v>
      </c>
      <c r="D47" s="620"/>
    </row>
    <row r="48" spans="1:4" x14ac:dyDescent="0.3">
      <c r="A48" s="2">
        <v>46</v>
      </c>
      <c r="B48" s="620" t="s">
        <v>542</v>
      </c>
      <c r="C48" s="620" t="s">
        <v>576</v>
      </c>
      <c r="D48" s="620"/>
    </row>
    <row r="49" spans="1:4" x14ac:dyDescent="0.3">
      <c r="A49" s="2">
        <v>47</v>
      </c>
      <c r="B49" s="620" t="s">
        <v>542</v>
      </c>
      <c r="C49" s="620" t="s">
        <v>577</v>
      </c>
      <c r="D49" s="620"/>
    </row>
    <row r="50" spans="1:4" x14ac:dyDescent="0.3">
      <c r="A50" s="2">
        <v>48</v>
      </c>
      <c r="B50" s="620" t="s">
        <v>542</v>
      </c>
      <c r="C50" s="620" t="s">
        <v>578</v>
      </c>
      <c r="D50" s="620"/>
    </row>
    <row r="51" spans="1:4" x14ac:dyDescent="0.3">
      <c r="A51" s="2">
        <v>49</v>
      </c>
      <c r="B51" s="620" t="s">
        <v>542</v>
      </c>
      <c r="C51" s="620" t="s">
        <v>579</v>
      </c>
      <c r="D51" s="620"/>
    </row>
    <row r="52" spans="1:4" x14ac:dyDescent="0.3">
      <c r="A52" s="2">
        <v>50</v>
      </c>
      <c r="B52" s="620" t="s">
        <v>542</v>
      </c>
      <c r="C52" s="620" t="s">
        <v>580</v>
      </c>
      <c r="D52" s="620"/>
    </row>
    <row r="53" spans="1:4" x14ac:dyDescent="0.3">
      <c r="A53" s="2">
        <v>51</v>
      </c>
      <c r="B53" s="620" t="s">
        <v>542</v>
      </c>
      <c r="C53" s="620" t="s">
        <v>581</v>
      </c>
      <c r="D53" s="620"/>
    </row>
    <row r="54" spans="1:4" x14ac:dyDescent="0.3">
      <c r="A54" s="2">
        <v>52</v>
      </c>
      <c r="B54" s="620" t="s">
        <v>542</v>
      </c>
      <c r="C54" s="620" t="s">
        <v>582</v>
      </c>
      <c r="D54" s="620"/>
    </row>
    <row r="55" spans="1:4" x14ac:dyDescent="0.3">
      <c r="A55" s="2">
        <v>53</v>
      </c>
      <c r="B55" s="620" t="s">
        <v>542</v>
      </c>
      <c r="C55" s="620" t="s">
        <v>583</v>
      </c>
      <c r="D55" s="620"/>
    </row>
    <row r="56" spans="1:4" x14ac:dyDescent="0.3">
      <c r="A56" s="2">
        <v>54</v>
      </c>
      <c r="B56" s="620" t="s">
        <v>542</v>
      </c>
      <c r="C56" s="620" t="s">
        <v>584</v>
      </c>
      <c r="D56" s="620"/>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DCE2C-57FE-417D-BCB2-833D2955955B}">
  <sheetPr>
    <tabColor indexed="12"/>
  </sheetPr>
  <dimension ref="A1:L92"/>
  <sheetViews>
    <sheetView workbookViewId="0"/>
  </sheetViews>
  <sheetFormatPr defaultColWidth="8.3984375" defaultRowHeight="15" customHeight="1" x14ac:dyDescent="0.3"/>
  <cols>
    <col min="1" max="1" width="0.69921875" style="44" customWidth="1"/>
    <col min="2" max="2" width="1.09765625" style="44" customWidth="1"/>
    <col min="3" max="3" width="3.3984375" style="44" customWidth="1"/>
    <col min="4" max="4" width="14.69921875" style="44" customWidth="1"/>
    <col min="5" max="5" width="13.59765625" style="44" customWidth="1"/>
    <col min="6" max="6" width="3.3984375" style="44" customWidth="1"/>
    <col min="7" max="7" width="10.69921875" style="44" customWidth="1"/>
    <col min="8" max="9" width="17.3984375" style="44" customWidth="1"/>
    <col min="10" max="10" width="1.19921875" style="44" customWidth="1"/>
    <col min="11" max="12" width="17.3984375" style="44" customWidth="1"/>
    <col min="13" max="13" width="7.09765625" style="44" customWidth="1"/>
    <col min="14" max="244" width="8.3984375" style="44"/>
    <col min="245" max="245" width="0.69921875" style="44" customWidth="1"/>
    <col min="246" max="246" width="1.09765625" style="44" customWidth="1"/>
    <col min="247" max="247" width="3.3984375" style="44" customWidth="1"/>
    <col min="248" max="248" width="8.8984375" style="44" customWidth="1"/>
    <col min="249" max="249" width="9" style="44" customWidth="1"/>
    <col min="250" max="250" width="3.3984375" style="44" customWidth="1"/>
    <col min="251" max="251" width="10.69921875" style="44" customWidth="1"/>
    <col min="252" max="253" width="17.3984375" style="44" customWidth="1"/>
    <col min="254" max="254" width="1.19921875" style="44" customWidth="1"/>
    <col min="255" max="256" width="17.3984375" style="44" customWidth="1"/>
    <col min="257" max="266" width="7.09765625" style="44" customWidth="1"/>
    <col min="267" max="500" width="8.3984375" style="44"/>
    <col min="501" max="501" width="0.69921875" style="44" customWidth="1"/>
    <col min="502" max="502" width="1.09765625" style="44" customWidth="1"/>
    <col min="503" max="503" width="3.3984375" style="44" customWidth="1"/>
    <col min="504" max="504" width="8.8984375" style="44" customWidth="1"/>
    <col min="505" max="505" width="9" style="44" customWidth="1"/>
    <col min="506" max="506" width="3.3984375" style="44" customWidth="1"/>
    <col min="507" max="507" width="10.69921875" style="44" customWidth="1"/>
    <col min="508" max="509" width="17.3984375" style="44" customWidth="1"/>
    <col min="510" max="510" width="1.19921875" style="44" customWidth="1"/>
    <col min="511" max="512" width="17.3984375" style="44" customWidth="1"/>
    <col min="513" max="522" width="7.09765625" style="44" customWidth="1"/>
    <col min="523" max="756" width="8.3984375" style="44"/>
    <col min="757" max="757" width="0.69921875" style="44" customWidth="1"/>
    <col min="758" max="758" width="1.09765625" style="44" customWidth="1"/>
    <col min="759" max="759" width="3.3984375" style="44" customWidth="1"/>
    <col min="760" max="760" width="8.8984375" style="44" customWidth="1"/>
    <col min="761" max="761" width="9" style="44" customWidth="1"/>
    <col min="762" max="762" width="3.3984375" style="44" customWidth="1"/>
    <col min="763" max="763" width="10.69921875" style="44" customWidth="1"/>
    <col min="764" max="765" width="17.3984375" style="44" customWidth="1"/>
    <col min="766" max="766" width="1.19921875" style="44" customWidth="1"/>
    <col min="767" max="768" width="17.3984375" style="44" customWidth="1"/>
    <col min="769" max="778" width="7.09765625" style="44" customWidth="1"/>
    <col min="779" max="1012" width="8.3984375" style="44"/>
    <col min="1013" max="1013" width="0.69921875" style="44" customWidth="1"/>
    <col min="1014" max="1014" width="1.09765625" style="44" customWidth="1"/>
    <col min="1015" max="1015" width="3.3984375" style="44" customWidth="1"/>
    <col min="1016" max="1016" width="8.8984375" style="44" customWidth="1"/>
    <col min="1017" max="1017" width="9" style="44" customWidth="1"/>
    <col min="1018" max="1018" width="3.3984375" style="44" customWidth="1"/>
    <col min="1019" max="1019" width="10.69921875" style="44" customWidth="1"/>
    <col min="1020" max="1021" width="17.3984375" style="44" customWidth="1"/>
    <col min="1022" max="1022" width="1.19921875" style="44" customWidth="1"/>
    <col min="1023" max="1024" width="17.3984375" style="44" customWidth="1"/>
    <col min="1025" max="1034" width="7.09765625" style="44" customWidth="1"/>
    <col min="1035" max="1268" width="8.3984375" style="44"/>
    <col min="1269" max="1269" width="0.69921875" style="44" customWidth="1"/>
    <col min="1270" max="1270" width="1.09765625" style="44" customWidth="1"/>
    <col min="1271" max="1271" width="3.3984375" style="44" customWidth="1"/>
    <col min="1272" max="1272" width="8.8984375" style="44" customWidth="1"/>
    <col min="1273" max="1273" width="9" style="44" customWidth="1"/>
    <col min="1274" max="1274" width="3.3984375" style="44" customWidth="1"/>
    <col min="1275" max="1275" width="10.69921875" style="44" customWidth="1"/>
    <col min="1276" max="1277" width="17.3984375" style="44" customWidth="1"/>
    <col min="1278" max="1278" width="1.19921875" style="44" customWidth="1"/>
    <col min="1279" max="1280" width="17.3984375" style="44" customWidth="1"/>
    <col min="1281" max="1290" width="7.09765625" style="44" customWidth="1"/>
    <col min="1291" max="1524" width="8.3984375" style="44"/>
    <col min="1525" max="1525" width="0.69921875" style="44" customWidth="1"/>
    <col min="1526" max="1526" width="1.09765625" style="44" customWidth="1"/>
    <col min="1527" max="1527" width="3.3984375" style="44" customWidth="1"/>
    <col min="1528" max="1528" width="8.8984375" style="44" customWidth="1"/>
    <col min="1529" max="1529" width="9" style="44" customWidth="1"/>
    <col min="1530" max="1530" width="3.3984375" style="44" customWidth="1"/>
    <col min="1531" max="1531" width="10.69921875" style="44" customWidth="1"/>
    <col min="1532" max="1533" width="17.3984375" style="44" customWidth="1"/>
    <col min="1534" max="1534" width="1.19921875" style="44" customWidth="1"/>
    <col min="1535" max="1536" width="17.3984375" style="44" customWidth="1"/>
    <col min="1537" max="1546" width="7.09765625" style="44" customWidth="1"/>
    <col min="1547" max="1780" width="8.3984375" style="44"/>
    <col min="1781" max="1781" width="0.69921875" style="44" customWidth="1"/>
    <col min="1782" max="1782" width="1.09765625" style="44" customWidth="1"/>
    <col min="1783" max="1783" width="3.3984375" style="44" customWidth="1"/>
    <col min="1784" max="1784" width="8.8984375" style="44" customWidth="1"/>
    <col min="1785" max="1785" width="9" style="44" customWidth="1"/>
    <col min="1786" max="1786" width="3.3984375" style="44" customWidth="1"/>
    <col min="1787" max="1787" width="10.69921875" style="44" customWidth="1"/>
    <col min="1788" max="1789" width="17.3984375" style="44" customWidth="1"/>
    <col min="1790" max="1790" width="1.19921875" style="44" customWidth="1"/>
    <col min="1791" max="1792" width="17.3984375" style="44" customWidth="1"/>
    <col min="1793" max="1802" width="7.09765625" style="44" customWidth="1"/>
    <col min="1803" max="2036" width="8.3984375" style="44"/>
    <col min="2037" max="2037" width="0.69921875" style="44" customWidth="1"/>
    <col min="2038" max="2038" width="1.09765625" style="44" customWidth="1"/>
    <col min="2039" max="2039" width="3.3984375" style="44" customWidth="1"/>
    <col min="2040" max="2040" width="8.8984375" style="44" customWidth="1"/>
    <col min="2041" max="2041" width="9" style="44" customWidth="1"/>
    <col min="2042" max="2042" width="3.3984375" style="44" customWidth="1"/>
    <col min="2043" max="2043" width="10.69921875" style="44" customWidth="1"/>
    <col min="2044" max="2045" width="17.3984375" style="44" customWidth="1"/>
    <col min="2046" max="2046" width="1.19921875" style="44" customWidth="1"/>
    <col min="2047" max="2048" width="17.3984375" style="44" customWidth="1"/>
    <col min="2049" max="2058" width="7.09765625" style="44" customWidth="1"/>
    <col min="2059" max="2292" width="8.3984375" style="44"/>
    <col min="2293" max="2293" width="0.69921875" style="44" customWidth="1"/>
    <col min="2294" max="2294" width="1.09765625" style="44" customWidth="1"/>
    <col min="2295" max="2295" width="3.3984375" style="44" customWidth="1"/>
    <col min="2296" max="2296" width="8.8984375" style="44" customWidth="1"/>
    <col min="2297" max="2297" width="9" style="44" customWidth="1"/>
    <col min="2298" max="2298" width="3.3984375" style="44" customWidth="1"/>
    <col min="2299" max="2299" width="10.69921875" style="44" customWidth="1"/>
    <col min="2300" max="2301" width="17.3984375" style="44" customWidth="1"/>
    <col min="2302" max="2302" width="1.19921875" style="44" customWidth="1"/>
    <col min="2303" max="2304" width="17.3984375" style="44" customWidth="1"/>
    <col min="2305" max="2314" width="7.09765625" style="44" customWidth="1"/>
    <col min="2315" max="2548" width="8.3984375" style="44"/>
    <col min="2549" max="2549" width="0.69921875" style="44" customWidth="1"/>
    <col min="2550" max="2550" width="1.09765625" style="44" customWidth="1"/>
    <col min="2551" max="2551" width="3.3984375" style="44" customWidth="1"/>
    <col min="2552" max="2552" width="8.8984375" style="44" customWidth="1"/>
    <col min="2553" max="2553" width="9" style="44" customWidth="1"/>
    <col min="2554" max="2554" width="3.3984375" style="44" customWidth="1"/>
    <col min="2555" max="2555" width="10.69921875" style="44" customWidth="1"/>
    <col min="2556" max="2557" width="17.3984375" style="44" customWidth="1"/>
    <col min="2558" max="2558" width="1.19921875" style="44" customWidth="1"/>
    <col min="2559" max="2560" width="17.3984375" style="44" customWidth="1"/>
    <col min="2561" max="2570" width="7.09765625" style="44" customWidth="1"/>
    <col min="2571" max="2804" width="8.3984375" style="44"/>
    <col min="2805" max="2805" width="0.69921875" style="44" customWidth="1"/>
    <col min="2806" max="2806" width="1.09765625" style="44" customWidth="1"/>
    <col min="2807" max="2807" width="3.3984375" style="44" customWidth="1"/>
    <col min="2808" max="2808" width="8.8984375" style="44" customWidth="1"/>
    <col min="2809" max="2809" width="9" style="44" customWidth="1"/>
    <col min="2810" max="2810" width="3.3984375" style="44" customWidth="1"/>
    <col min="2811" max="2811" width="10.69921875" style="44" customWidth="1"/>
    <col min="2812" max="2813" width="17.3984375" style="44" customWidth="1"/>
    <col min="2814" max="2814" width="1.19921875" style="44" customWidth="1"/>
    <col min="2815" max="2816" width="17.3984375" style="44" customWidth="1"/>
    <col min="2817" max="2826" width="7.09765625" style="44" customWidth="1"/>
    <col min="2827" max="3060" width="8.3984375" style="44"/>
    <col min="3061" max="3061" width="0.69921875" style="44" customWidth="1"/>
    <col min="3062" max="3062" width="1.09765625" style="44" customWidth="1"/>
    <col min="3063" max="3063" width="3.3984375" style="44" customWidth="1"/>
    <col min="3064" max="3064" width="8.8984375" style="44" customWidth="1"/>
    <col min="3065" max="3065" width="9" style="44" customWidth="1"/>
    <col min="3066" max="3066" width="3.3984375" style="44" customWidth="1"/>
    <col min="3067" max="3067" width="10.69921875" style="44" customWidth="1"/>
    <col min="3068" max="3069" width="17.3984375" style="44" customWidth="1"/>
    <col min="3070" max="3070" width="1.19921875" style="44" customWidth="1"/>
    <col min="3071" max="3072" width="17.3984375" style="44" customWidth="1"/>
    <col min="3073" max="3082" width="7.09765625" style="44" customWidth="1"/>
    <col min="3083" max="3316" width="8.3984375" style="44"/>
    <col min="3317" max="3317" width="0.69921875" style="44" customWidth="1"/>
    <col min="3318" max="3318" width="1.09765625" style="44" customWidth="1"/>
    <col min="3319" max="3319" width="3.3984375" style="44" customWidth="1"/>
    <col min="3320" max="3320" width="8.8984375" style="44" customWidth="1"/>
    <col min="3321" max="3321" width="9" style="44" customWidth="1"/>
    <col min="3322" max="3322" width="3.3984375" style="44" customWidth="1"/>
    <col min="3323" max="3323" width="10.69921875" style="44" customWidth="1"/>
    <col min="3324" max="3325" width="17.3984375" style="44" customWidth="1"/>
    <col min="3326" max="3326" width="1.19921875" style="44" customWidth="1"/>
    <col min="3327" max="3328" width="17.3984375" style="44" customWidth="1"/>
    <col min="3329" max="3338" width="7.09765625" style="44" customWidth="1"/>
    <col min="3339" max="3572" width="8.3984375" style="44"/>
    <col min="3573" max="3573" width="0.69921875" style="44" customWidth="1"/>
    <col min="3574" max="3574" width="1.09765625" style="44" customWidth="1"/>
    <col min="3575" max="3575" width="3.3984375" style="44" customWidth="1"/>
    <col min="3576" max="3576" width="8.8984375" style="44" customWidth="1"/>
    <col min="3577" max="3577" width="9" style="44" customWidth="1"/>
    <col min="3578" max="3578" width="3.3984375" style="44" customWidth="1"/>
    <col min="3579" max="3579" width="10.69921875" style="44" customWidth="1"/>
    <col min="3580" max="3581" width="17.3984375" style="44" customWidth="1"/>
    <col min="3582" max="3582" width="1.19921875" style="44" customWidth="1"/>
    <col min="3583" max="3584" width="17.3984375" style="44" customWidth="1"/>
    <col min="3585" max="3594" width="7.09765625" style="44" customWidth="1"/>
    <col min="3595" max="3828" width="8.3984375" style="44"/>
    <col min="3829" max="3829" width="0.69921875" style="44" customWidth="1"/>
    <col min="3830" max="3830" width="1.09765625" style="44" customWidth="1"/>
    <col min="3831" max="3831" width="3.3984375" style="44" customWidth="1"/>
    <col min="3832" max="3832" width="8.8984375" style="44" customWidth="1"/>
    <col min="3833" max="3833" width="9" style="44" customWidth="1"/>
    <col min="3834" max="3834" width="3.3984375" style="44" customWidth="1"/>
    <col min="3835" max="3835" width="10.69921875" style="44" customWidth="1"/>
    <col min="3836" max="3837" width="17.3984375" style="44" customWidth="1"/>
    <col min="3838" max="3838" width="1.19921875" style="44" customWidth="1"/>
    <col min="3839" max="3840" width="17.3984375" style="44" customWidth="1"/>
    <col min="3841" max="3850" width="7.09765625" style="44" customWidth="1"/>
    <col min="3851" max="4084" width="8.3984375" style="44"/>
    <col min="4085" max="4085" width="0.69921875" style="44" customWidth="1"/>
    <col min="4086" max="4086" width="1.09765625" style="44" customWidth="1"/>
    <col min="4087" max="4087" width="3.3984375" style="44" customWidth="1"/>
    <col min="4088" max="4088" width="8.8984375" style="44" customWidth="1"/>
    <col min="4089" max="4089" width="9" style="44" customWidth="1"/>
    <col min="4090" max="4090" width="3.3984375" style="44" customWidth="1"/>
    <col min="4091" max="4091" width="10.69921875" style="44" customWidth="1"/>
    <col min="4092" max="4093" width="17.3984375" style="44" customWidth="1"/>
    <col min="4094" max="4094" width="1.19921875" style="44" customWidth="1"/>
    <col min="4095" max="4096" width="17.3984375" style="44" customWidth="1"/>
    <col min="4097" max="4106" width="7.09765625" style="44" customWidth="1"/>
    <col min="4107" max="4340" width="8.3984375" style="44"/>
    <col min="4341" max="4341" width="0.69921875" style="44" customWidth="1"/>
    <col min="4342" max="4342" width="1.09765625" style="44" customWidth="1"/>
    <col min="4343" max="4343" width="3.3984375" style="44" customWidth="1"/>
    <col min="4344" max="4344" width="8.8984375" style="44" customWidth="1"/>
    <col min="4345" max="4345" width="9" style="44" customWidth="1"/>
    <col min="4346" max="4346" width="3.3984375" style="44" customWidth="1"/>
    <col min="4347" max="4347" width="10.69921875" style="44" customWidth="1"/>
    <col min="4348" max="4349" width="17.3984375" style="44" customWidth="1"/>
    <col min="4350" max="4350" width="1.19921875" style="44" customWidth="1"/>
    <col min="4351" max="4352" width="17.3984375" style="44" customWidth="1"/>
    <col min="4353" max="4362" width="7.09765625" style="44" customWidth="1"/>
    <col min="4363" max="4596" width="8.3984375" style="44"/>
    <col min="4597" max="4597" width="0.69921875" style="44" customWidth="1"/>
    <col min="4598" max="4598" width="1.09765625" style="44" customWidth="1"/>
    <col min="4599" max="4599" width="3.3984375" style="44" customWidth="1"/>
    <col min="4600" max="4600" width="8.8984375" style="44" customWidth="1"/>
    <col min="4601" max="4601" width="9" style="44" customWidth="1"/>
    <col min="4602" max="4602" width="3.3984375" style="44" customWidth="1"/>
    <col min="4603" max="4603" width="10.69921875" style="44" customWidth="1"/>
    <col min="4604" max="4605" width="17.3984375" style="44" customWidth="1"/>
    <col min="4606" max="4606" width="1.19921875" style="44" customWidth="1"/>
    <col min="4607" max="4608" width="17.3984375" style="44" customWidth="1"/>
    <col min="4609" max="4618" width="7.09765625" style="44" customWidth="1"/>
    <col min="4619" max="4852" width="8.3984375" style="44"/>
    <col min="4853" max="4853" width="0.69921875" style="44" customWidth="1"/>
    <col min="4854" max="4854" width="1.09765625" style="44" customWidth="1"/>
    <col min="4855" max="4855" width="3.3984375" style="44" customWidth="1"/>
    <col min="4856" max="4856" width="8.8984375" style="44" customWidth="1"/>
    <col min="4857" max="4857" width="9" style="44" customWidth="1"/>
    <col min="4858" max="4858" width="3.3984375" style="44" customWidth="1"/>
    <col min="4859" max="4859" width="10.69921875" style="44" customWidth="1"/>
    <col min="4860" max="4861" width="17.3984375" style="44" customWidth="1"/>
    <col min="4862" max="4862" width="1.19921875" style="44" customWidth="1"/>
    <col min="4863" max="4864" width="17.3984375" style="44" customWidth="1"/>
    <col min="4865" max="4874" width="7.09765625" style="44" customWidth="1"/>
    <col min="4875" max="5108" width="8.3984375" style="44"/>
    <col min="5109" max="5109" width="0.69921875" style="44" customWidth="1"/>
    <col min="5110" max="5110" width="1.09765625" style="44" customWidth="1"/>
    <col min="5111" max="5111" width="3.3984375" style="44" customWidth="1"/>
    <col min="5112" max="5112" width="8.8984375" style="44" customWidth="1"/>
    <col min="5113" max="5113" width="9" style="44" customWidth="1"/>
    <col min="5114" max="5114" width="3.3984375" style="44" customWidth="1"/>
    <col min="5115" max="5115" width="10.69921875" style="44" customWidth="1"/>
    <col min="5116" max="5117" width="17.3984375" style="44" customWidth="1"/>
    <col min="5118" max="5118" width="1.19921875" style="44" customWidth="1"/>
    <col min="5119" max="5120" width="17.3984375" style="44" customWidth="1"/>
    <col min="5121" max="5130" width="7.09765625" style="44" customWidth="1"/>
    <col min="5131" max="5364" width="8.3984375" style="44"/>
    <col min="5365" max="5365" width="0.69921875" style="44" customWidth="1"/>
    <col min="5366" max="5366" width="1.09765625" style="44" customWidth="1"/>
    <col min="5367" max="5367" width="3.3984375" style="44" customWidth="1"/>
    <col min="5368" max="5368" width="8.8984375" style="44" customWidth="1"/>
    <col min="5369" max="5369" width="9" style="44" customWidth="1"/>
    <col min="5370" max="5370" width="3.3984375" style="44" customWidth="1"/>
    <col min="5371" max="5371" width="10.69921875" style="44" customWidth="1"/>
    <col min="5372" max="5373" width="17.3984375" style="44" customWidth="1"/>
    <col min="5374" max="5374" width="1.19921875" style="44" customWidth="1"/>
    <col min="5375" max="5376" width="17.3984375" style="44" customWidth="1"/>
    <col min="5377" max="5386" width="7.09765625" style="44" customWidth="1"/>
    <col min="5387" max="5620" width="8.3984375" style="44"/>
    <col min="5621" max="5621" width="0.69921875" style="44" customWidth="1"/>
    <col min="5622" max="5622" width="1.09765625" style="44" customWidth="1"/>
    <col min="5623" max="5623" width="3.3984375" style="44" customWidth="1"/>
    <col min="5624" max="5624" width="8.8984375" style="44" customWidth="1"/>
    <col min="5625" max="5625" width="9" style="44" customWidth="1"/>
    <col min="5626" max="5626" width="3.3984375" style="44" customWidth="1"/>
    <col min="5627" max="5627" width="10.69921875" style="44" customWidth="1"/>
    <col min="5628" max="5629" width="17.3984375" style="44" customWidth="1"/>
    <col min="5630" max="5630" width="1.19921875" style="44" customWidth="1"/>
    <col min="5631" max="5632" width="17.3984375" style="44" customWidth="1"/>
    <col min="5633" max="5642" width="7.09765625" style="44" customWidth="1"/>
    <col min="5643" max="5876" width="8.3984375" style="44"/>
    <col min="5877" max="5877" width="0.69921875" style="44" customWidth="1"/>
    <col min="5878" max="5878" width="1.09765625" style="44" customWidth="1"/>
    <col min="5879" max="5879" width="3.3984375" style="44" customWidth="1"/>
    <col min="5880" max="5880" width="8.8984375" style="44" customWidth="1"/>
    <col min="5881" max="5881" width="9" style="44" customWidth="1"/>
    <col min="5882" max="5882" width="3.3984375" style="44" customWidth="1"/>
    <col min="5883" max="5883" width="10.69921875" style="44" customWidth="1"/>
    <col min="5884" max="5885" width="17.3984375" style="44" customWidth="1"/>
    <col min="5886" max="5886" width="1.19921875" style="44" customWidth="1"/>
    <col min="5887" max="5888" width="17.3984375" style="44" customWidth="1"/>
    <col min="5889" max="5898" width="7.09765625" style="44" customWidth="1"/>
    <col min="5899" max="6132" width="8.3984375" style="44"/>
    <col min="6133" max="6133" width="0.69921875" style="44" customWidth="1"/>
    <col min="6134" max="6134" width="1.09765625" style="44" customWidth="1"/>
    <col min="6135" max="6135" width="3.3984375" style="44" customWidth="1"/>
    <col min="6136" max="6136" width="8.8984375" style="44" customWidth="1"/>
    <col min="6137" max="6137" width="9" style="44" customWidth="1"/>
    <col min="6138" max="6138" width="3.3984375" style="44" customWidth="1"/>
    <col min="6139" max="6139" width="10.69921875" style="44" customWidth="1"/>
    <col min="6140" max="6141" width="17.3984375" style="44" customWidth="1"/>
    <col min="6142" max="6142" width="1.19921875" style="44" customWidth="1"/>
    <col min="6143" max="6144" width="17.3984375" style="44" customWidth="1"/>
    <col min="6145" max="6154" width="7.09765625" style="44" customWidth="1"/>
    <col min="6155" max="6388" width="8.3984375" style="44"/>
    <col min="6389" max="6389" width="0.69921875" style="44" customWidth="1"/>
    <col min="6390" max="6390" width="1.09765625" style="44" customWidth="1"/>
    <col min="6391" max="6391" width="3.3984375" style="44" customWidth="1"/>
    <col min="6392" max="6392" width="8.8984375" style="44" customWidth="1"/>
    <col min="6393" max="6393" width="9" style="44" customWidth="1"/>
    <col min="6394" max="6394" width="3.3984375" style="44" customWidth="1"/>
    <col min="6395" max="6395" width="10.69921875" style="44" customWidth="1"/>
    <col min="6396" max="6397" width="17.3984375" style="44" customWidth="1"/>
    <col min="6398" max="6398" width="1.19921875" style="44" customWidth="1"/>
    <col min="6399" max="6400" width="17.3984375" style="44" customWidth="1"/>
    <col min="6401" max="6410" width="7.09765625" style="44" customWidth="1"/>
    <col min="6411" max="6644" width="8.3984375" style="44"/>
    <col min="6645" max="6645" width="0.69921875" style="44" customWidth="1"/>
    <col min="6646" max="6646" width="1.09765625" style="44" customWidth="1"/>
    <col min="6647" max="6647" width="3.3984375" style="44" customWidth="1"/>
    <col min="6648" max="6648" width="8.8984375" style="44" customWidth="1"/>
    <col min="6649" max="6649" width="9" style="44" customWidth="1"/>
    <col min="6650" max="6650" width="3.3984375" style="44" customWidth="1"/>
    <col min="6651" max="6651" width="10.69921875" style="44" customWidth="1"/>
    <col min="6652" max="6653" width="17.3984375" style="44" customWidth="1"/>
    <col min="6654" max="6654" width="1.19921875" style="44" customWidth="1"/>
    <col min="6655" max="6656" width="17.3984375" style="44" customWidth="1"/>
    <col min="6657" max="6666" width="7.09765625" style="44" customWidth="1"/>
    <col min="6667" max="6900" width="8.3984375" style="44"/>
    <col min="6901" max="6901" width="0.69921875" style="44" customWidth="1"/>
    <col min="6902" max="6902" width="1.09765625" style="44" customWidth="1"/>
    <col min="6903" max="6903" width="3.3984375" style="44" customWidth="1"/>
    <col min="6904" max="6904" width="8.8984375" style="44" customWidth="1"/>
    <col min="6905" max="6905" width="9" style="44" customWidth="1"/>
    <col min="6906" max="6906" width="3.3984375" style="44" customWidth="1"/>
    <col min="6907" max="6907" width="10.69921875" style="44" customWidth="1"/>
    <col min="6908" max="6909" width="17.3984375" style="44" customWidth="1"/>
    <col min="6910" max="6910" width="1.19921875" style="44" customWidth="1"/>
    <col min="6911" max="6912" width="17.3984375" style="44" customWidth="1"/>
    <col min="6913" max="6922" width="7.09765625" style="44" customWidth="1"/>
    <col min="6923" max="7156" width="8.3984375" style="44"/>
    <col min="7157" max="7157" width="0.69921875" style="44" customWidth="1"/>
    <col min="7158" max="7158" width="1.09765625" style="44" customWidth="1"/>
    <col min="7159" max="7159" width="3.3984375" style="44" customWidth="1"/>
    <col min="7160" max="7160" width="8.8984375" style="44" customWidth="1"/>
    <col min="7161" max="7161" width="9" style="44" customWidth="1"/>
    <col min="7162" max="7162" width="3.3984375" style="44" customWidth="1"/>
    <col min="7163" max="7163" width="10.69921875" style="44" customWidth="1"/>
    <col min="7164" max="7165" width="17.3984375" style="44" customWidth="1"/>
    <col min="7166" max="7166" width="1.19921875" style="44" customWidth="1"/>
    <col min="7167" max="7168" width="17.3984375" style="44" customWidth="1"/>
    <col min="7169" max="7178" width="7.09765625" style="44" customWidth="1"/>
    <col min="7179" max="7412" width="8.3984375" style="44"/>
    <col min="7413" max="7413" width="0.69921875" style="44" customWidth="1"/>
    <col min="7414" max="7414" width="1.09765625" style="44" customWidth="1"/>
    <col min="7415" max="7415" width="3.3984375" style="44" customWidth="1"/>
    <col min="7416" max="7416" width="8.8984375" style="44" customWidth="1"/>
    <col min="7417" max="7417" width="9" style="44" customWidth="1"/>
    <col min="7418" max="7418" width="3.3984375" style="44" customWidth="1"/>
    <col min="7419" max="7419" width="10.69921875" style="44" customWidth="1"/>
    <col min="7420" max="7421" width="17.3984375" style="44" customWidth="1"/>
    <col min="7422" max="7422" width="1.19921875" style="44" customWidth="1"/>
    <col min="7423" max="7424" width="17.3984375" style="44" customWidth="1"/>
    <col min="7425" max="7434" width="7.09765625" style="44" customWidth="1"/>
    <col min="7435" max="7668" width="8.3984375" style="44"/>
    <col min="7669" max="7669" width="0.69921875" style="44" customWidth="1"/>
    <col min="7670" max="7670" width="1.09765625" style="44" customWidth="1"/>
    <col min="7671" max="7671" width="3.3984375" style="44" customWidth="1"/>
    <col min="7672" max="7672" width="8.8984375" style="44" customWidth="1"/>
    <col min="7673" max="7673" width="9" style="44" customWidth="1"/>
    <col min="7674" max="7674" width="3.3984375" style="44" customWidth="1"/>
    <col min="7675" max="7675" width="10.69921875" style="44" customWidth="1"/>
    <col min="7676" max="7677" width="17.3984375" style="44" customWidth="1"/>
    <col min="7678" max="7678" width="1.19921875" style="44" customWidth="1"/>
    <col min="7679" max="7680" width="17.3984375" style="44" customWidth="1"/>
    <col min="7681" max="7690" width="7.09765625" style="44" customWidth="1"/>
    <col min="7691" max="7924" width="8.3984375" style="44"/>
    <col min="7925" max="7925" width="0.69921875" style="44" customWidth="1"/>
    <col min="7926" max="7926" width="1.09765625" style="44" customWidth="1"/>
    <col min="7927" max="7927" width="3.3984375" style="44" customWidth="1"/>
    <col min="7928" max="7928" width="8.8984375" style="44" customWidth="1"/>
    <col min="7929" max="7929" width="9" style="44" customWidth="1"/>
    <col min="7930" max="7930" width="3.3984375" style="44" customWidth="1"/>
    <col min="7931" max="7931" width="10.69921875" style="44" customWidth="1"/>
    <col min="7932" max="7933" width="17.3984375" style="44" customWidth="1"/>
    <col min="7934" max="7934" width="1.19921875" style="44" customWidth="1"/>
    <col min="7935" max="7936" width="17.3984375" style="44" customWidth="1"/>
    <col min="7937" max="7946" width="7.09765625" style="44" customWidth="1"/>
    <col min="7947" max="8180" width="8.3984375" style="44"/>
    <col min="8181" max="8181" width="0.69921875" style="44" customWidth="1"/>
    <col min="8182" max="8182" width="1.09765625" style="44" customWidth="1"/>
    <col min="8183" max="8183" width="3.3984375" style="44" customWidth="1"/>
    <col min="8184" max="8184" width="8.8984375" style="44" customWidth="1"/>
    <col min="8185" max="8185" width="9" style="44" customWidth="1"/>
    <col min="8186" max="8186" width="3.3984375" style="44" customWidth="1"/>
    <col min="8187" max="8187" width="10.69921875" style="44" customWidth="1"/>
    <col min="8188" max="8189" width="17.3984375" style="44" customWidth="1"/>
    <col min="8190" max="8190" width="1.19921875" style="44" customWidth="1"/>
    <col min="8191" max="8192" width="17.3984375" style="44" customWidth="1"/>
    <col min="8193" max="8202" width="7.09765625" style="44" customWidth="1"/>
    <col min="8203" max="8436" width="8.3984375" style="44"/>
    <col min="8437" max="8437" width="0.69921875" style="44" customWidth="1"/>
    <col min="8438" max="8438" width="1.09765625" style="44" customWidth="1"/>
    <col min="8439" max="8439" width="3.3984375" style="44" customWidth="1"/>
    <col min="8440" max="8440" width="8.8984375" style="44" customWidth="1"/>
    <col min="8441" max="8441" width="9" style="44" customWidth="1"/>
    <col min="8442" max="8442" width="3.3984375" style="44" customWidth="1"/>
    <col min="8443" max="8443" width="10.69921875" style="44" customWidth="1"/>
    <col min="8444" max="8445" width="17.3984375" style="44" customWidth="1"/>
    <col min="8446" max="8446" width="1.19921875" style="44" customWidth="1"/>
    <col min="8447" max="8448" width="17.3984375" style="44" customWidth="1"/>
    <col min="8449" max="8458" width="7.09765625" style="44" customWidth="1"/>
    <col min="8459" max="8692" width="8.3984375" style="44"/>
    <col min="8693" max="8693" width="0.69921875" style="44" customWidth="1"/>
    <col min="8694" max="8694" width="1.09765625" style="44" customWidth="1"/>
    <col min="8695" max="8695" width="3.3984375" style="44" customWidth="1"/>
    <col min="8696" max="8696" width="8.8984375" style="44" customWidth="1"/>
    <col min="8697" max="8697" width="9" style="44" customWidth="1"/>
    <col min="8698" max="8698" width="3.3984375" style="44" customWidth="1"/>
    <col min="8699" max="8699" width="10.69921875" style="44" customWidth="1"/>
    <col min="8700" max="8701" width="17.3984375" style="44" customWidth="1"/>
    <col min="8702" max="8702" width="1.19921875" style="44" customWidth="1"/>
    <col min="8703" max="8704" width="17.3984375" style="44" customWidth="1"/>
    <col min="8705" max="8714" width="7.09765625" style="44" customWidth="1"/>
    <col min="8715" max="8948" width="8.3984375" style="44"/>
    <col min="8949" max="8949" width="0.69921875" style="44" customWidth="1"/>
    <col min="8950" max="8950" width="1.09765625" style="44" customWidth="1"/>
    <col min="8951" max="8951" width="3.3984375" style="44" customWidth="1"/>
    <col min="8952" max="8952" width="8.8984375" style="44" customWidth="1"/>
    <col min="8953" max="8953" width="9" style="44" customWidth="1"/>
    <col min="8954" max="8954" width="3.3984375" style="44" customWidth="1"/>
    <col min="8955" max="8955" width="10.69921875" style="44" customWidth="1"/>
    <col min="8956" max="8957" width="17.3984375" style="44" customWidth="1"/>
    <col min="8958" max="8958" width="1.19921875" style="44" customWidth="1"/>
    <col min="8959" max="8960" width="17.3984375" style="44" customWidth="1"/>
    <col min="8961" max="8970" width="7.09765625" style="44" customWidth="1"/>
    <col min="8971" max="9204" width="8.3984375" style="44"/>
    <col min="9205" max="9205" width="0.69921875" style="44" customWidth="1"/>
    <col min="9206" max="9206" width="1.09765625" style="44" customWidth="1"/>
    <col min="9207" max="9207" width="3.3984375" style="44" customWidth="1"/>
    <col min="9208" max="9208" width="8.8984375" style="44" customWidth="1"/>
    <col min="9209" max="9209" width="9" style="44" customWidth="1"/>
    <col min="9210" max="9210" width="3.3984375" style="44" customWidth="1"/>
    <col min="9211" max="9211" width="10.69921875" style="44" customWidth="1"/>
    <col min="9212" max="9213" width="17.3984375" style="44" customWidth="1"/>
    <col min="9214" max="9214" width="1.19921875" style="44" customWidth="1"/>
    <col min="9215" max="9216" width="17.3984375" style="44" customWidth="1"/>
    <col min="9217" max="9226" width="7.09765625" style="44" customWidth="1"/>
    <col min="9227" max="9460" width="8.3984375" style="44"/>
    <col min="9461" max="9461" width="0.69921875" style="44" customWidth="1"/>
    <col min="9462" max="9462" width="1.09765625" style="44" customWidth="1"/>
    <col min="9463" max="9463" width="3.3984375" style="44" customWidth="1"/>
    <col min="9464" max="9464" width="8.8984375" style="44" customWidth="1"/>
    <col min="9465" max="9465" width="9" style="44" customWidth="1"/>
    <col min="9466" max="9466" width="3.3984375" style="44" customWidth="1"/>
    <col min="9467" max="9467" width="10.69921875" style="44" customWidth="1"/>
    <col min="9468" max="9469" width="17.3984375" style="44" customWidth="1"/>
    <col min="9470" max="9470" width="1.19921875" style="44" customWidth="1"/>
    <col min="9471" max="9472" width="17.3984375" style="44" customWidth="1"/>
    <col min="9473" max="9482" width="7.09765625" style="44" customWidth="1"/>
    <col min="9483" max="9716" width="8.3984375" style="44"/>
    <col min="9717" max="9717" width="0.69921875" style="44" customWidth="1"/>
    <col min="9718" max="9718" width="1.09765625" style="44" customWidth="1"/>
    <col min="9719" max="9719" width="3.3984375" style="44" customWidth="1"/>
    <col min="9720" max="9720" width="8.8984375" style="44" customWidth="1"/>
    <col min="9721" max="9721" width="9" style="44" customWidth="1"/>
    <col min="9722" max="9722" width="3.3984375" style="44" customWidth="1"/>
    <col min="9723" max="9723" width="10.69921875" style="44" customWidth="1"/>
    <col min="9724" max="9725" width="17.3984375" style="44" customWidth="1"/>
    <col min="9726" max="9726" width="1.19921875" style="44" customWidth="1"/>
    <col min="9727" max="9728" width="17.3984375" style="44" customWidth="1"/>
    <col min="9729" max="9738" width="7.09765625" style="44" customWidth="1"/>
    <col min="9739" max="9972" width="8.3984375" style="44"/>
    <col min="9973" max="9973" width="0.69921875" style="44" customWidth="1"/>
    <col min="9974" max="9974" width="1.09765625" style="44" customWidth="1"/>
    <col min="9975" max="9975" width="3.3984375" style="44" customWidth="1"/>
    <col min="9976" max="9976" width="8.8984375" style="44" customWidth="1"/>
    <col min="9977" max="9977" width="9" style="44" customWidth="1"/>
    <col min="9978" max="9978" width="3.3984375" style="44" customWidth="1"/>
    <col min="9979" max="9979" width="10.69921875" style="44" customWidth="1"/>
    <col min="9980" max="9981" width="17.3984375" style="44" customWidth="1"/>
    <col min="9982" max="9982" width="1.19921875" style="44" customWidth="1"/>
    <col min="9983" max="9984" width="17.3984375" style="44" customWidth="1"/>
    <col min="9985" max="9994" width="7.09765625" style="44" customWidth="1"/>
    <col min="9995" max="10228" width="8.3984375" style="44"/>
    <col min="10229" max="10229" width="0.69921875" style="44" customWidth="1"/>
    <col min="10230" max="10230" width="1.09765625" style="44" customWidth="1"/>
    <col min="10231" max="10231" width="3.3984375" style="44" customWidth="1"/>
    <col min="10232" max="10232" width="8.8984375" style="44" customWidth="1"/>
    <col min="10233" max="10233" width="9" style="44" customWidth="1"/>
    <col min="10234" max="10234" width="3.3984375" style="44" customWidth="1"/>
    <col min="10235" max="10235" width="10.69921875" style="44" customWidth="1"/>
    <col min="10236" max="10237" width="17.3984375" style="44" customWidth="1"/>
    <col min="10238" max="10238" width="1.19921875" style="44" customWidth="1"/>
    <col min="10239" max="10240" width="17.3984375" style="44" customWidth="1"/>
    <col min="10241" max="10250" width="7.09765625" style="44" customWidth="1"/>
    <col min="10251" max="10484" width="8.3984375" style="44"/>
    <col min="10485" max="10485" width="0.69921875" style="44" customWidth="1"/>
    <col min="10486" max="10486" width="1.09765625" style="44" customWidth="1"/>
    <col min="10487" max="10487" width="3.3984375" style="44" customWidth="1"/>
    <col min="10488" max="10488" width="8.8984375" style="44" customWidth="1"/>
    <col min="10489" max="10489" width="9" style="44" customWidth="1"/>
    <col min="10490" max="10490" width="3.3984375" style="44" customWidth="1"/>
    <col min="10491" max="10491" width="10.69921875" style="44" customWidth="1"/>
    <col min="10492" max="10493" width="17.3984375" style="44" customWidth="1"/>
    <col min="10494" max="10494" width="1.19921875" style="44" customWidth="1"/>
    <col min="10495" max="10496" width="17.3984375" style="44" customWidth="1"/>
    <col min="10497" max="10506" width="7.09765625" style="44" customWidth="1"/>
    <col min="10507" max="10740" width="8.3984375" style="44"/>
    <col min="10741" max="10741" width="0.69921875" style="44" customWidth="1"/>
    <col min="10742" max="10742" width="1.09765625" style="44" customWidth="1"/>
    <col min="10743" max="10743" width="3.3984375" style="44" customWidth="1"/>
    <col min="10744" max="10744" width="8.8984375" style="44" customWidth="1"/>
    <col min="10745" max="10745" width="9" style="44" customWidth="1"/>
    <col min="10746" max="10746" width="3.3984375" style="44" customWidth="1"/>
    <col min="10747" max="10747" width="10.69921875" style="44" customWidth="1"/>
    <col min="10748" max="10749" width="17.3984375" style="44" customWidth="1"/>
    <col min="10750" max="10750" width="1.19921875" style="44" customWidth="1"/>
    <col min="10751" max="10752" width="17.3984375" style="44" customWidth="1"/>
    <col min="10753" max="10762" width="7.09765625" style="44" customWidth="1"/>
    <col min="10763" max="10996" width="8.3984375" style="44"/>
    <col min="10997" max="10997" width="0.69921875" style="44" customWidth="1"/>
    <col min="10998" max="10998" width="1.09765625" style="44" customWidth="1"/>
    <col min="10999" max="10999" width="3.3984375" style="44" customWidth="1"/>
    <col min="11000" max="11000" width="8.8984375" style="44" customWidth="1"/>
    <col min="11001" max="11001" width="9" style="44" customWidth="1"/>
    <col min="11002" max="11002" width="3.3984375" style="44" customWidth="1"/>
    <col min="11003" max="11003" width="10.69921875" style="44" customWidth="1"/>
    <col min="11004" max="11005" width="17.3984375" style="44" customWidth="1"/>
    <col min="11006" max="11006" width="1.19921875" style="44" customWidth="1"/>
    <col min="11007" max="11008" width="17.3984375" style="44" customWidth="1"/>
    <col min="11009" max="11018" width="7.09765625" style="44" customWidth="1"/>
    <col min="11019" max="11252" width="8.3984375" style="44"/>
    <col min="11253" max="11253" width="0.69921875" style="44" customWidth="1"/>
    <col min="11254" max="11254" width="1.09765625" style="44" customWidth="1"/>
    <col min="11255" max="11255" width="3.3984375" style="44" customWidth="1"/>
    <col min="11256" max="11256" width="8.8984375" style="44" customWidth="1"/>
    <col min="11257" max="11257" width="9" style="44" customWidth="1"/>
    <col min="11258" max="11258" width="3.3984375" style="44" customWidth="1"/>
    <col min="11259" max="11259" width="10.69921875" style="44" customWidth="1"/>
    <col min="11260" max="11261" width="17.3984375" style="44" customWidth="1"/>
    <col min="11262" max="11262" width="1.19921875" style="44" customWidth="1"/>
    <col min="11263" max="11264" width="17.3984375" style="44" customWidth="1"/>
    <col min="11265" max="11274" width="7.09765625" style="44" customWidth="1"/>
    <col min="11275" max="11508" width="8.3984375" style="44"/>
    <col min="11509" max="11509" width="0.69921875" style="44" customWidth="1"/>
    <col min="11510" max="11510" width="1.09765625" style="44" customWidth="1"/>
    <col min="11511" max="11511" width="3.3984375" style="44" customWidth="1"/>
    <col min="11512" max="11512" width="8.8984375" style="44" customWidth="1"/>
    <col min="11513" max="11513" width="9" style="44" customWidth="1"/>
    <col min="11514" max="11514" width="3.3984375" style="44" customWidth="1"/>
    <col min="11515" max="11515" width="10.69921875" style="44" customWidth="1"/>
    <col min="11516" max="11517" width="17.3984375" style="44" customWidth="1"/>
    <col min="11518" max="11518" width="1.19921875" style="44" customWidth="1"/>
    <col min="11519" max="11520" width="17.3984375" style="44" customWidth="1"/>
    <col min="11521" max="11530" width="7.09765625" style="44" customWidth="1"/>
    <col min="11531" max="11764" width="8.3984375" style="44"/>
    <col min="11765" max="11765" width="0.69921875" style="44" customWidth="1"/>
    <col min="11766" max="11766" width="1.09765625" style="44" customWidth="1"/>
    <col min="11767" max="11767" width="3.3984375" style="44" customWidth="1"/>
    <col min="11768" max="11768" width="8.8984375" style="44" customWidth="1"/>
    <col min="11769" max="11769" width="9" style="44" customWidth="1"/>
    <col min="11770" max="11770" width="3.3984375" style="44" customWidth="1"/>
    <col min="11771" max="11771" width="10.69921875" style="44" customWidth="1"/>
    <col min="11772" max="11773" width="17.3984375" style="44" customWidth="1"/>
    <col min="11774" max="11774" width="1.19921875" style="44" customWidth="1"/>
    <col min="11775" max="11776" width="17.3984375" style="44" customWidth="1"/>
    <col min="11777" max="11786" width="7.09765625" style="44" customWidth="1"/>
    <col min="11787" max="12020" width="8.3984375" style="44"/>
    <col min="12021" max="12021" width="0.69921875" style="44" customWidth="1"/>
    <col min="12022" max="12022" width="1.09765625" style="44" customWidth="1"/>
    <col min="12023" max="12023" width="3.3984375" style="44" customWidth="1"/>
    <col min="12024" max="12024" width="8.8984375" style="44" customWidth="1"/>
    <col min="12025" max="12025" width="9" style="44" customWidth="1"/>
    <col min="12026" max="12026" width="3.3984375" style="44" customWidth="1"/>
    <col min="12027" max="12027" width="10.69921875" style="44" customWidth="1"/>
    <col min="12028" max="12029" width="17.3984375" style="44" customWidth="1"/>
    <col min="12030" max="12030" width="1.19921875" style="44" customWidth="1"/>
    <col min="12031" max="12032" width="17.3984375" style="44" customWidth="1"/>
    <col min="12033" max="12042" width="7.09765625" style="44" customWidth="1"/>
    <col min="12043" max="12276" width="8.3984375" style="44"/>
    <col min="12277" max="12277" width="0.69921875" style="44" customWidth="1"/>
    <col min="12278" max="12278" width="1.09765625" style="44" customWidth="1"/>
    <col min="12279" max="12279" width="3.3984375" style="44" customWidth="1"/>
    <col min="12280" max="12280" width="8.8984375" style="44" customWidth="1"/>
    <col min="12281" max="12281" width="9" style="44" customWidth="1"/>
    <col min="12282" max="12282" width="3.3984375" style="44" customWidth="1"/>
    <col min="12283" max="12283" width="10.69921875" style="44" customWidth="1"/>
    <col min="12284" max="12285" width="17.3984375" style="44" customWidth="1"/>
    <col min="12286" max="12286" width="1.19921875" style="44" customWidth="1"/>
    <col min="12287" max="12288" width="17.3984375" style="44" customWidth="1"/>
    <col min="12289" max="12298" width="7.09765625" style="44" customWidth="1"/>
    <col min="12299" max="12532" width="8.3984375" style="44"/>
    <col min="12533" max="12533" width="0.69921875" style="44" customWidth="1"/>
    <col min="12534" max="12534" width="1.09765625" style="44" customWidth="1"/>
    <col min="12535" max="12535" width="3.3984375" style="44" customWidth="1"/>
    <col min="12536" max="12536" width="8.8984375" style="44" customWidth="1"/>
    <col min="12537" max="12537" width="9" style="44" customWidth="1"/>
    <col min="12538" max="12538" width="3.3984375" style="44" customWidth="1"/>
    <col min="12539" max="12539" width="10.69921875" style="44" customWidth="1"/>
    <col min="12540" max="12541" width="17.3984375" style="44" customWidth="1"/>
    <col min="12542" max="12542" width="1.19921875" style="44" customWidth="1"/>
    <col min="12543" max="12544" width="17.3984375" style="44" customWidth="1"/>
    <col min="12545" max="12554" width="7.09765625" style="44" customWidth="1"/>
    <col min="12555" max="12788" width="8.3984375" style="44"/>
    <col min="12789" max="12789" width="0.69921875" style="44" customWidth="1"/>
    <col min="12790" max="12790" width="1.09765625" style="44" customWidth="1"/>
    <col min="12791" max="12791" width="3.3984375" style="44" customWidth="1"/>
    <col min="12792" max="12792" width="8.8984375" style="44" customWidth="1"/>
    <col min="12793" max="12793" width="9" style="44" customWidth="1"/>
    <col min="12794" max="12794" width="3.3984375" style="44" customWidth="1"/>
    <col min="12795" max="12795" width="10.69921875" style="44" customWidth="1"/>
    <col min="12796" max="12797" width="17.3984375" style="44" customWidth="1"/>
    <col min="12798" max="12798" width="1.19921875" style="44" customWidth="1"/>
    <col min="12799" max="12800" width="17.3984375" style="44" customWidth="1"/>
    <col min="12801" max="12810" width="7.09765625" style="44" customWidth="1"/>
    <col min="12811" max="13044" width="8.3984375" style="44"/>
    <col min="13045" max="13045" width="0.69921875" style="44" customWidth="1"/>
    <col min="13046" max="13046" width="1.09765625" style="44" customWidth="1"/>
    <col min="13047" max="13047" width="3.3984375" style="44" customWidth="1"/>
    <col min="13048" max="13048" width="8.8984375" style="44" customWidth="1"/>
    <col min="13049" max="13049" width="9" style="44" customWidth="1"/>
    <col min="13050" max="13050" width="3.3984375" style="44" customWidth="1"/>
    <col min="13051" max="13051" width="10.69921875" style="44" customWidth="1"/>
    <col min="13052" max="13053" width="17.3984375" style="44" customWidth="1"/>
    <col min="13054" max="13054" width="1.19921875" style="44" customWidth="1"/>
    <col min="13055" max="13056" width="17.3984375" style="44" customWidth="1"/>
    <col min="13057" max="13066" width="7.09765625" style="44" customWidth="1"/>
    <col min="13067" max="13300" width="8.3984375" style="44"/>
    <col min="13301" max="13301" width="0.69921875" style="44" customWidth="1"/>
    <col min="13302" max="13302" width="1.09765625" style="44" customWidth="1"/>
    <col min="13303" max="13303" width="3.3984375" style="44" customWidth="1"/>
    <col min="13304" max="13304" width="8.8984375" style="44" customWidth="1"/>
    <col min="13305" max="13305" width="9" style="44" customWidth="1"/>
    <col min="13306" max="13306" width="3.3984375" style="44" customWidth="1"/>
    <col min="13307" max="13307" width="10.69921875" style="44" customWidth="1"/>
    <col min="13308" max="13309" width="17.3984375" style="44" customWidth="1"/>
    <col min="13310" max="13310" width="1.19921875" style="44" customWidth="1"/>
    <col min="13311" max="13312" width="17.3984375" style="44" customWidth="1"/>
    <col min="13313" max="13322" width="7.09765625" style="44" customWidth="1"/>
    <col min="13323" max="13556" width="8.3984375" style="44"/>
    <col min="13557" max="13557" width="0.69921875" style="44" customWidth="1"/>
    <col min="13558" max="13558" width="1.09765625" style="44" customWidth="1"/>
    <col min="13559" max="13559" width="3.3984375" style="44" customWidth="1"/>
    <col min="13560" max="13560" width="8.8984375" style="44" customWidth="1"/>
    <col min="13561" max="13561" width="9" style="44" customWidth="1"/>
    <col min="13562" max="13562" width="3.3984375" style="44" customWidth="1"/>
    <col min="13563" max="13563" width="10.69921875" style="44" customWidth="1"/>
    <col min="13564" max="13565" width="17.3984375" style="44" customWidth="1"/>
    <col min="13566" max="13566" width="1.19921875" style="44" customWidth="1"/>
    <col min="13567" max="13568" width="17.3984375" style="44" customWidth="1"/>
    <col min="13569" max="13578" width="7.09765625" style="44" customWidth="1"/>
    <col min="13579" max="13812" width="8.3984375" style="44"/>
    <col min="13813" max="13813" width="0.69921875" style="44" customWidth="1"/>
    <col min="13814" max="13814" width="1.09765625" style="44" customWidth="1"/>
    <col min="13815" max="13815" width="3.3984375" style="44" customWidth="1"/>
    <col min="13816" max="13816" width="8.8984375" style="44" customWidth="1"/>
    <col min="13817" max="13817" width="9" style="44" customWidth="1"/>
    <col min="13818" max="13818" width="3.3984375" style="44" customWidth="1"/>
    <col min="13819" max="13819" width="10.69921875" style="44" customWidth="1"/>
    <col min="13820" max="13821" width="17.3984375" style="44" customWidth="1"/>
    <col min="13822" max="13822" width="1.19921875" style="44" customWidth="1"/>
    <col min="13823" max="13824" width="17.3984375" style="44" customWidth="1"/>
    <col min="13825" max="13834" width="7.09765625" style="44" customWidth="1"/>
    <col min="13835" max="14068" width="8.3984375" style="44"/>
    <col min="14069" max="14069" width="0.69921875" style="44" customWidth="1"/>
    <col min="14070" max="14070" width="1.09765625" style="44" customWidth="1"/>
    <col min="14071" max="14071" width="3.3984375" style="44" customWidth="1"/>
    <col min="14072" max="14072" width="8.8984375" style="44" customWidth="1"/>
    <col min="14073" max="14073" width="9" style="44" customWidth="1"/>
    <col min="14074" max="14074" width="3.3984375" style="44" customWidth="1"/>
    <col min="14075" max="14075" width="10.69921875" style="44" customWidth="1"/>
    <col min="14076" max="14077" width="17.3984375" style="44" customWidth="1"/>
    <col min="14078" max="14078" width="1.19921875" style="44" customWidth="1"/>
    <col min="14079" max="14080" width="17.3984375" style="44" customWidth="1"/>
    <col min="14081" max="14090" width="7.09765625" style="44" customWidth="1"/>
    <col min="14091" max="14324" width="8.3984375" style="44"/>
    <col min="14325" max="14325" width="0.69921875" style="44" customWidth="1"/>
    <col min="14326" max="14326" width="1.09765625" style="44" customWidth="1"/>
    <col min="14327" max="14327" width="3.3984375" style="44" customWidth="1"/>
    <col min="14328" max="14328" width="8.8984375" style="44" customWidth="1"/>
    <col min="14329" max="14329" width="9" style="44" customWidth="1"/>
    <col min="14330" max="14330" width="3.3984375" style="44" customWidth="1"/>
    <col min="14331" max="14331" width="10.69921875" style="44" customWidth="1"/>
    <col min="14332" max="14333" width="17.3984375" style="44" customWidth="1"/>
    <col min="14334" max="14334" width="1.19921875" style="44" customWidth="1"/>
    <col min="14335" max="14336" width="17.3984375" style="44" customWidth="1"/>
    <col min="14337" max="14346" width="7.09765625" style="44" customWidth="1"/>
    <col min="14347" max="14580" width="8.3984375" style="44"/>
    <col min="14581" max="14581" width="0.69921875" style="44" customWidth="1"/>
    <col min="14582" max="14582" width="1.09765625" style="44" customWidth="1"/>
    <col min="14583" max="14583" width="3.3984375" style="44" customWidth="1"/>
    <col min="14584" max="14584" width="8.8984375" style="44" customWidth="1"/>
    <col min="14585" max="14585" width="9" style="44" customWidth="1"/>
    <col min="14586" max="14586" width="3.3984375" style="44" customWidth="1"/>
    <col min="14587" max="14587" width="10.69921875" style="44" customWidth="1"/>
    <col min="14588" max="14589" width="17.3984375" style="44" customWidth="1"/>
    <col min="14590" max="14590" width="1.19921875" style="44" customWidth="1"/>
    <col min="14591" max="14592" width="17.3984375" style="44" customWidth="1"/>
    <col min="14593" max="14602" width="7.09765625" style="44" customWidth="1"/>
    <col min="14603" max="14836" width="8.3984375" style="44"/>
    <col min="14837" max="14837" width="0.69921875" style="44" customWidth="1"/>
    <col min="14838" max="14838" width="1.09765625" style="44" customWidth="1"/>
    <col min="14839" max="14839" width="3.3984375" style="44" customWidth="1"/>
    <col min="14840" max="14840" width="8.8984375" style="44" customWidth="1"/>
    <col min="14841" max="14841" width="9" style="44" customWidth="1"/>
    <col min="14842" max="14842" width="3.3984375" style="44" customWidth="1"/>
    <col min="14843" max="14843" width="10.69921875" style="44" customWidth="1"/>
    <col min="14844" max="14845" width="17.3984375" style="44" customWidth="1"/>
    <col min="14846" max="14846" width="1.19921875" style="44" customWidth="1"/>
    <col min="14847" max="14848" width="17.3984375" style="44" customWidth="1"/>
    <col min="14849" max="14858" width="7.09765625" style="44" customWidth="1"/>
    <col min="14859" max="15092" width="8.3984375" style="44"/>
    <col min="15093" max="15093" width="0.69921875" style="44" customWidth="1"/>
    <col min="15094" max="15094" width="1.09765625" style="44" customWidth="1"/>
    <col min="15095" max="15095" width="3.3984375" style="44" customWidth="1"/>
    <col min="15096" max="15096" width="8.8984375" style="44" customWidth="1"/>
    <col min="15097" max="15097" width="9" style="44" customWidth="1"/>
    <col min="15098" max="15098" width="3.3984375" style="44" customWidth="1"/>
    <col min="15099" max="15099" width="10.69921875" style="44" customWidth="1"/>
    <col min="15100" max="15101" width="17.3984375" style="44" customWidth="1"/>
    <col min="15102" max="15102" width="1.19921875" style="44" customWidth="1"/>
    <col min="15103" max="15104" width="17.3984375" style="44" customWidth="1"/>
    <col min="15105" max="15114" width="7.09765625" style="44" customWidth="1"/>
    <col min="15115" max="15348" width="8.3984375" style="44"/>
    <col min="15349" max="15349" width="0.69921875" style="44" customWidth="1"/>
    <col min="15350" max="15350" width="1.09765625" style="44" customWidth="1"/>
    <col min="15351" max="15351" width="3.3984375" style="44" customWidth="1"/>
    <col min="15352" max="15352" width="8.8984375" style="44" customWidth="1"/>
    <col min="15353" max="15353" width="9" style="44" customWidth="1"/>
    <col min="15354" max="15354" width="3.3984375" style="44" customWidth="1"/>
    <col min="15355" max="15355" width="10.69921875" style="44" customWidth="1"/>
    <col min="15356" max="15357" width="17.3984375" style="44" customWidth="1"/>
    <col min="15358" max="15358" width="1.19921875" style="44" customWidth="1"/>
    <col min="15359" max="15360" width="17.3984375" style="44" customWidth="1"/>
    <col min="15361" max="15370" width="7.09765625" style="44" customWidth="1"/>
    <col min="15371" max="15604" width="8.3984375" style="44"/>
    <col min="15605" max="15605" width="0.69921875" style="44" customWidth="1"/>
    <col min="15606" max="15606" width="1.09765625" style="44" customWidth="1"/>
    <col min="15607" max="15607" width="3.3984375" style="44" customWidth="1"/>
    <col min="15608" max="15608" width="8.8984375" style="44" customWidth="1"/>
    <col min="15609" max="15609" width="9" style="44" customWidth="1"/>
    <col min="15610" max="15610" width="3.3984375" style="44" customWidth="1"/>
    <col min="15611" max="15611" width="10.69921875" style="44" customWidth="1"/>
    <col min="15612" max="15613" width="17.3984375" style="44" customWidth="1"/>
    <col min="15614" max="15614" width="1.19921875" style="44" customWidth="1"/>
    <col min="15615" max="15616" width="17.3984375" style="44" customWidth="1"/>
    <col min="15617" max="15626" width="7.09765625" style="44" customWidth="1"/>
    <col min="15627" max="15860" width="8.3984375" style="44"/>
    <col min="15861" max="15861" width="0.69921875" style="44" customWidth="1"/>
    <col min="15862" max="15862" width="1.09765625" style="44" customWidth="1"/>
    <col min="15863" max="15863" width="3.3984375" style="44" customWidth="1"/>
    <col min="15864" max="15864" width="8.8984375" style="44" customWidth="1"/>
    <col min="15865" max="15865" width="9" style="44" customWidth="1"/>
    <col min="15866" max="15866" width="3.3984375" style="44" customWidth="1"/>
    <col min="15867" max="15867" width="10.69921875" style="44" customWidth="1"/>
    <col min="15868" max="15869" width="17.3984375" style="44" customWidth="1"/>
    <col min="15870" max="15870" width="1.19921875" style="44" customWidth="1"/>
    <col min="15871" max="15872" width="17.3984375" style="44" customWidth="1"/>
    <col min="15873" max="15882" width="7.09765625" style="44" customWidth="1"/>
    <col min="15883" max="16116" width="8.3984375" style="44"/>
    <col min="16117" max="16117" width="0.69921875" style="44" customWidth="1"/>
    <col min="16118" max="16118" width="1.09765625" style="44" customWidth="1"/>
    <col min="16119" max="16119" width="3.3984375" style="44" customWidth="1"/>
    <col min="16120" max="16120" width="8.8984375" style="44" customWidth="1"/>
    <col min="16121" max="16121" width="9" style="44" customWidth="1"/>
    <col min="16122" max="16122" width="3.3984375" style="44" customWidth="1"/>
    <col min="16123" max="16123" width="10.69921875" style="44" customWidth="1"/>
    <col min="16124" max="16125" width="17.3984375" style="44" customWidth="1"/>
    <col min="16126" max="16126" width="1.19921875" style="44" customWidth="1"/>
    <col min="16127" max="16128" width="17.3984375" style="44" customWidth="1"/>
    <col min="16129" max="16138" width="7.09765625" style="44" customWidth="1"/>
    <col min="16139" max="16384" width="8.3984375" style="44"/>
  </cols>
  <sheetData>
    <row r="1" spans="2:12" s="14" customFormat="1" ht="15" customHeight="1" x14ac:dyDescent="0.3">
      <c r="I1" s="696" t="s">
        <v>89</v>
      </c>
      <c r="J1" s="697"/>
      <c r="K1" s="697"/>
      <c r="L1" s="698"/>
    </row>
    <row r="2" spans="2:12" s="14" customFormat="1" ht="15" customHeight="1" thickBot="1" x14ac:dyDescent="0.35">
      <c r="I2" s="699" t="s">
        <v>90</v>
      </c>
      <c r="J2" s="700"/>
      <c r="K2" s="700"/>
      <c r="L2" s="701"/>
    </row>
    <row r="3" spans="2:12" s="15" customFormat="1" ht="5.45" x14ac:dyDescent="0.3">
      <c r="I3" s="16"/>
      <c r="J3" s="16"/>
    </row>
    <row r="4" spans="2:12" s="14" customFormat="1" ht="12.7" x14ac:dyDescent="0.3">
      <c r="I4" s="702" t="s">
        <v>91</v>
      </c>
      <c r="J4" s="702"/>
      <c r="K4" s="702"/>
      <c r="L4" s="702"/>
    </row>
    <row r="5" spans="2:12" s="14" customFormat="1" ht="12.7" x14ac:dyDescent="0.3">
      <c r="K5" s="17"/>
    </row>
    <row r="6" spans="2:12" s="19" customFormat="1" ht="16.350000000000001" x14ac:dyDescent="0.3">
      <c r="B6" s="18" t="s">
        <v>92</v>
      </c>
    </row>
    <row r="7" spans="2:12" s="15" customFormat="1" ht="6.05" thickBot="1" x14ac:dyDescent="0.35">
      <c r="B7" s="20"/>
    </row>
    <row r="8" spans="2:12" s="24" customFormat="1" ht="5.45" x14ac:dyDescent="0.3">
      <c r="B8" s="21"/>
      <c r="C8" s="22"/>
      <c r="D8" s="22"/>
      <c r="E8" s="22"/>
      <c r="F8" s="22"/>
      <c r="G8" s="22"/>
      <c r="H8" s="22"/>
      <c r="I8" s="22"/>
      <c r="J8" s="22"/>
      <c r="K8" s="22"/>
      <c r="L8" s="23"/>
    </row>
    <row r="9" spans="2:12" s="14" customFormat="1" ht="13.5" customHeight="1" x14ac:dyDescent="0.3">
      <c r="B9" s="25"/>
      <c r="C9" s="14" t="s">
        <v>93</v>
      </c>
      <c r="F9" s="26" t="s">
        <v>94</v>
      </c>
      <c r="G9" s="377"/>
      <c r="H9" s="377"/>
      <c r="I9" s="377"/>
      <c r="J9" s="27"/>
      <c r="K9" s="27"/>
      <c r="L9" s="28"/>
    </row>
    <row r="10" spans="2:12" s="14" customFormat="1" ht="13.5" customHeight="1" x14ac:dyDescent="0.3">
      <c r="B10" s="25"/>
      <c r="C10" s="14" t="s">
        <v>95</v>
      </c>
      <c r="F10" s="26" t="s">
        <v>94</v>
      </c>
      <c r="G10" s="378"/>
      <c r="H10" s="378"/>
      <c r="I10" s="378"/>
      <c r="J10" s="29"/>
      <c r="L10" s="30"/>
    </row>
    <row r="11" spans="2:12" s="14" customFormat="1" ht="13.5" customHeight="1" x14ac:dyDescent="0.3">
      <c r="B11" s="25"/>
      <c r="F11" s="26"/>
      <c r="G11" s="378"/>
      <c r="H11" s="378"/>
      <c r="I11" s="378"/>
      <c r="J11" s="29"/>
      <c r="L11" s="30"/>
    </row>
    <row r="12" spans="2:12" s="14" customFormat="1" ht="13.5" customHeight="1" x14ac:dyDescent="0.3">
      <c r="B12" s="25"/>
      <c r="C12" s="14" t="s">
        <v>96</v>
      </c>
      <c r="F12" s="26" t="s">
        <v>94</v>
      </c>
      <c r="G12" s="378"/>
      <c r="H12" s="378"/>
      <c r="I12" s="378"/>
      <c r="L12" s="30"/>
    </row>
    <row r="13" spans="2:12" s="14" customFormat="1" ht="13.5" customHeight="1" x14ac:dyDescent="0.3">
      <c r="B13" s="25"/>
      <c r="F13" s="26"/>
      <c r="L13" s="30"/>
    </row>
    <row r="14" spans="2:12" s="14" customFormat="1" ht="13.5" customHeight="1" x14ac:dyDescent="0.3">
      <c r="B14" s="25"/>
      <c r="C14" s="14" t="s">
        <v>97</v>
      </c>
      <c r="L14" s="30"/>
    </row>
    <row r="15" spans="2:12" s="33" customFormat="1" ht="6.65" x14ac:dyDescent="0.3">
      <c r="B15" s="32"/>
      <c r="L15" s="34"/>
    </row>
    <row r="16" spans="2:12" s="14" customFormat="1" ht="13.5" customHeight="1" x14ac:dyDescent="0.3">
      <c r="B16" s="25"/>
      <c r="C16" s="14" t="s">
        <v>98</v>
      </c>
      <c r="F16" s="26" t="s">
        <v>94</v>
      </c>
      <c r="G16" s="571" t="s">
        <v>99</v>
      </c>
      <c r="H16" s="27"/>
      <c r="I16" s="27"/>
      <c r="J16" s="27"/>
      <c r="K16" s="27"/>
      <c r="L16" s="30"/>
    </row>
    <row r="17" spans="2:12" s="14" customFormat="1" ht="13.5" customHeight="1" x14ac:dyDescent="0.3">
      <c r="B17" s="25"/>
      <c r="C17" s="14" t="s">
        <v>100</v>
      </c>
      <c r="F17" s="26" t="s">
        <v>94</v>
      </c>
      <c r="G17" s="695" t="s">
        <v>101</v>
      </c>
      <c r="H17" s="695"/>
      <c r="I17" s="695"/>
      <c r="J17" s="695"/>
      <c r="K17" s="695"/>
      <c r="L17" s="30"/>
    </row>
    <row r="18" spans="2:12" s="14" customFormat="1" ht="13.5" customHeight="1" x14ac:dyDescent="0.3">
      <c r="B18" s="25"/>
      <c r="C18" s="14" t="s">
        <v>48</v>
      </c>
      <c r="F18" s="26" t="s">
        <v>94</v>
      </c>
      <c r="G18" s="377"/>
      <c r="H18" s="27"/>
      <c r="I18" s="14" t="s">
        <v>47</v>
      </c>
      <c r="J18" s="26" t="s">
        <v>94</v>
      </c>
      <c r="K18" s="377"/>
      <c r="L18" s="30"/>
    </row>
    <row r="19" spans="2:12" s="14" customFormat="1" ht="13.5" customHeight="1" x14ac:dyDescent="0.3">
      <c r="B19" s="25"/>
      <c r="C19" s="14" t="s">
        <v>50</v>
      </c>
      <c r="F19" s="26" t="s">
        <v>94</v>
      </c>
      <c r="G19" s="377"/>
      <c r="H19" s="27"/>
      <c r="I19" s="14" t="s">
        <v>51</v>
      </c>
      <c r="J19" s="26" t="s">
        <v>94</v>
      </c>
      <c r="K19" s="377"/>
      <c r="L19" s="30"/>
    </row>
    <row r="20" spans="2:12" s="14" customFormat="1" ht="13.5" customHeight="1" x14ac:dyDescent="0.3">
      <c r="B20" s="25"/>
      <c r="C20" s="14" t="s">
        <v>56</v>
      </c>
      <c r="F20" s="26" t="s">
        <v>94</v>
      </c>
      <c r="G20" s="571"/>
      <c r="H20" s="27"/>
      <c r="I20" s="14" t="s">
        <v>55</v>
      </c>
      <c r="J20" s="26" t="s">
        <v>94</v>
      </c>
      <c r="K20" s="571"/>
      <c r="L20" s="30"/>
    </row>
    <row r="21" spans="2:12" s="14" customFormat="1" ht="13.5" customHeight="1" x14ac:dyDescent="0.3">
      <c r="B21" s="25"/>
      <c r="C21" s="14" t="s">
        <v>102</v>
      </c>
      <c r="F21" s="26" t="s">
        <v>94</v>
      </c>
      <c r="G21" s="571"/>
      <c r="H21" s="27"/>
      <c r="I21" s="14" t="s">
        <v>54</v>
      </c>
      <c r="J21" s="26" t="s">
        <v>94</v>
      </c>
      <c r="K21" s="571"/>
      <c r="L21" s="30"/>
    </row>
    <row r="22" spans="2:12" s="14" customFormat="1" ht="13.5" customHeight="1" x14ac:dyDescent="0.3">
      <c r="B22" s="25"/>
      <c r="C22" s="14" t="s">
        <v>103</v>
      </c>
      <c r="F22" s="26" t="s">
        <v>94</v>
      </c>
      <c r="G22" s="31"/>
      <c r="H22" s="27"/>
      <c r="I22" s="27"/>
      <c r="J22" s="27"/>
      <c r="L22" s="30"/>
    </row>
    <row r="23" spans="2:12" s="14" customFormat="1" ht="13.5" customHeight="1" x14ac:dyDescent="0.3">
      <c r="B23" s="25"/>
      <c r="F23" s="26"/>
      <c r="G23" s="31"/>
      <c r="H23" s="27"/>
      <c r="I23" s="27"/>
      <c r="J23" s="27"/>
      <c r="L23" s="30"/>
    </row>
    <row r="24" spans="2:12" s="14" customFormat="1" ht="13.5" customHeight="1" x14ac:dyDescent="0.3">
      <c r="B24" s="25"/>
      <c r="C24" s="14" t="s">
        <v>104</v>
      </c>
      <c r="I24" s="37"/>
      <c r="J24" s="37"/>
      <c r="L24" s="30"/>
    </row>
    <row r="25" spans="2:12" s="33" customFormat="1" ht="6.65" x14ac:dyDescent="0.3">
      <c r="B25" s="32"/>
      <c r="I25" s="39"/>
      <c r="J25" s="39"/>
      <c r="L25" s="34"/>
    </row>
    <row r="26" spans="2:12" s="14" customFormat="1" ht="13.5" customHeight="1" x14ac:dyDescent="0.3">
      <c r="B26" s="25"/>
      <c r="C26" s="29" t="s">
        <v>105</v>
      </c>
      <c r="F26" s="26" t="s">
        <v>94</v>
      </c>
      <c r="G26" s="380" t="str">
        <f>+Cvr!A22</f>
        <v>ENDRAYANA</v>
      </c>
      <c r="H26" s="381"/>
      <c r="I26" s="37"/>
      <c r="J26" s="26"/>
      <c r="K26" s="31"/>
      <c r="L26" s="30"/>
    </row>
    <row r="27" spans="2:12" s="14" customFormat="1" ht="13.5" customHeight="1" x14ac:dyDescent="0.3">
      <c r="B27" s="25"/>
      <c r="C27" s="29" t="s">
        <v>106</v>
      </c>
      <c r="F27" s="26" t="s">
        <v>94</v>
      </c>
      <c r="G27" s="382" t="str">
        <f>+Cvr!A11</f>
        <v>R12.Br.WMN.CO/LPA.029/2016</v>
      </c>
      <c r="H27" s="382"/>
      <c r="I27" s="37"/>
      <c r="J27" s="26"/>
      <c r="K27" s="40"/>
      <c r="L27" s="41"/>
    </row>
    <row r="28" spans="2:12" s="14" customFormat="1" ht="13.5" customHeight="1" x14ac:dyDescent="0.3">
      <c r="B28" s="25"/>
      <c r="C28" s="29" t="s">
        <v>107</v>
      </c>
      <c r="F28" s="26" t="s">
        <v>94</v>
      </c>
      <c r="G28" s="669">
        <f>+Cvr!A13</f>
        <v>45083</v>
      </c>
      <c r="H28" s="669"/>
      <c r="I28" s="37"/>
      <c r="J28" s="26"/>
      <c r="K28" s="40"/>
      <c r="L28" s="41"/>
    </row>
    <row r="29" spans="2:12" s="14" customFormat="1" ht="13.5" customHeight="1" x14ac:dyDescent="0.3">
      <c r="B29" s="25"/>
      <c r="C29" s="29" t="s">
        <v>108</v>
      </c>
      <c r="F29" s="26" t="s">
        <v>94</v>
      </c>
      <c r="G29" s="669">
        <f>+Cvr!A15</f>
        <v>45083</v>
      </c>
      <c r="H29" s="669"/>
      <c r="I29" s="37"/>
      <c r="J29" s="26"/>
      <c r="K29" s="40"/>
      <c r="L29" s="41"/>
    </row>
    <row r="30" spans="2:12" s="14" customFormat="1" ht="13.5" customHeight="1" x14ac:dyDescent="0.3">
      <c r="B30" s="25"/>
      <c r="C30" s="14" t="s">
        <v>109</v>
      </c>
      <c r="F30" s="26" t="s">
        <v>94</v>
      </c>
      <c r="G30" s="669">
        <f>Cvr!A15</f>
        <v>45083</v>
      </c>
      <c r="H30" s="669"/>
      <c r="I30" s="37"/>
      <c r="J30" s="26"/>
      <c r="K30" s="703"/>
      <c r="L30" s="704"/>
    </row>
    <row r="31" spans="2:12" ht="13.35" x14ac:dyDescent="0.3">
      <c r="B31" s="43"/>
      <c r="C31" s="29" t="s">
        <v>52</v>
      </c>
      <c r="D31" s="14"/>
      <c r="E31" s="14"/>
      <c r="F31" s="26" t="s">
        <v>94</v>
      </c>
      <c r="G31" s="670" t="s">
        <v>110</v>
      </c>
      <c r="H31" s="670"/>
      <c r="I31" s="670"/>
      <c r="L31" s="45"/>
    </row>
    <row r="32" spans="2:12" s="24" customFormat="1" ht="5.45" x14ac:dyDescent="0.3">
      <c r="B32" s="46"/>
      <c r="C32" s="47"/>
      <c r="D32" s="48"/>
      <c r="E32" s="48"/>
      <c r="F32" s="48"/>
      <c r="G32" s="48"/>
      <c r="L32" s="49"/>
    </row>
    <row r="33" spans="2:12" s="24" customFormat="1" ht="5.45" x14ac:dyDescent="0.3">
      <c r="B33" s="50"/>
      <c r="H33" s="51"/>
      <c r="I33" s="52"/>
      <c r="J33" s="53"/>
      <c r="K33" s="53"/>
      <c r="L33" s="54"/>
    </row>
    <row r="34" spans="2:12" s="14" customFormat="1" ht="12.7" x14ac:dyDescent="0.3">
      <c r="B34" s="25"/>
      <c r="C34" s="14" t="s">
        <v>111</v>
      </c>
      <c r="H34" s="55"/>
      <c r="L34" s="30"/>
    </row>
    <row r="35" spans="2:12" s="14" customFormat="1" ht="15" customHeight="1" x14ac:dyDescent="0.3">
      <c r="B35" s="25"/>
      <c r="C35" s="689" t="s">
        <v>112</v>
      </c>
      <c r="D35" s="689"/>
      <c r="F35" s="26" t="s">
        <v>94</v>
      </c>
      <c r="G35" s="690" t="s">
        <v>113</v>
      </c>
      <c r="H35" s="691"/>
      <c r="I35" s="56" t="s">
        <v>114</v>
      </c>
      <c r="J35" s="26" t="s">
        <v>94</v>
      </c>
      <c r="K35" s="378" t="s">
        <v>14</v>
      </c>
      <c r="L35" s="419"/>
    </row>
    <row r="36" spans="2:12" s="14" customFormat="1" ht="15" customHeight="1" x14ac:dyDescent="0.3">
      <c r="B36" s="25"/>
      <c r="C36" s="692" t="s">
        <v>115</v>
      </c>
      <c r="D36" s="692"/>
      <c r="F36" s="26" t="s">
        <v>94</v>
      </c>
      <c r="G36" s="693">
        <v>45072</v>
      </c>
      <c r="H36" s="694"/>
      <c r="I36" s="56" t="s">
        <v>116</v>
      </c>
      <c r="J36" s="26" t="s">
        <v>94</v>
      </c>
      <c r="K36" s="379" t="s">
        <v>117</v>
      </c>
      <c r="L36" s="419"/>
    </row>
    <row r="37" spans="2:12" s="14" customFormat="1" ht="15" customHeight="1" x14ac:dyDescent="0.3">
      <c r="B37" s="25"/>
      <c r="C37" s="14" t="s">
        <v>118</v>
      </c>
      <c r="F37" s="26" t="s">
        <v>94</v>
      </c>
      <c r="G37" s="378" t="s">
        <v>119</v>
      </c>
      <c r="H37" s="383"/>
      <c r="I37" s="56" t="s">
        <v>120</v>
      </c>
      <c r="J37" s="26" t="s">
        <v>94</v>
      </c>
      <c r="K37" s="379" t="s">
        <v>121</v>
      </c>
      <c r="L37" s="419"/>
    </row>
    <row r="38" spans="2:12" s="14" customFormat="1" ht="15" customHeight="1" x14ac:dyDescent="0.3">
      <c r="B38" s="25"/>
      <c r="C38" s="14" t="s">
        <v>49</v>
      </c>
      <c r="F38" s="26" t="s">
        <v>94</v>
      </c>
      <c r="G38" s="14" t="s">
        <v>14</v>
      </c>
      <c r="H38" s="55"/>
      <c r="I38" s="56" t="s">
        <v>122</v>
      </c>
      <c r="J38" s="26" t="s">
        <v>94</v>
      </c>
      <c r="K38" s="379" t="s">
        <v>123</v>
      </c>
      <c r="L38" s="572"/>
    </row>
    <row r="39" spans="2:12" s="24" customFormat="1" ht="6.05" thickBot="1" x14ac:dyDescent="0.35">
      <c r="B39" s="58"/>
      <c r="C39" s="59"/>
      <c r="D39" s="59"/>
      <c r="E39" s="59"/>
      <c r="F39" s="59"/>
      <c r="G39" s="59"/>
      <c r="H39" s="59"/>
      <c r="I39" s="60"/>
      <c r="J39" s="59"/>
      <c r="K39" s="59"/>
      <c r="L39" s="61"/>
    </row>
    <row r="40" spans="2:12" ht="15" customHeight="1" x14ac:dyDescent="0.3">
      <c r="B40" s="62"/>
      <c r="C40" s="62"/>
      <c r="D40" s="62"/>
      <c r="E40" s="62"/>
      <c r="F40" s="62"/>
      <c r="G40" s="62"/>
      <c r="H40" s="62"/>
      <c r="I40" s="62"/>
      <c r="J40" s="62"/>
      <c r="K40" s="62"/>
      <c r="L40" s="62"/>
    </row>
    <row r="41" spans="2:12" s="19" customFormat="1" ht="15" customHeight="1" x14ac:dyDescent="0.3">
      <c r="B41" s="18" t="s">
        <v>124</v>
      </c>
    </row>
    <row r="42" spans="2:12" s="15" customFormat="1" ht="6.05" thickBot="1" x14ac:dyDescent="0.35">
      <c r="B42" s="63"/>
      <c r="C42" s="64"/>
      <c r="D42" s="64"/>
      <c r="E42" s="64"/>
      <c r="F42" s="64"/>
      <c r="G42" s="64"/>
      <c r="H42" s="64"/>
      <c r="I42" s="64"/>
      <c r="J42" s="64"/>
      <c r="K42" s="64"/>
      <c r="L42" s="64"/>
    </row>
    <row r="43" spans="2:12" s="65" customFormat="1" ht="40.549999999999997" customHeight="1" thickBot="1" x14ac:dyDescent="0.35">
      <c r="B43" s="596" t="s">
        <v>125</v>
      </c>
      <c r="C43" s="597"/>
      <c r="D43" s="597"/>
      <c r="E43" s="597"/>
      <c r="F43" s="598"/>
      <c r="G43" s="66" t="s">
        <v>126</v>
      </c>
      <c r="H43" s="66" t="s">
        <v>127</v>
      </c>
      <c r="I43" s="675" t="s">
        <v>128</v>
      </c>
      <c r="J43" s="676"/>
      <c r="K43" s="67" t="s">
        <v>36</v>
      </c>
      <c r="L43" s="68" t="s">
        <v>129</v>
      </c>
    </row>
    <row r="44" spans="2:12" s="14" customFormat="1" ht="18" customHeight="1" thickTop="1" x14ac:dyDescent="0.3">
      <c r="B44" s="69"/>
      <c r="C44" s="70" t="s">
        <v>130</v>
      </c>
      <c r="D44" s="70" t="s">
        <v>41</v>
      </c>
      <c r="E44" s="384">
        <f>'Pen.Tan. 2'!AL60</f>
        <v>1230</v>
      </c>
      <c r="F44" s="71" t="s">
        <v>131</v>
      </c>
      <c r="G44" s="385">
        <f>'Data Psr. 4'!F63</f>
        <v>982000</v>
      </c>
      <c r="H44" s="573">
        <f>K44/E44</f>
        <v>982000</v>
      </c>
      <c r="I44" s="673">
        <f>E44*G44</f>
        <v>1207860000</v>
      </c>
      <c r="J44" s="674"/>
      <c r="K44" s="72">
        <f>I44</f>
        <v>1207860000</v>
      </c>
      <c r="L44" s="73" t="e">
        <f>'Pen.Tan. 2'!#REF!</f>
        <v>#REF!</v>
      </c>
    </row>
    <row r="45" spans="2:12" s="14" customFormat="1" ht="18" customHeight="1" x14ac:dyDescent="0.3">
      <c r="B45" s="582"/>
      <c r="C45" s="476" t="s">
        <v>132</v>
      </c>
      <c r="D45" s="476" t="s">
        <v>133</v>
      </c>
      <c r="E45" s="477"/>
      <c r="F45" s="581"/>
      <c r="G45" s="488">
        <f>IFERROR('Pen.Bang. 3'!G70/E45,0)</f>
        <v>0</v>
      </c>
      <c r="H45" s="488">
        <f>IFERROR(K45/E45,0)</f>
        <v>0</v>
      </c>
      <c r="I45" s="665">
        <f>IFERROR(E45*G45,0)</f>
        <v>0</v>
      </c>
      <c r="J45" s="666"/>
      <c r="K45" s="478"/>
      <c r="L45" s="576"/>
    </row>
    <row r="46" spans="2:12" s="14" customFormat="1" ht="18" customHeight="1" x14ac:dyDescent="0.3">
      <c r="B46" s="582"/>
      <c r="C46" s="578" t="s">
        <v>134</v>
      </c>
      <c r="D46" s="578" t="s">
        <v>135</v>
      </c>
      <c r="E46" s="579"/>
      <c r="F46" s="580"/>
      <c r="G46" s="488">
        <f>IFERROR('Pen.Bang. 3'!G71/E46,0)</f>
        <v>0</v>
      </c>
      <c r="H46" s="488">
        <f>IFERROR(K46/E46,0)</f>
        <v>0</v>
      </c>
      <c r="I46" s="665">
        <f t="shared" ref="I46:I47" si="0">IFERROR(E46*G46,0)</f>
        <v>0</v>
      </c>
      <c r="J46" s="666"/>
      <c r="K46" s="478"/>
      <c r="L46" s="576"/>
    </row>
    <row r="47" spans="2:12" s="14" customFormat="1" ht="18" customHeight="1" x14ac:dyDescent="0.3">
      <c r="B47" s="582"/>
      <c r="C47" s="578" t="s">
        <v>136</v>
      </c>
      <c r="D47" s="578" t="s">
        <v>137</v>
      </c>
      <c r="E47" s="579"/>
      <c r="F47" s="581"/>
      <c r="G47" s="488">
        <f>IFERROR('Pen.Bang. 3'!G72/E47,0)</f>
        <v>0</v>
      </c>
      <c r="H47" s="488">
        <f>IFERROR(K47/E47,0)</f>
        <v>0</v>
      </c>
      <c r="I47" s="665">
        <f t="shared" si="0"/>
        <v>0</v>
      </c>
      <c r="J47" s="666"/>
      <c r="K47" s="478"/>
      <c r="L47" s="576"/>
    </row>
    <row r="48" spans="2:12" s="14" customFormat="1" ht="18" customHeight="1" x14ac:dyDescent="0.3">
      <c r="B48" s="582"/>
      <c r="C48" s="578"/>
      <c r="D48" s="578"/>
      <c r="E48" s="579"/>
      <c r="F48" s="581"/>
      <c r="G48" s="577"/>
      <c r="H48" s="577"/>
      <c r="I48" s="588"/>
      <c r="J48" s="589"/>
      <c r="K48" s="478"/>
      <c r="L48" s="576"/>
    </row>
    <row r="49" spans="2:12" s="14" customFormat="1" ht="18" customHeight="1" x14ac:dyDescent="0.3">
      <c r="B49" s="582"/>
      <c r="C49" s="578"/>
      <c r="D49" s="578"/>
      <c r="E49" s="579"/>
      <c r="F49" s="581"/>
      <c r="G49" s="577"/>
      <c r="H49" s="577"/>
      <c r="I49" s="588"/>
      <c r="J49" s="589"/>
      <c r="K49" s="478"/>
      <c r="L49" s="576"/>
    </row>
    <row r="50" spans="2:12" s="14" customFormat="1" ht="18" customHeight="1" x14ac:dyDescent="0.3">
      <c r="B50" s="74"/>
      <c r="C50" s="75" t="s">
        <v>138</v>
      </c>
      <c r="D50" s="583" t="s">
        <v>139</v>
      </c>
      <c r="E50" s="584">
        <f>'Pen.Bang. 3'!Q20</f>
        <v>36</v>
      </c>
      <c r="F50" s="76" t="s">
        <v>131</v>
      </c>
      <c r="G50" s="585">
        <f>'Pen.Bang. 3'!G75/E50</f>
        <v>27777777.777777776</v>
      </c>
      <c r="H50" s="587">
        <f>K50/E50</f>
        <v>22222222.222222224</v>
      </c>
      <c r="I50" s="671">
        <f>E50*G50</f>
        <v>1000000000</v>
      </c>
      <c r="J50" s="672"/>
      <c r="K50" s="586">
        <f>'Pen.Bang. 3'!G77</f>
        <v>800000000</v>
      </c>
      <c r="L50" s="77">
        <f>'Pen.Bang. 3'!G95</f>
        <v>480000000</v>
      </c>
    </row>
    <row r="51" spans="2:12" s="14" customFormat="1" ht="17.7" customHeight="1" x14ac:dyDescent="0.3">
      <c r="B51" s="393"/>
      <c r="C51" s="476" t="s">
        <v>140</v>
      </c>
      <c r="D51" s="476" t="s">
        <v>42</v>
      </c>
      <c r="E51" s="477"/>
      <c r="F51" s="581"/>
      <c r="G51" s="488">
        <f>IFERROR('Pen.Bang. 3'!G76/E51,0)</f>
        <v>0</v>
      </c>
      <c r="H51" s="488">
        <f>IFERROR(K51/E51,0)</f>
        <v>0</v>
      </c>
      <c r="I51" s="665">
        <f>IFERROR(E51*G51,0)</f>
        <v>0</v>
      </c>
      <c r="J51" s="666"/>
      <c r="K51" s="478"/>
      <c r="L51" s="576"/>
    </row>
    <row r="52" spans="2:12" s="14" customFormat="1" ht="18" customHeight="1" x14ac:dyDescent="0.3">
      <c r="B52" s="74"/>
      <c r="C52" s="578" t="s">
        <v>141</v>
      </c>
      <c r="D52" s="578" t="s">
        <v>142</v>
      </c>
      <c r="E52" s="579"/>
      <c r="F52" s="580"/>
      <c r="G52" s="488">
        <f>IFERROR('Pen.Bang. 3'!G77/E52,0)</f>
        <v>0</v>
      </c>
      <c r="H52" s="488">
        <f>IFERROR(K52/E52,0)</f>
        <v>0</v>
      </c>
      <c r="I52" s="665">
        <f t="shared" ref="I52:I53" si="1">IFERROR(E52*G52,0)</f>
        <v>0</v>
      </c>
      <c r="J52" s="666"/>
      <c r="K52" s="478"/>
      <c r="L52" s="576"/>
    </row>
    <row r="53" spans="2:12" s="14" customFormat="1" ht="18" customHeight="1" x14ac:dyDescent="0.3">
      <c r="B53" s="74"/>
      <c r="C53" s="578" t="s">
        <v>143</v>
      </c>
      <c r="D53" s="578" t="s">
        <v>144</v>
      </c>
      <c r="E53" s="579"/>
      <c r="F53" s="581"/>
      <c r="G53" s="488">
        <f>IFERROR('Pen.Bang. 3'!G78/E53,0)</f>
        <v>0</v>
      </c>
      <c r="H53" s="488">
        <f>IFERROR(K53/E53,0)</f>
        <v>0</v>
      </c>
      <c r="I53" s="665">
        <f t="shared" si="1"/>
        <v>0</v>
      </c>
      <c r="J53" s="666"/>
      <c r="K53" s="478"/>
      <c r="L53" s="576"/>
    </row>
    <row r="54" spans="2:12" s="14" customFormat="1" ht="18" customHeight="1" x14ac:dyDescent="0.3">
      <c r="B54" s="74"/>
      <c r="C54" s="578"/>
      <c r="D54" s="578"/>
      <c r="E54" s="579"/>
      <c r="F54" s="581"/>
      <c r="G54" s="577"/>
      <c r="H54" s="577"/>
      <c r="I54" s="665"/>
      <c r="J54" s="666"/>
      <c r="K54" s="478"/>
      <c r="L54" s="576"/>
    </row>
    <row r="55" spans="2:12" s="14" customFormat="1" ht="18" customHeight="1" x14ac:dyDescent="0.3">
      <c r="B55" s="74"/>
      <c r="C55" s="578"/>
      <c r="D55" s="578"/>
      <c r="E55" s="579"/>
      <c r="F55" s="581"/>
      <c r="G55" s="577"/>
      <c r="H55" s="577"/>
      <c r="I55" s="665"/>
      <c r="J55" s="666"/>
      <c r="K55" s="478"/>
      <c r="L55" s="576"/>
    </row>
    <row r="56" spans="2:12" s="14" customFormat="1" ht="18" customHeight="1" x14ac:dyDescent="0.3">
      <c r="B56" s="74"/>
      <c r="C56" s="75" t="s">
        <v>145</v>
      </c>
      <c r="D56" s="75" t="s">
        <v>146</v>
      </c>
      <c r="E56" s="75"/>
      <c r="F56" s="593"/>
      <c r="G56" s="594">
        <f>IFERROR('Pen.Bang. 3'!G79/E56,0)</f>
        <v>0</v>
      </c>
      <c r="H56" s="594">
        <f>IFERROR(K56/E56,0)</f>
        <v>0</v>
      </c>
      <c r="I56" s="667">
        <f t="shared" ref="I56" si="2">IFERROR(E56*G56,0)</f>
        <v>0</v>
      </c>
      <c r="J56" s="668"/>
      <c r="K56" s="595">
        <v>0</v>
      </c>
      <c r="L56" s="77">
        <v>0</v>
      </c>
    </row>
    <row r="57" spans="2:12" s="14" customFormat="1" ht="18" customHeight="1" x14ac:dyDescent="0.3">
      <c r="B57" s="591"/>
      <c r="C57" s="578" t="s">
        <v>147</v>
      </c>
      <c r="D57" s="578" t="s">
        <v>148</v>
      </c>
      <c r="E57" s="578"/>
      <c r="F57" s="592"/>
      <c r="G57" s="488"/>
      <c r="H57" s="488"/>
      <c r="I57" s="665"/>
      <c r="J57" s="666"/>
      <c r="K57" s="575"/>
      <c r="L57" s="574"/>
    </row>
    <row r="58" spans="2:12" s="14" customFormat="1" ht="18" customHeight="1" x14ac:dyDescent="0.3">
      <c r="B58" s="591"/>
      <c r="C58" s="578" t="s">
        <v>149</v>
      </c>
      <c r="D58" s="578" t="s">
        <v>150</v>
      </c>
      <c r="E58" s="578"/>
      <c r="F58" s="592"/>
      <c r="G58" s="488"/>
      <c r="H58" s="488"/>
      <c r="I58" s="665"/>
      <c r="J58" s="666"/>
      <c r="K58" s="575"/>
      <c r="L58" s="574"/>
    </row>
    <row r="59" spans="2:12" s="14" customFormat="1" ht="18" customHeight="1" x14ac:dyDescent="0.3">
      <c r="B59" s="591"/>
      <c r="C59" s="578" t="s">
        <v>151</v>
      </c>
      <c r="D59" s="578" t="s">
        <v>45</v>
      </c>
      <c r="E59" s="578"/>
      <c r="F59" s="592"/>
      <c r="G59" s="488"/>
      <c r="H59" s="488"/>
      <c r="I59" s="665"/>
      <c r="J59" s="666"/>
      <c r="K59" s="575"/>
      <c r="L59" s="574"/>
    </row>
    <row r="60" spans="2:12" s="14" customFormat="1" ht="18" customHeight="1" x14ac:dyDescent="0.3">
      <c r="B60" s="591"/>
      <c r="C60" s="578"/>
      <c r="D60" s="578"/>
      <c r="E60" s="578"/>
      <c r="F60" s="592"/>
      <c r="G60" s="488"/>
      <c r="H60" s="488"/>
      <c r="I60" s="665"/>
      <c r="J60" s="666"/>
      <c r="K60" s="575"/>
      <c r="L60" s="574"/>
    </row>
    <row r="61" spans="2:12" s="14" customFormat="1" ht="18" customHeight="1" x14ac:dyDescent="0.3">
      <c r="B61" s="591"/>
      <c r="C61" s="578"/>
      <c r="D61" s="578"/>
      <c r="E61" s="578"/>
      <c r="F61" s="592"/>
      <c r="G61" s="488"/>
      <c r="H61" s="488"/>
      <c r="I61" s="665"/>
      <c r="J61" s="666"/>
      <c r="K61" s="575"/>
      <c r="L61" s="574"/>
    </row>
    <row r="62" spans="2:12" s="14" customFormat="1" ht="18" customHeight="1" x14ac:dyDescent="0.3">
      <c r="B62" s="683" t="s">
        <v>152</v>
      </c>
      <c r="C62" s="684"/>
      <c r="D62" s="684"/>
      <c r="E62" s="684"/>
      <c r="F62" s="684"/>
      <c r="G62" s="684"/>
      <c r="H62" s="685"/>
      <c r="I62" s="386">
        <f>SUM(I44:I56)</f>
        <v>2207860000</v>
      </c>
      <c r="J62" s="590"/>
      <c r="K62" s="386">
        <f>SUM(K44:K56)</f>
        <v>2007860000</v>
      </c>
      <c r="L62" s="79" t="e">
        <f>SUM(L44:L56)</f>
        <v>#REF!</v>
      </c>
    </row>
    <row r="63" spans="2:12" s="14" customFormat="1" ht="18" customHeight="1" thickBot="1" x14ac:dyDescent="0.35">
      <c r="B63" s="686" t="s">
        <v>153</v>
      </c>
      <c r="C63" s="687"/>
      <c r="D63" s="687"/>
      <c r="E63" s="687"/>
      <c r="F63" s="687"/>
      <c r="G63" s="687"/>
      <c r="H63" s="688"/>
      <c r="I63" s="80">
        <f>ROUNDUP(I62,-3)</f>
        <v>2207860000</v>
      </c>
      <c r="J63" s="81"/>
      <c r="K63" s="80">
        <f>ROUNDUP(K62,-3)</f>
        <v>2007860000</v>
      </c>
      <c r="L63" s="82" t="e">
        <f>ROUNDUP(L62,-3)</f>
        <v>#REF!</v>
      </c>
    </row>
    <row r="64" spans="2:12" s="15" customFormat="1" ht="6.05" thickBot="1" x14ac:dyDescent="0.35"/>
    <row r="65" spans="2:12" s="83" customFormat="1" ht="53.7" customHeight="1" thickBot="1" x14ac:dyDescent="0.35">
      <c r="B65" s="677" t="s">
        <v>154</v>
      </c>
      <c r="C65" s="678"/>
      <c r="D65" s="678"/>
      <c r="E65" s="678"/>
      <c r="F65" s="678"/>
      <c r="G65" s="678"/>
      <c r="H65" s="678"/>
      <c r="I65" s="678"/>
      <c r="J65" s="678"/>
      <c r="K65" s="678"/>
      <c r="L65" s="679"/>
    </row>
    <row r="66" spans="2:12" s="15" customFormat="1" ht="6.05" thickBot="1" x14ac:dyDescent="0.35">
      <c r="B66" s="84"/>
      <c r="C66" s="85"/>
      <c r="D66" s="85"/>
      <c r="E66" s="85"/>
      <c r="F66" s="85"/>
      <c r="G66" s="85"/>
      <c r="H66" s="85"/>
      <c r="I66" s="85"/>
      <c r="J66" s="85"/>
      <c r="K66" s="85"/>
      <c r="L66" s="85"/>
    </row>
    <row r="67" spans="2:12" s="15" customFormat="1" ht="5.45" x14ac:dyDescent="0.3">
      <c r="B67" s="86"/>
      <c r="C67" s="87"/>
      <c r="D67" s="87"/>
      <c r="E67" s="87"/>
      <c r="F67" s="87"/>
      <c r="G67" s="87"/>
      <c r="H67" s="87"/>
      <c r="I67" s="87"/>
      <c r="J67" s="87"/>
      <c r="K67" s="87"/>
      <c r="L67" s="88"/>
    </row>
    <row r="68" spans="2:12" s="14" customFormat="1" ht="41.3" customHeight="1" x14ac:dyDescent="0.3">
      <c r="B68" s="680" t="s">
        <v>155</v>
      </c>
      <c r="C68" s="681"/>
      <c r="D68" s="681"/>
      <c r="E68" s="681"/>
      <c r="F68" s="681"/>
      <c r="G68" s="681"/>
      <c r="H68" s="681"/>
      <c r="I68" s="681"/>
      <c r="J68" s="681"/>
      <c r="K68" s="681"/>
      <c r="L68" s="682"/>
    </row>
    <row r="69" spans="2:12" s="14" customFormat="1" ht="41.3" customHeight="1" x14ac:dyDescent="0.3">
      <c r="B69" s="680" t="s">
        <v>156</v>
      </c>
      <c r="C69" s="681"/>
      <c r="D69" s="681"/>
      <c r="E69" s="681"/>
      <c r="F69" s="681"/>
      <c r="G69" s="681"/>
      <c r="H69" s="681"/>
      <c r="I69" s="681"/>
      <c r="J69" s="681"/>
      <c r="K69" s="681"/>
      <c r="L69" s="682"/>
    </row>
    <row r="70" spans="2:12" s="14" customFormat="1" ht="12.7" x14ac:dyDescent="0.3">
      <c r="B70" s="25"/>
      <c r="L70" s="30"/>
    </row>
    <row r="71" spans="2:12" s="14" customFormat="1" ht="12.7" x14ac:dyDescent="0.3">
      <c r="B71" s="25"/>
      <c r="C71" s="487" t="s">
        <v>157</v>
      </c>
      <c r="D71" s="126"/>
      <c r="E71" s="126"/>
      <c r="F71" s="126"/>
      <c r="G71" s="126"/>
      <c r="H71" s="486" t="s">
        <v>158</v>
      </c>
      <c r="I71" s="126"/>
      <c r="J71" s="486" t="s">
        <v>159</v>
      </c>
      <c r="K71" s="126"/>
      <c r="L71" s="486" t="s">
        <v>159</v>
      </c>
    </row>
    <row r="72" spans="2:12" s="14" customFormat="1" ht="12.7" x14ac:dyDescent="0.3">
      <c r="B72" s="25"/>
      <c r="C72" s="126"/>
      <c r="D72" s="126"/>
      <c r="E72" s="126"/>
      <c r="F72" s="467"/>
      <c r="G72" s="126"/>
      <c r="H72" s="126"/>
      <c r="I72" s="126"/>
      <c r="J72" s="126"/>
      <c r="K72" s="126"/>
      <c r="L72" s="480"/>
    </row>
    <row r="73" spans="2:12" s="14" customFormat="1" ht="12.7" x14ac:dyDescent="0.3">
      <c r="B73" s="25"/>
      <c r="C73" s="126"/>
      <c r="D73" s="126"/>
      <c r="E73" s="126"/>
      <c r="F73" s="467"/>
      <c r="G73" s="126"/>
      <c r="H73" s="126"/>
      <c r="I73" s="126"/>
      <c r="J73" s="126"/>
      <c r="K73" s="126"/>
      <c r="L73" s="480"/>
    </row>
    <row r="74" spans="2:12" s="14" customFormat="1" ht="12.7" x14ac:dyDescent="0.3">
      <c r="B74" s="25"/>
      <c r="C74" s="126"/>
      <c r="D74" s="126"/>
      <c r="E74" s="126"/>
      <c r="F74" s="467"/>
      <c r="G74" s="126"/>
      <c r="H74" s="126"/>
      <c r="I74" s="126"/>
      <c r="J74" s="126"/>
      <c r="K74" s="126"/>
      <c r="L74" s="480"/>
    </row>
    <row r="75" spans="2:12" s="14" customFormat="1" ht="12.7" x14ac:dyDescent="0.3">
      <c r="B75" s="25"/>
      <c r="C75" s="126"/>
      <c r="D75" s="126"/>
      <c r="E75" s="126"/>
      <c r="F75" s="126"/>
      <c r="G75" s="126"/>
      <c r="H75" s="481"/>
      <c r="I75" s="126"/>
      <c r="J75" s="126"/>
      <c r="K75" s="126"/>
      <c r="L75" s="479"/>
    </row>
    <row r="76" spans="2:12" s="14" customFormat="1" ht="12.7" x14ac:dyDescent="0.3">
      <c r="B76" s="25"/>
      <c r="C76" s="126"/>
      <c r="D76" s="126"/>
      <c r="E76" s="126"/>
      <c r="F76" s="126"/>
      <c r="G76" s="126"/>
      <c r="H76" s="126"/>
      <c r="I76" s="126"/>
      <c r="J76" s="126"/>
      <c r="K76" s="126"/>
      <c r="L76" s="479"/>
    </row>
    <row r="77" spans="2:12" s="14" customFormat="1" ht="12.7" x14ac:dyDescent="0.3">
      <c r="B77" s="25"/>
      <c r="C77" s="482" t="s">
        <v>160</v>
      </c>
      <c r="D77" s="483"/>
      <c r="E77" s="484"/>
      <c r="F77" s="482"/>
      <c r="G77" s="482"/>
      <c r="H77" s="482" t="s">
        <v>161</v>
      </c>
      <c r="I77" s="482"/>
      <c r="J77" s="482" t="s">
        <v>161</v>
      </c>
      <c r="K77" s="482"/>
      <c r="L77" s="482" t="s">
        <v>161</v>
      </c>
    </row>
    <row r="78" spans="2:12" s="14" customFormat="1" ht="13.95" x14ac:dyDescent="0.3">
      <c r="B78" s="25"/>
      <c r="C78" s="125" t="s">
        <v>162</v>
      </c>
      <c r="D78" s="125"/>
      <c r="E78" s="485"/>
      <c r="F78" s="485"/>
      <c r="G78" s="125"/>
      <c r="H78" s="126" t="s">
        <v>163</v>
      </c>
      <c r="I78" s="126"/>
      <c r="J78" s="126" t="s">
        <v>163</v>
      </c>
      <c r="K78" s="126"/>
      <c r="L78" s="126" t="s">
        <v>163</v>
      </c>
    </row>
    <row r="79" spans="2:12" s="14" customFormat="1" ht="12.7" x14ac:dyDescent="0.3">
      <c r="B79" s="25"/>
      <c r="F79" s="90"/>
      <c r="L79" s="30"/>
    </row>
    <row r="80" spans="2:12" s="14" customFormat="1" ht="13.35" thickBot="1" x14ac:dyDescent="0.35">
      <c r="B80" s="91"/>
      <c r="C80" s="92"/>
      <c r="D80" s="92"/>
      <c r="E80" s="92"/>
      <c r="F80" s="92"/>
      <c r="G80" s="92"/>
      <c r="H80" s="92"/>
      <c r="I80" s="92"/>
      <c r="J80" s="92"/>
      <c r="K80" s="92"/>
      <c r="L80" s="93"/>
    </row>
    <row r="81" spans="1:12" s="15" customFormat="1" ht="5.45" x14ac:dyDescent="0.3"/>
    <row r="82" spans="1:12" s="14" customFormat="1" ht="12.7" x14ac:dyDescent="0.3">
      <c r="L82" s="94" t="s">
        <v>164</v>
      </c>
    </row>
    <row r="83" spans="1:12" ht="13.35" x14ac:dyDescent="0.3">
      <c r="A83" s="95"/>
      <c r="B83" s="95"/>
    </row>
    <row r="84" spans="1:12" ht="13.35" x14ac:dyDescent="0.3">
      <c r="H84" s="96"/>
    </row>
    <row r="85" spans="1:12" ht="13.35" x14ac:dyDescent="0.3">
      <c r="H85" s="97"/>
      <c r="K85" s="98"/>
    </row>
    <row r="86" spans="1:12" ht="13.35" x14ac:dyDescent="0.3"/>
    <row r="87" spans="1:12" ht="13.35" x14ac:dyDescent="0.3"/>
    <row r="88" spans="1:12" ht="13.35" x14ac:dyDescent="0.3"/>
    <row r="89" spans="1:12" ht="13.35" x14ac:dyDescent="0.3"/>
    <row r="90" spans="1:12" ht="13.35" x14ac:dyDescent="0.3"/>
    <row r="91" spans="1:12" ht="13.35" x14ac:dyDescent="0.3"/>
    <row r="92" spans="1:12" ht="13.35" x14ac:dyDescent="0.3"/>
  </sheetData>
  <mergeCells count="35">
    <mergeCell ref="I1:L1"/>
    <mergeCell ref="I2:L2"/>
    <mergeCell ref="I4:L4"/>
    <mergeCell ref="G30:H30"/>
    <mergeCell ref="K30:L30"/>
    <mergeCell ref="G28:H28"/>
    <mergeCell ref="C35:D35"/>
    <mergeCell ref="G35:H35"/>
    <mergeCell ref="C36:D36"/>
    <mergeCell ref="G36:H36"/>
    <mergeCell ref="G17:K17"/>
    <mergeCell ref="B65:L65"/>
    <mergeCell ref="B68:L68"/>
    <mergeCell ref="B69:L69"/>
    <mergeCell ref="B62:H62"/>
    <mergeCell ref="B63:H63"/>
    <mergeCell ref="I56:J56"/>
    <mergeCell ref="G29:H29"/>
    <mergeCell ref="G31:I31"/>
    <mergeCell ref="I50:J50"/>
    <mergeCell ref="I44:J44"/>
    <mergeCell ref="I51:J51"/>
    <mergeCell ref="I52:J52"/>
    <mergeCell ref="I53:J53"/>
    <mergeCell ref="I45:J45"/>
    <mergeCell ref="I46:J46"/>
    <mergeCell ref="I47:J47"/>
    <mergeCell ref="I55:J55"/>
    <mergeCell ref="I54:J54"/>
    <mergeCell ref="I43:J43"/>
    <mergeCell ref="I57:J57"/>
    <mergeCell ref="I58:J58"/>
    <mergeCell ref="I59:J59"/>
    <mergeCell ref="I60:J60"/>
    <mergeCell ref="I61:J61"/>
  </mergeCells>
  <pageMargins left="0.75" right="0.25" top="1.2" bottom="0.25" header="0" footer="0"/>
  <pageSetup scale="75" orientation="portrait" r:id="rId1"/>
  <headerFooter alignWithMargins="0"/>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D4BC36DD-D898-489C-BB34-1D4A4BB58AAB}">
          <x14:formula1>
            <xm:f>datamaster!#REF!</xm:f>
          </x14:formula1>
          <xm:sqref>G16</xm:sqref>
        </x14:dataValidation>
        <x14:dataValidation type="list" allowBlank="1" showInputMessage="1" showErrorMessage="1" xr:uid="{BFA2C210-CF07-41BE-B217-E6AF2E106D48}">
          <x14:formula1>
            <xm:f>datamaster!#REF!</xm:f>
          </x14:formula1>
          <xm:sqref>G31:I31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2E4C4-C69E-4216-BB37-954F954CAAAE}">
  <sheetPr>
    <tabColor indexed="12"/>
  </sheetPr>
  <dimension ref="A1:BK72"/>
  <sheetViews>
    <sheetView workbookViewId="0"/>
  </sheetViews>
  <sheetFormatPr defaultColWidth="8.3984375" defaultRowHeight="12.7" x14ac:dyDescent="0.3"/>
  <cols>
    <col min="1" max="1" width="3.69921875" style="14" customWidth="1"/>
    <col min="2" max="2" width="6.19921875" style="14" customWidth="1"/>
    <col min="3" max="3" width="3.69921875" style="14" customWidth="1"/>
    <col min="4" max="4" width="1.69921875" style="14" customWidth="1"/>
    <col min="5" max="5" width="5.69921875" style="14" customWidth="1"/>
    <col min="6" max="7" width="3.3984375" style="14" customWidth="1"/>
    <col min="8" max="10" width="2.8984375" style="14" customWidth="1"/>
    <col min="11" max="11" width="4.19921875" style="14" customWidth="1"/>
    <col min="12" max="12" width="2.8984375" style="14" customWidth="1"/>
    <col min="13" max="13" width="3" style="14" customWidth="1"/>
    <col min="14" max="14" width="1.69921875" style="14" customWidth="1"/>
    <col min="15" max="16" width="2.8984375" style="14" customWidth="1"/>
    <col min="17" max="17" width="3" style="14" customWidth="1"/>
    <col min="18" max="19" width="1.69921875" style="14" customWidth="1"/>
    <col min="20" max="21" width="3" style="14" customWidth="1"/>
    <col min="22" max="22" width="1.69921875" style="14" customWidth="1"/>
    <col min="23" max="23" width="3.19921875" style="14" customWidth="1"/>
    <col min="24" max="24" width="2.5" style="14" customWidth="1"/>
    <col min="25" max="25" width="2.8984375" style="14" customWidth="1"/>
    <col min="26" max="26" width="3.5" style="14" customWidth="1"/>
    <col min="27" max="28" width="2.69921875" style="14" customWidth="1"/>
    <col min="29" max="29" width="1.69921875" style="14" customWidth="1"/>
    <col min="30" max="30" width="2.59765625" style="14" customWidth="1"/>
    <col min="31" max="31" width="2.8984375" style="14" customWidth="1"/>
    <col min="32" max="32" width="3.3984375" style="14" customWidth="1"/>
    <col min="33" max="33" width="2.8984375" style="14" customWidth="1"/>
    <col min="34" max="34" width="3.3984375" style="14" customWidth="1"/>
    <col min="35" max="35" width="2.8984375" style="14" customWidth="1"/>
    <col min="36" max="36" width="1.19921875" style="14" customWidth="1"/>
    <col min="37" max="39" width="2.69921875" style="14" customWidth="1"/>
    <col min="40" max="41" width="2.5" style="14" customWidth="1"/>
    <col min="42" max="42" width="79.59765625" style="14" bestFit="1" customWidth="1"/>
    <col min="43" max="43" width="170.5" style="14" bestFit="1" customWidth="1"/>
    <col min="44" max="44" width="10.69921875" style="14" bestFit="1" customWidth="1"/>
    <col min="45" max="256" width="8.3984375" style="14"/>
    <col min="257" max="257" width="3.69921875" style="14" customWidth="1"/>
    <col min="258" max="258" width="12.59765625" style="14" customWidth="1"/>
    <col min="259" max="259" width="3.69921875" style="14" customWidth="1"/>
    <col min="260" max="260" width="1.69921875" style="14" customWidth="1"/>
    <col min="261" max="261" width="3.19921875" style="14" customWidth="1"/>
    <col min="262" max="263" width="3.3984375" style="14" customWidth="1"/>
    <col min="264" max="266" width="2.8984375" style="14" customWidth="1"/>
    <col min="267" max="267" width="3" style="14" customWidth="1"/>
    <col min="268" max="268" width="2.8984375" style="14" customWidth="1"/>
    <col min="269" max="269" width="3" style="14" customWidth="1"/>
    <col min="270" max="270" width="1.69921875" style="14" customWidth="1"/>
    <col min="271" max="272" width="2.8984375" style="14" customWidth="1"/>
    <col min="273" max="273" width="3" style="14" customWidth="1"/>
    <col min="274" max="275" width="1.69921875" style="14" customWidth="1"/>
    <col min="276" max="277" width="3" style="14" customWidth="1"/>
    <col min="278" max="278" width="1.69921875" style="14" customWidth="1"/>
    <col min="279" max="279" width="3.19921875" style="14" customWidth="1"/>
    <col min="280" max="280" width="2.5" style="14" customWidth="1"/>
    <col min="281" max="281" width="2.8984375" style="14" customWidth="1"/>
    <col min="282" max="284" width="2.69921875" style="14" customWidth="1"/>
    <col min="285" max="285" width="1.69921875" style="14" customWidth="1"/>
    <col min="286" max="286" width="2.59765625" style="14" customWidth="1"/>
    <col min="287" max="287" width="2.8984375" style="14" customWidth="1"/>
    <col min="288" max="288" width="3.3984375" style="14" customWidth="1"/>
    <col min="289" max="289" width="2.8984375" style="14" customWidth="1"/>
    <col min="290" max="290" width="3.3984375" style="14" customWidth="1"/>
    <col min="291" max="291" width="2.8984375" style="14" customWidth="1"/>
    <col min="292" max="292" width="1.19921875" style="14" customWidth="1"/>
    <col min="293" max="295" width="2.69921875" style="14" customWidth="1"/>
    <col min="296" max="298" width="2.5" style="14" customWidth="1"/>
    <col min="299" max="300" width="10.69921875" style="14" bestFit="1" customWidth="1"/>
    <col min="301" max="512" width="8.3984375" style="14"/>
    <col min="513" max="513" width="3.69921875" style="14" customWidth="1"/>
    <col min="514" max="514" width="12.59765625" style="14" customWidth="1"/>
    <col min="515" max="515" width="3.69921875" style="14" customWidth="1"/>
    <col min="516" max="516" width="1.69921875" style="14" customWidth="1"/>
    <col min="517" max="517" width="3.19921875" style="14" customWidth="1"/>
    <col min="518" max="519" width="3.3984375" style="14" customWidth="1"/>
    <col min="520" max="522" width="2.8984375" style="14" customWidth="1"/>
    <col min="523" max="523" width="3" style="14" customWidth="1"/>
    <col min="524" max="524" width="2.8984375" style="14" customWidth="1"/>
    <col min="525" max="525" width="3" style="14" customWidth="1"/>
    <col min="526" max="526" width="1.69921875" style="14" customWidth="1"/>
    <col min="527" max="528" width="2.8984375" style="14" customWidth="1"/>
    <col min="529" max="529" width="3" style="14" customWidth="1"/>
    <col min="530" max="531" width="1.69921875" style="14" customWidth="1"/>
    <col min="532" max="533" width="3" style="14" customWidth="1"/>
    <col min="534" max="534" width="1.69921875" style="14" customWidth="1"/>
    <col min="535" max="535" width="3.19921875" style="14" customWidth="1"/>
    <col min="536" max="536" width="2.5" style="14" customWidth="1"/>
    <col min="537" max="537" width="2.8984375" style="14" customWidth="1"/>
    <col min="538" max="540" width="2.69921875" style="14" customWidth="1"/>
    <col min="541" max="541" width="1.69921875" style="14" customWidth="1"/>
    <col min="542" max="542" width="2.59765625" style="14" customWidth="1"/>
    <col min="543" max="543" width="2.8984375" style="14" customWidth="1"/>
    <col min="544" max="544" width="3.3984375" style="14" customWidth="1"/>
    <col min="545" max="545" width="2.8984375" style="14" customWidth="1"/>
    <col min="546" max="546" width="3.3984375" style="14" customWidth="1"/>
    <col min="547" max="547" width="2.8984375" style="14" customWidth="1"/>
    <col min="548" max="548" width="1.19921875" style="14" customWidth="1"/>
    <col min="549" max="551" width="2.69921875" style="14" customWidth="1"/>
    <col min="552" max="554" width="2.5" style="14" customWidth="1"/>
    <col min="555" max="556" width="10.69921875" style="14" bestFit="1" customWidth="1"/>
    <col min="557" max="768" width="8.3984375" style="14"/>
    <col min="769" max="769" width="3.69921875" style="14" customWidth="1"/>
    <col min="770" max="770" width="12.59765625" style="14" customWidth="1"/>
    <col min="771" max="771" width="3.69921875" style="14" customWidth="1"/>
    <col min="772" max="772" width="1.69921875" style="14" customWidth="1"/>
    <col min="773" max="773" width="3.19921875" style="14" customWidth="1"/>
    <col min="774" max="775" width="3.3984375" style="14" customWidth="1"/>
    <col min="776" max="778" width="2.8984375" style="14" customWidth="1"/>
    <col min="779" max="779" width="3" style="14" customWidth="1"/>
    <col min="780" max="780" width="2.8984375" style="14" customWidth="1"/>
    <col min="781" max="781" width="3" style="14" customWidth="1"/>
    <col min="782" max="782" width="1.69921875" style="14" customWidth="1"/>
    <col min="783" max="784" width="2.8984375" style="14" customWidth="1"/>
    <col min="785" max="785" width="3" style="14" customWidth="1"/>
    <col min="786" max="787" width="1.69921875" style="14" customWidth="1"/>
    <col min="788" max="789" width="3" style="14" customWidth="1"/>
    <col min="790" max="790" width="1.69921875" style="14" customWidth="1"/>
    <col min="791" max="791" width="3.19921875" style="14" customWidth="1"/>
    <col min="792" max="792" width="2.5" style="14" customWidth="1"/>
    <col min="793" max="793" width="2.8984375" style="14" customWidth="1"/>
    <col min="794" max="796" width="2.69921875" style="14" customWidth="1"/>
    <col min="797" max="797" width="1.69921875" style="14" customWidth="1"/>
    <col min="798" max="798" width="2.59765625" style="14" customWidth="1"/>
    <col min="799" max="799" width="2.8984375" style="14" customWidth="1"/>
    <col min="800" max="800" width="3.3984375" style="14" customWidth="1"/>
    <col min="801" max="801" width="2.8984375" style="14" customWidth="1"/>
    <col min="802" max="802" width="3.3984375" style="14" customWidth="1"/>
    <col min="803" max="803" width="2.8984375" style="14" customWidth="1"/>
    <col min="804" max="804" width="1.19921875" style="14" customWidth="1"/>
    <col min="805" max="807" width="2.69921875" style="14" customWidth="1"/>
    <col min="808" max="810" width="2.5" style="14" customWidth="1"/>
    <col min="811" max="812" width="10.69921875" style="14" bestFit="1" customWidth="1"/>
    <col min="813" max="1024" width="8.3984375" style="14"/>
    <col min="1025" max="1025" width="3.69921875" style="14" customWidth="1"/>
    <col min="1026" max="1026" width="12.59765625" style="14" customWidth="1"/>
    <col min="1027" max="1027" width="3.69921875" style="14" customWidth="1"/>
    <col min="1028" max="1028" width="1.69921875" style="14" customWidth="1"/>
    <col min="1029" max="1029" width="3.19921875" style="14" customWidth="1"/>
    <col min="1030" max="1031" width="3.3984375" style="14" customWidth="1"/>
    <col min="1032" max="1034" width="2.8984375" style="14" customWidth="1"/>
    <col min="1035" max="1035" width="3" style="14" customWidth="1"/>
    <col min="1036" max="1036" width="2.8984375" style="14" customWidth="1"/>
    <col min="1037" max="1037" width="3" style="14" customWidth="1"/>
    <col min="1038" max="1038" width="1.69921875" style="14" customWidth="1"/>
    <col min="1039" max="1040" width="2.8984375" style="14" customWidth="1"/>
    <col min="1041" max="1041" width="3" style="14" customWidth="1"/>
    <col min="1042" max="1043" width="1.69921875" style="14" customWidth="1"/>
    <col min="1044" max="1045" width="3" style="14" customWidth="1"/>
    <col min="1046" max="1046" width="1.69921875" style="14" customWidth="1"/>
    <col min="1047" max="1047" width="3.19921875" style="14" customWidth="1"/>
    <col min="1048" max="1048" width="2.5" style="14" customWidth="1"/>
    <col min="1049" max="1049" width="2.8984375" style="14" customWidth="1"/>
    <col min="1050" max="1052" width="2.69921875" style="14" customWidth="1"/>
    <col min="1053" max="1053" width="1.69921875" style="14" customWidth="1"/>
    <col min="1054" max="1054" width="2.59765625" style="14" customWidth="1"/>
    <col min="1055" max="1055" width="2.8984375" style="14" customWidth="1"/>
    <col min="1056" max="1056" width="3.3984375" style="14" customWidth="1"/>
    <col min="1057" max="1057" width="2.8984375" style="14" customWidth="1"/>
    <col min="1058" max="1058" width="3.3984375" style="14" customWidth="1"/>
    <col min="1059" max="1059" width="2.8984375" style="14" customWidth="1"/>
    <col min="1060" max="1060" width="1.19921875" style="14" customWidth="1"/>
    <col min="1061" max="1063" width="2.69921875" style="14" customWidth="1"/>
    <col min="1064" max="1066" width="2.5" style="14" customWidth="1"/>
    <col min="1067" max="1068" width="10.69921875" style="14" bestFit="1" customWidth="1"/>
    <col min="1069" max="1280" width="8.3984375" style="14"/>
    <col min="1281" max="1281" width="3.69921875" style="14" customWidth="1"/>
    <col min="1282" max="1282" width="12.59765625" style="14" customWidth="1"/>
    <col min="1283" max="1283" width="3.69921875" style="14" customWidth="1"/>
    <col min="1284" max="1284" width="1.69921875" style="14" customWidth="1"/>
    <col min="1285" max="1285" width="3.19921875" style="14" customWidth="1"/>
    <col min="1286" max="1287" width="3.3984375" style="14" customWidth="1"/>
    <col min="1288" max="1290" width="2.8984375" style="14" customWidth="1"/>
    <col min="1291" max="1291" width="3" style="14" customWidth="1"/>
    <col min="1292" max="1292" width="2.8984375" style="14" customWidth="1"/>
    <col min="1293" max="1293" width="3" style="14" customWidth="1"/>
    <col min="1294" max="1294" width="1.69921875" style="14" customWidth="1"/>
    <col min="1295" max="1296" width="2.8984375" style="14" customWidth="1"/>
    <col min="1297" max="1297" width="3" style="14" customWidth="1"/>
    <col min="1298" max="1299" width="1.69921875" style="14" customWidth="1"/>
    <col min="1300" max="1301" width="3" style="14" customWidth="1"/>
    <col min="1302" max="1302" width="1.69921875" style="14" customWidth="1"/>
    <col min="1303" max="1303" width="3.19921875" style="14" customWidth="1"/>
    <col min="1304" max="1304" width="2.5" style="14" customWidth="1"/>
    <col min="1305" max="1305" width="2.8984375" style="14" customWidth="1"/>
    <col min="1306" max="1308" width="2.69921875" style="14" customWidth="1"/>
    <col min="1309" max="1309" width="1.69921875" style="14" customWidth="1"/>
    <col min="1310" max="1310" width="2.59765625" style="14" customWidth="1"/>
    <col min="1311" max="1311" width="2.8984375" style="14" customWidth="1"/>
    <col min="1312" max="1312" width="3.3984375" style="14" customWidth="1"/>
    <col min="1313" max="1313" width="2.8984375" style="14" customWidth="1"/>
    <col min="1314" max="1314" width="3.3984375" style="14" customWidth="1"/>
    <col min="1315" max="1315" width="2.8984375" style="14" customWidth="1"/>
    <col min="1316" max="1316" width="1.19921875" style="14" customWidth="1"/>
    <col min="1317" max="1319" width="2.69921875" style="14" customWidth="1"/>
    <col min="1320" max="1322" width="2.5" style="14" customWidth="1"/>
    <col min="1323" max="1324" width="10.69921875" style="14" bestFit="1" customWidth="1"/>
    <col min="1325" max="1536" width="8.3984375" style="14"/>
    <col min="1537" max="1537" width="3.69921875" style="14" customWidth="1"/>
    <col min="1538" max="1538" width="12.59765625" style="14" customWidth="1"/>
    <col min="1539" max="1539" width="3.69921875" style="14" customWidth="1"/>
    <col min="1540" max="1540" width="1.69921875" style="14" customWidth="1"/>
    <col min="1541" max="1541" width="3.19921875" style="14" customWidth="1"/>
    <col min="1542" max="1543" width="3.3984375" style="14" customWidth="1"/>
    <col min="1544" max="1546" width="2.8984375" style="14" customWidth="1"/>
    <col min="1547" max="1547" width="3" style="14" customWidth="1"/>
    <col min="1548" max="1548" width="2.8984375" style="14" customWidth="1"/>
    <col min="1549" max="1549" width="3" style="14" customWidth="1"/>
    <col min="1550" max="1550" width="1.69921875" style="14" customWidth="1"/>
    <col min="1551" max="1552" width="2.8984375" style="14" customWidth="1"/>
    <col min="1553" max="1553" width="3" style="14" customWidth="1"/>
    <col min="1554" max="1555" width="1.69921875" style="14" customWidth="1"/>
    <col min="1556" max="1557" width="3" style="14" customWidth="1"/>
    <col min="1558" max="1558" width="1.69921875" style="14" customWidth="1"/>
    <col min="1559" max="1559" width="3.19921875" style="14" customWidth="1"/>
    <col min="1560" max="1560" width="2.5" style="14" customWidth="1"/>
    <col min="1561" max="1561" width="2.8984375" style="14" customWidth="1"/>
    <col min="1562" max="1564" width="2.69921875" style="14" customWidth="1"/>
    <col min="1565" max="1565" width="1.69921875" style="14" customWidth="1"/>
    <col min="1566" max="1566" width="2.59765625" style="14" customWidth="1"/>
    <col min="1567" max="1567" width="2.8984375" style="14" customWidth="1"/>
    <col min="1568" max="1568" width="3.3984375" style="14" customWidth="1"/>
    <col min="1569" max="1569" width="2.8984375" style="14" customWidth="1"/>
    <col min="1570" max="1570" width="3.3984375" style="14" customWidth="1"/>
    <col min="1571" max="1571" width="2.8984375" style="14" customWidth="1"/>
    <col min="1572" max="1572" width="1.19921875" style="14" customWidth="1"/>
    <col min="1573" max="1575" width="2.69921875" style="14" customWidth="1"/>
    <col min="1576" max="1578" width="2.5" style="14" customWidth="1"/>
    <col min="1579" max="1580" width="10.69921875" style="14" bestFit="1" customWidth="1"/>
    <col min="1581" max="1792" width="8.3984375" style="14"/>
    <col min="1793" max="1793" width="3.69921875" style="14" customWidth="1"/>
    <col min="1794" max="1794" width="12.59765625" style="14" customWidth="1"/>
    <col min="1795" max="1795" width="3.69921875" style="14" customWidth="1"/>
    <col min="1796" max="1796" width="1.69921875" style="14" customWidth="1"/>
    <col min="1797" max="1797" width="3.19921875" style="14" customWidth="1"/>
    <col min="1798" max="1799" width="3.3984375" style="14" customWidth="1"/>
    <col min="1800" max="1802" width="2.8984375" style="14" customWidth="1"/>
    <col min="1803" max="1803" width="3" style="14" customWidth="1"/>
    <col min="1804" max="1804" width="2.8984375" style="14" customWidth="1"/>
    <col min="1805" max="1805" width="3" style="14" customWidth="1"/>
    <col min="1806" max="1806" width="1.69921875" style="14" customWidth="1"/>
    <col min="1807" max="1808" width="2.8984375" style="14" customWidth="1"/>
    <col min="1809" max="1809" width="3" style="14" customWidth="1"/>
    <col min="1810" max="1811" width="1.69921875" style="14" customWidth="1"/>
    <col min="1812" max="1813" width="3" style="14" customWidth="1"/>
    <col min="1814" max="1814" width="1.69921875" style="14" customWidth="1"/>
    <col min="1815" max="1815" width="3.19921875" style="14" customWidth="1"/>
    <col min="1816" max="1816" width="2.5" style="14" customWidth="1"/>
    <col min="1817" max="1817" width="2.8984375" style="14" customWidth="1"/>
    <col min="1818" max="1820" width="2.69921875" style="14" customWidth="1"/>
    <col min="1821" max="1821" width="1.69921875" style="14" customWidth="1"/>
    <col min="1822" max="1822" width="2.59765625" style="14" customWidth="1"/>
    <col min="1823" max="1823" width="2.8984375" style="14" customWidth="1"/>
    <col min="1824" max="1824" width="3.3984375" style="14" customWidth="1"/>
    <col min="1825" max="1825" width="2.8984375" style="14" customWidth="1"/>
    <col min="1826" max="1826" width="3.3984375" style="14" customWidth="1"/>
    <col min="1827" max="1827" width="2.8984375" style="14" customWidth="1"/>
    <col min="1828" max="1828" width="1.19921875" style="14" customWidth="1"/>
    <col min="1829" max="1831" width="2.69921875" style="14" customWidth="1"/>
    <col min="1832" max="1834" width="2.5" style="14" customWidth="1"/>
    <col min="1835" max="1836" width="10.69921875" style="14" bestFit="1" customWidth="1"/>
    <col min="1837" max="2048" width="8.3984375" style="14"/>
    <col min="2049" max="2049" width="3.69921875" style="14" customWidth="1"/>
    <col min="2050" max="2050" width="12.59765625" style="14" customWidth="1"/>
    <col min="2051" max="2051" width="3.69921875" style="14" customWidth="1"/>
    <col min="2052" max="2052" width="1.69921875" style="14" customWidth="1"/>
    <col min="2053" max="2053" width="3.19921875" style="14" customWidth="1"/>
    <col min="2054" max="2055" width="3.3984375" style="14" customWidth="1"/>
    <col min="2056" max="2058" width="2.8984375" style="14" customWidth="1"/>
    <col min="2059" max="2059" width="3" style="14" customWidth="1"/>
    <col min="2060" max="2060" width="2.8984375" style="14" customWidth="1"/>
    <col min="2061" max="2061" width="3" style="14" customWidth="1"/>
    <col min="2062" max="2062" width="1.69921875" style="14" customWidth="1"/>
    <col min="2063" max="2064" width="2.8984375" style="14" customWidth="1"/>
    <col min="2065" max="2065" width="3" style="14" customWidth="1"/>
    <col min="2066" max="2067" width="1.69921875" style="14" customWidth="1"/>
    <col min="2068" max="2069" width="3" style="14" customWidth="1"/>
    <col min="2070" max="2070" width="1.69921875" style="14" customWidth="1"/>
    <col min="2071" max="2071" width="3.19921875" style="14" customWidth="1"/>
    <col min="2072" max="2072" width="2.5" style="14" customWidth="1"/>
    <col min="2073" max="2073" width="2.8984375" style="14" customWidth="1"/>
    <col min="2074" max="2076" width="2.69921875" style="14" customWidth="1"/>
    <col min="2077" max="2077" width="1.69921875" style="14" customWidth="1"/>
    <col min="2078" max="2078" width="2.59765625" style="14" customWidth="1"/>
    <col min="2079" max="2079" width="2.8984375" style="14" customWidth="1"/>
    <col min="2080" max="2080" width="3.3984375" style="14" customWidth="1"/>
    <col min="2081" max="2081" width="2.8984375" style="14" customWidth="1"/>
    <col min="2082" max="2082" width="3.3984375" style="14" customWidth="1"/>
    <col min="2083" max="2083" width="2.8984375" style="14" customWidth="1"/>
    <col min="2084" max="2084" width="1.19921875" style="14" customWidth="1"/>
    <col min="2085" max="2087" width="2.69921875" style="14" customWidth="1"/>
    <col min="2088" max="2090" width="2.5" style="14" customWidth="1"/>
    <col min="2091" max="2092" width="10.69921875" style="14" bestFit="1" customWidth="1"/>
    <col min="2093" max="2304" width="8.3984375" style="14"/>
    <col min="2305" max="2305" width="3.69921875" style="14" customWidth="1"/>
    <col min="2306" max="2306" width="12.59765625" style="14" customWidth="1"/>
    <col min="2307" max="2307" width="3.69921875" style="14" customWidth="1"/>
    <col min="2308" max="2308" width="1.69921875" style="14" customWidth="1"/>
    <col min="2309" max="2309" width="3.19921875" style="14" customWidth="1"/>
    <col min="2310" max="2311" width="3.3984375" style="14" customWidth="1"/>
    <col min="2312" max="2314" width="2.8984375" style="14" customWidth="1"/>
    <col min="2315" max="2315" width="3" style="14" customWidth="1"/>
    <col min="2316" max="2316" width="2.8984375" style="14" customWidth="1"/>
    <col min="2317" max="2317" width="3" style="14" customWidth="1"/>
    <col min="2318" max="2318" width="1.69921875" style="14" customWidth="1"/>
    <col min="2319" max="2320" width="2.8984375" style="14" customWidth="1"/>
    <col min="2321" max="2321" width="3" style="14" customWidth="1"/>
    <col min="2322" max="2323" width="1.69921875" style="14" customWidth="1"/>
    <col min="2324" max="2325" width="3" style="14" customWidth="1"/>
    <col min="2326" max="2326" width="1.69921875" style="14" customWidth="1"/>
    <col min="2327" max="2327" width="3.19921875" style="14" customWidth="1"/>
    <col min="2328" max="2328" width="2.5" style="14" customWidth="1"/>
    <col min="2329" max="2329" width="2.8984375" style="14" customWidth="1"/>
    <col min="2330" max="2332" width="2.69921875" style="14" customWidth="1"/>
    <col min="2333" max="2333" width="1.69921875" style="14" customWidth="1"/>
    <col min="2334" max="2334" width="2.59765625" style="14" customWidth="1"/>
    <col min="2335" max="2335" width="2.8984375" style="14" customWidth="1"/>
    <col min="2336" max="2336" width="3.3984375" style="14" customWidth="1"/>
    <col min="2337" max="2337" width="2.8984375" style="14" customWidth="1"/>
    <col min="2338" max="2338" width="3.3984375" style="14" customWidth="1"/>
    <col min="2339" max="2339" width="2.8984375" style="14" customWidth="1"/>
    <col min="2340" max="2340" width="1.19921875" style="14" customWidth="1"/>
    <col min="2341" max="2343" width="2.69921875" style="14" customWidth="1"/>
    <col min="2344" max="2346" width="2.5" style="14" customWidth="1"/>
    <col min="2347" max="2348" width="10.69921875" style="14" bestFit="1" customWidth="1"/>
    <col min="2349" max="2560" width="8.3984375" style="14"/>
    <col min="2561" max="2561" width="3.69921875" style="14" customWidth="1"/>
    <col min="2562" max="2562" width="12.59765625" style="14" customWidth="1"/>
    <col min="2563" max="2563" width="3.69921875" style="14" customWidth="1"/>
    <col min="2564" max="2564" width="1.69921875" style="14" customWidth="1"/>
    <col min="2565" max="2565" width="3.19921875" style="14" customWidth="1"/>
    <col min="2566" max="2567" width="3.3984375" style="14" customWidth="1"/>
    <col min="2568" max="2570" width="2.8984375" style="14" customWidth="1"/>
    <col min="2571" max="2571" width="3" style="14" customWidth="1"/>
    <col min="2572" max="2572" width="2.8984375" style="14" customWidth="1"/>
    <col min="2573" max="2573" width="3" style="14" customWidth="1"/>
    <col min="2574" max="2574" width="1.69921875" style="14" customWidth="1"/>
    <col min="2575" max="2576" width="2.8984375" style="14" customWidth="1"/>
    <col min="2577" max="2577" width="3" style="14" customWidth="1"/>
    <col min="2578" max="2579" width="1.69921875" style="14" customWidth="1"/>
    <col min="2580" max="2581" width="3" style="14" customWidth="1"/>
    <col min="2582" max="2582" width="1.69921875" style="14" customWidth="1"/>
    <col min="2583" max="2583" width="3.19921875" style="14" customWidth="1"/>
    <col min="2584" max="2584" width="2.5" style="14" customWidth="1"/>
    <col min="2585" max="2585" width="2.8984375" style="14" customWidth="1"/>
    <col min="2586" max="2588" width="2.69921875" style="14" customWidth="1"/>
    <col min="2589" max="2589" width="1.69921875" style="14" customWidth="1"/>
    <col min="2590" max="2590" width="2.59765625" style="14" customWidth="1"/>
    <col min="2591" max="2591" width="2.8984375" style="14" customWidth="1"/>
    <col min="2592" max="2592" width="3.3984375" style="14" customWidth="1"/>
    <col min="2593" max="2593" width="2.8984375" style="14" customWidth="1"/>
    <col min="2594" max="2594" width="3.3984375" style="14" customWidth="1"/>
    <col min="2595" max="2595" width="2.8984375" style="14" customWidth="1"/>
    <col min="2596" max="2596" width="1.19921875" style="14" customWidth="1"/>
    <col min="2597" max="2599" width="2.69921875" style="14" customWidth="1"/>
    <col min="2600" max="2602" width="2.5" style="14" customWidth="1"/>
    <col min="2603" max="2604" width="10.69921875" style="14" bestFit="1" customWidth="1"/>
    <col min="2605" max="2816" width="8.3984375" style="14"/>
    <col min="2817" max="2817" width="3.69921875" style="14" customWidth="1"/>
    <col min="2818" max="2818" width="12.59765625" style="14" customWidth="1"/>
    <col min="2819" max="2819" width="3.69921875" style="14" customWidth="1"/>
    <col min="2820" max="2820" width="1.69921875" style="14" customWidth="1"/>
    <col min="2821" max="2821" width="3.19921875" style="14" customWidth="1"/>
    <col min="2822" max="2823" width="3.3984375" style="14" customWidth="1"/>
    <col min="2824" max="2826" width="2.8984375" style="14" customWidth="1"/>
    <col min="2827" max="2827" width="3" style="14" customWidth="1"/>
    <col min="2828" max="2828" width="2.8984375" style="14" customWidth="1"/>
    <col min="2829" max="2829" width="3" style="14" customWidth="1"/>
    <col min="2830" max="2830" width="1.69921875" style="14" customWidth="1"/>
    <col min="2831" max="2832" width="2.8984375" style="14" customWidth="1"/>
    <col min="2833" max="2833" width="3" style="14" customWidth="1"/>
    <col min="2834" max="2835" width="1.69921875" style="14" customWidth="1"/>
    <col min="2836" max="2837" width="3" style="14" customWidth="1"/>
    <col min="2838" max="2838" width="1.69921875" style="14" customWidth="1"/>
    <col min="2839" max="2839" width="3.19921875" style="14" customWidth="1"/>
    <col min="2840" max="2840" width="2.5" style="14" customWidth="1"/>
    <col min="2841" max="2841" width="2.8984375" style="14" customWidth="1"/>
    <col min="2842" max="2844" width="2.69921875" style="14" customWidth="1"/>
    <col min="2845" max="2845" width="1.69921875" style="14" customWidth="1"/>
    <col min="2846" max="2846" width="2.59765625" style="14" customWidth="1"/>
    <col min="2847" max="2847" width="2.8984375" style="14" customWidth="1"/>
    <col min="2848" max="2848" width="3.3984375" style="14" customWidth="1"/>
    <col min="2849" max="2849" width="2.8984375" style="14" customWidth="1"/>
    <col min="2850" max="2850" width="3.3984375" style="14" customWidth="1"/>
    <col min="2851" max="2851" width="2.8984375" style="14" customWidth="1"/>
    <col min="2852" max="2852" width="1.19921875" style="14" customWidth="1"/>
    <col min="2853" max="2855" width="2.69921875" style="14" customWidth="1"/>
    <col min="2856" max="2858" width="2.5" style="14" customWidth="1"/>
    <col min="2859" max="2860" width="10.69921875" style="14" bestFit="1" customWidth="1"/>
    <col min="2861" max="3072" width="8.3984375" style="14"/>
    <col min="3073" max="3073" width="3.69921875" style="14" customWidth="1"/>
    <col min="3074" max="3074" width="12.59765625" style="14" customWidth="1"/>
    <col min="3075" max="3075" width="3.69921875" style="14" customWidth="1"/>
    <col min="3076" max="3076" width="1.69921875" style="14" customWidth="1"/>
    <col min="3077" max="3077" width="3.19921875" style="14" customWidth="1"/>
    <col min="3078" max="3079" width="3.3984375" style="14" customWidth="1"/>
    <col min="3080" max="3082" width="2.8984375" style="14" customWidth="1"/>
    <col min="3083" max="3083" width="3" style="14" customWidth="1"/>
    <col min="3084" max="3084" width="2.8984375" style="14" customWidth="1"/>
    <col min="3085" max="3085" width="3" style="14" customWidth="1"/>
    <col min="3086" max="3086" width="1.69921875" style="14" customWidth="1"/>
    <col min="3087" max="3088" width="2.8984375" style="14" customWidth="1"/>
    <col min="3089" max="3089" width="3" style="14" customWidth="1"/>
    <col min="3090" max="3091" width="1.69921875" style="14" customWidth="1"/>
    <col min="3092" max="3093" width="3" style="14" customWidth="1"/>
    <col min="3094" max="3094" width="1.69921875" style="14" customWidth="1"/>
    <col min="3095" max="3095" width="3.19921875" style="14" customWidth="1"/>
    <col min="3096" max="3096" width="2.5" style="14" customWidth="1"/>
    <col min="3097" max="3097" width="2.8984375" style="14" customWidth="1"/>
    <col min="3098" max="3100" width="2.69921875" style="14" customWidth="1"/>
    <col min="3101" max="3101" width="1.69921875" style="14" customWidth="1"/>
    <col min="3102" max="3102" width="2.59765625" style="14" customWidth="1"/>
    <col min="3103" max="3103" width="2.8984375" style="14" customWidth="1"/>
    <col min="3104" max="3104" width="3.3984375" style="14" customWidth="1"/>
    <col min="3105" max="3105" width="2.8984375" style="14" customWidth="1"/>
    <col min="3106" max="3106" width="3.3984375" style="14" customWidth="1"/>
    <col min="3107" max="3107" width="2.8984375" style="14" customWidth="1"/>
    <col min="3108" max="3108" width="1.19921875" style="14" customWidth="1"/>
    <col min="3109" max="3111" width="2.69921875" style="14" customWidth="1"/>
    <col min="3112" max="3114" width="2.5" style="14" customWidth="1"/>
    <col min="3115" max="3116" width="10.69921875" style="14" bestFit="1" customWidth="1"/>
    <col min="3117" max="3328" width="8.3984375" style="14"/>
    <col min="3329" max="3329" width="3.69921875" style="14" customWidth="1"/>
    <col min="3330" max="3330" width="12.59765625" style="14" customWidth="1"/>
    <col min="3331" max="3331" width="3.69921875" style="14" customWidth="1"/>
    <col min="3332" max="3332" width="1.69921875" style="14" customWidth="1"/>
    <col min="3333" max="3333" width="3.19921875" style="14" customWidth="1"/>
    <col min="3334" max="3335" width="3.3984375" style="14" customWidth="1"/>
    <col min="3336" max="3338" width="2.8984375" style="14" customWidth="1"/>
    <col min="3339" max="3339" width="3" style="14" customWidth="1"/>
    <col min="3340" max="3340" width="2.8984375" style="14" customWidth="1"/>
    <col min="3341" max="3341" width="3" style="14" customWidth="1"/>
    <col min="3342" max="3342" width="1.69921875" style="14" customWidth="1"/>
    <col min="3343" max="3344" width="2.8984375" style="14" customWidth="1"/>
    <col min="3345" max="3345" width="3" style="14" customWidth="1"/>
    <col min="3346" max="3347" width="1.69921875" style="14" customWidth="1"/>
    <col min="3348" max="3349" width="3" style="14" customWidth="1"/>
    <col min="3350" max="3350" width="1.69921875" style="14" customWidth="1"/>
    <col min="3351" max="3351" width="3.19921875" style="14" customWidth="1"/>
    <col min="3352" max="3352" width="2.5" style="14" customWidth="1"/>
    <col min="3353" max="3353" width="2.8984375" style="14" customWidth="1"/>
    <col min="3354" max="3356" width="2.69921875" style="14" customWidth="1"/>
    <col min="3357" max="3357" width="1.69921875" style="14" customWidth="1"/>
    <col min="3358" max="3358" width="2.59765625" style="14" customWidth="1"/>
    <col min="3359" max="3359" width="2.8984375" style="14" customWidth="1"/>
    <col min="3360" max="3360" width="3.3984375" style="14" customWidth="1"/>
    <col min="3361" max="3361" width="2.8984375" style="14" customWidth="1"/>
    <col min="3362" max="3362" width="3.3984375" style="14" customWidth="1"/>
    <col min="3363" max="3363" width="2.8984375" style="14" customWidth="1"/>
    <col min="3364" max="3364" width="1.19921875" style="14" customWidth="1"/>
    <col min="3365" max="3367" width="2.69921875" style="14" customWidth="1"/>
    <col min="3368" max="3370" width="2.5" style="14" customWidth="1"/>
    <col min="3371" max="3372" width="10.69921875" style="14" bestFit="1" customWidth="1"/>
    <col min="3373" max="3584" width="8.3984375" style="14"/>
    <col min="3585" max="3585" width="3.69921875" style="14" customWidth="1"/>
    <col min="3586" max="3586" width="12.59765625" style="14" customWidth="1"/>
    <col min="3587" max="3587" width="3.69921875" style="14" customWidth="1"/>
    <col min="3588" max="3588" width="1.69921875" style="14" customWidth="1"/>
    <col min="3589" max="3589" width="3.19921875" style="14" customWidth="1"/>
    <col min="3590" max="3591" width="3.3984375" style="14" customWidth="1"/>
    <col min="3592" max="3594" width="2.8984375" style="14" customWidth="1"/>
    <col min="3595" max="3595" width="3" style="14" customWidth="1"/>
    <col min="3596" max="3596" width="2.8984375" style="14" customWidth="1"/>
    <col min="3597" max="3597" width="3" style="14" customWidth="1"/>
    <col min="3598" max="3598" width="1.69921875" style="14" customWidth="1"/>
    <col min="3599" max="3600" width="2.8984375" style="14" customWidth="1"/>
    <col min="3601" max="3601" width="3" style="14" customWidth="1"/>
    <col min="3602" max="3603" width="1.69921875" style="14" customWidth="1"/>
    <col min="3604" max="3605" width="3" style="14" customWidth="1"/>
    <col min="3606" max="3606" width="1.69921875" style="14" customWidth="1"/>
    <col min="3607" max="3607" width="3.19921875" style="14" customWidth="1"/>
    <col min="3608" max="3608" width="2.5" style="14" customWidth="1"/>
    <col min="3609" max="3609" width="2.8984375" style="14" customWidth="1"/>
    <col min="3610" max="3612" width="2.69921875" style="14" customWidth="1"/>
    <col min="3613" max="3613" width="1.69921875" style="14" customWidth="1"/>
    <col min="3614" max="3614" width="2.59765625" style="14" customWidth="1"/>
    <col min="3615" max="3615" width="2.8984375" style="14" customWidth="1"/>
    <col min="3616" max="3616" width="3.3984375" style="14" customWidth="1"/>
    <col min="3617" max="3617" width="2.8984375" style="14" customWidth="1"/>
    <col min="3618" max="3618" width="3.3984375" style="14" customWidth="1"/>
    <col min="3619" max="3619" width="2.8984375" style="14" customWidth="1"/>
    <col min="3620" max="3620" width="1.19921875" style="14" customWidth="1"/>
    <col min="3621" max="3623" width="2.69921875" style="14" customWidth="1"/>
    <col min="3624" max="3626" width="2.5" style="14" customWidth="1"/>
    <col min="3627" max="3628" width="10.69921875" style="14" bestFit="1" customWidth="1"/>
    <col min="3629" max="3840" width="8.3984375" style="14"/>
    <col min="3841" max="3841" width="3.69921875" style="14" customWidth="1"/>
    <col min="3842" max="3842" width="12.59765625" style="14" customWidth="1"/>
    <col min="3843" max="3843" width="3.69921875" style="14" customWidth="1"/>
    <col min="3844" max="3844" width="1.69921875" style="14" customWidth="1"/>
    <col min="3845" max="3845" width="3.19921875" style="14" customWidth="1"/>
    <col min="3846" max="3847" width="3.3984375" style="14" customWidth="1"/>
    <col min="3848" max="3850" width="2.8984375" style="14" customWidth="1"/>
    <col min="3851" max="3851" width="3" style="14" customWidth="1"/>
    <col min="3852" max="3852" width="2.8984375" style="14" customWidth="1"/>
    <col min="3853" max="3853" width="3" style="14" customWidth="1"/>
    <col min="3854" max="3854" width="1.69921875" style="14" customWidth="1"/>
    <col min="3855" max="3856" width="2.8984375" style="14" customWidth="1"/>
    <col min="3857" max="3857" width="3" style="14" customWidth="1"/>
    <col min="3858" max="3859" width="1.69921875" style="14" customWidth="1"/>
    <col min="3860" max="3861" width="3" style="14" customWidth="1"/>
    <col min="3862" max="3862" width="1.69921875" style="14" customWidth="1"/>
    <col min="3863" max="3863" width="3.19921875" style="14" customWidth="1"/>
    <col min="3864" max="3864" width="2.5" style="14" customWidth="1"/>
    <col min="3865" max="3865" width="2.8984375" style="14" customWidth="1"/>
    <col min="3866" max="3868" width="2.69921875" style="14" customWidth="1"/>
    <col min="3869" max="3869" width="1.69921875" style="14" customWidth="1"/>
    <col min="3870" max="3870" width="2.59765625" style="14" customWidth="1"/>
    <col min="3871" max="3871" width="2.8984375" style="14" customWidth="1"/>
    <col min="3872" max="3872" width="3.3984375" style="14" customWidth="1"/>
    <col min="3873" max="3873" width="2.8984375" style="14" customWidth="1"/>
    <col min="3874" max="3874" width="3.3984375" style="14" customWidth="1"/>
    <col min="3875" max="3875" width="2.8984375" style="14" customWidth="1"/>
    <col min="3876" max="3876" width="1.19921875" style="14" customWidth="1"/>
    <col min="3877" max="3879" width="2.69921875" style="14" customWidth="1"/>
    <col min="3880" max="3882" width="2.5" style="14" customWidth="1"/>
    <col min="3883" max="3884" width="10.69921875" style="14" bestFit="1" customWidth="1"/>
    <col min="3885" max="4096" width="8.3984375" style="14"/>
    <col min="4097" max="4097" width="3.69921875" style="14" customWidth="1"/>
    <col min="4098" max="4098" width="12.59765625" style="14" customWidth="1"/>
    <col min="4099" max="4099" width="3.69921875" style="14" customWidth="1"/>
    <col min="4100" max="4100" width="1.69921875" style="14" customWidth="1"/>
    <col min="4101" max="4101" width="3.19921875" style="14" customWidth="1"/>
    <col min="4102" max="4103" width="3.3984375" style="14" customWidth="1"/>
    <col min="4104" max="4106" width="2.8984375" style="14" customWidth="1"/>
    <col min="4107" max="4107" width="3" style="14" customWidth="1"/>
    <col min="4108" max="4108" width="2.8984375" style="14" customWidth="1"/>
    <col min="4109" max="4109" width="3" style="14" customWidth="1"/>
    <col min="4110" max="4110" width="1.69921875" style="14" customWidth="1"/>
    <col min="4111" max="4112" width="2.8984375" style="14" customWidth="1"/>
    <col min="4113" max="4113" width="3" style="14" customWidth="1"/>
    <col min="4114" max="4115" width="1.69921875" style="14" customWidth="1"/>
    <col min="4116" max="4117" width="3" style="14" customWidth="1"/>
    <col min="4118" max="4118" width="1.69921875" style="14" customWidth="1"/>
    <col min="4119" max="4119" width="3.19921875" style="14" customWidth="1"/>
    <col min="4120" max="4120" width="2.5" style="14" customWidth="1"/>
    <col min="4121" max="4121" width="2.8984375" style="14" customWidth="1"/>
    <col min="4122" max="4124" width="2.69921875" style="14" customWidth="1"/>
    <col min="4125" max="4125" width="1.69921875" style="14" customWidth="1"/>
    <col min="4126" max="4126" width="2.59765625" style="14" customWidth="1"/>
    <col min="4127" max="4127" width="2.8984375" style="14" customWidth="1"/>
    <col min="4128" max="4128" width="3.3984375" style="14" customWidth="1"/>
    <col min="4129" max="4129" width="2.8984375" style="14" customWidth="1"/>
    <col min="4130" max="4130" width="3.3984375" style="14" customWidth="1"/>
    <col min="4131" max="4131" width="2.8984375" style="14" customWidth="1"/>
    <col min="4132" max="4132" width="1.19921875" style="14" customWidth="1"/>
    <col min="4133" max="4135" width="2.69921875" style="14" customWidth="1"/>
    <col min="4136" max="4138" width="2.5" style="14" customWidth="1"/>
    <col min="4139" max="4140" width="10.69921875" style="14" bestFit="1" customWidth="1"/>
    <col min="4141" max="4352" width="8.3984375" style="14"/>
    <col min="4353" max="4353" width="3.69921875" style="14" customWidth="1"/>
    <col min="4354" max="4354" width="12.59765625" style="14" customWidth="1"/>
    <col min="4355" max="4355" width="3.69921875" style="14" customWidth="1"/>
    <col min="4356" max="4356" width="1.69921875" style="14" customWidth="1"/>
    <col min="4357" max="4357" width="3.19921875" style="14" customWidth="1"/>
    <col min="4358" max="4359" width="3.3984375" style="14" customWidth="1"/>
    <col min="4360" max="4362" width="2.8984375" style="14" customWidth="1"/>
    <col min="4363" max="4363" width="3" style="14" customWidth="1"/>
    <col min="4364" max="4364" width="2.8984375" style="14" customWidth="1"/>
    <col min="4365" max="4365" width="3" style="14" customWidth="1"/>
    <col min="4366" max="4366" width="1.69921875" style="14" customWidth="1"/>
    <col min="4367" max="4368" width="2.8984375" style="14" customWidth="1"/>
    <col min="4369" max="4369" width="3" style="14" customWidth="1"/>
    <col min="4370" max="4371" width="1.69921875" style="14" customWidth="1"/>
    <col min="4372" max="4373" width="3" style="14" customWidth="1"/>
    <col min="4374" max="4374" width="1.69921875" style="14" customWidth="1"/>
    <col min="4375" max="4375" width="3.19921875" style="14" customWidth="1"/>
    <col min="4376" max="4376" width="2.5" style="14" customWidth="1"/>
    <col min="4377" max="4377" width="2.8984375" style="14" customWidth="1"/>
    <col min="4378" max="4380" width="2.69921875" style="14" customWidth="1"/>
    <col min="4381" max="4381" width="1.69921875" style="14" customWidth="1"/>
    <col min="4382" max="4382" width="2.59765625" style="14" customWidth="1"/>
    <col min="4383" max="4383" width="2.8984375" style="14" customWidth="1"/>
    <col min="4384" max="4384" width="3.3984375" style="14" customWidth="1"/>
    <col min="4385" max="4385" width="2.8984375" style="14" customWidth="1"/>
    <col min="4386" max="4386" width="3.3984375" style="14" customWidth="1"/>
    <col min="4387" max="4387" width="2.8984375" style="14" customWidth="1"/>
    <col min="4388" max="4388" width="1.19921875" style="14" customWidth="1"/>
    <col min="4389" max="4391" width="2.69921875" style="14" customWidth="1"/>
    <col min="4392" max="4394" width="2.5" style="14" customWidth="1"/>
    <col min="4395" max="4396" width="10.69921875" style="14" bestFit="1" customWidth="1"/>
    <col min="4397" max="4608" width="8.3984375" style="14"/>
    <col min="4609" max="4609" width="3.69921875" style="14" customWidth="1"/>
    <col min="4610" max="4610" width="12.59765625" style="14" customWidth="1"/>
    <col min="4611" max="4611" width="3.69921875" style="14" customWidth="1"/>
    <col min="4612" max="4612" width="1.69921875" style="14" customWidth="1"/>
    <col min="4613" max="4613" width="3.19921875" style="14" customWidth="1"/>
    <col min="4614" max="4615" width="3.3984375" style="14" customWidth="1"/>
    <col min="4616" max="4618" width="2.8984375" style="14" customWidth="1"/>
    <col min="4619" max="4619" width="3" style="14" customWidth="1"/>
    <col min="4620" max="4620" width="2.8984375" style="14" customWidth="1"/>
    <col min="4621" max="4621" width="3" style="14" customWidth="1"/>
    <col min="4622" max="4622" width="1.69921875" style="14" customWidth="1"/>
    <col min="4623" max="4624" width="2.8984375" style="14" customWidth="1"/>
    <col min="4625" max="4625" width="3" style="14" customWidth="1"/>
    <col min="4626" max="4627" width="1.69921875" style="14" customWidth="1"/>
    <col min="4628" max="4629" width="3" style="14" customWidth="1"/>
    <col min="4630" max="4630" width="1.69921875" style="14" customWidth="1"/>
    <col min="4631" max="4631" width="3.19921875" style="14" customWidth="1"/>
    <col min="4632" max="4632" width="2.5" style="14" customWidth="1"/>
    <col min="4633" max="4633" width="2.8984375" style="14" customWidth="1"/>
    <col min="4634" max="4636" width="2.69921875" style="14" customWidth="1"/>
    <col min="4637" max="4637" width="1.69921875" style="14" customWidth="1"/>
    <col min="4638" max="4638" width="2.59765625" style="14" customWidth="1"/>
    <col min="4639" max="4639" width="2.8984375" style="14" customWidth="1"/>
    <col min="4640" max="4640" width="3.3984375" style="14" customWidth="1"/>
    <col min="4641" max="4641" width="2.8984375" style="14" customWidth="1"/>
    <col min="4642" max="4642" width="3.3984375" style="14" customWidth="1"/>
    <col min="4643" max="4643" width="2.8984375" style="14" customWidth="1"/>
    <col min="4644" max="4644" width="1.19921875" style="14" customWidth="1"/>
    <col min="4645" max="4647" width="2.69921875" style="14" customWidth="1"/>
    <col min="4648" max="4650" width="2.5" style="14" customWidth="1"/>
    <col min="4651" max="4652" width="10.69921875" style="14" bestFit="1" customWidth="1"/>
    <col min="4653" max="4864" width="8.3984375" style="14"/>
    <col min="4865" max="4865" width="3.69921875" style="14" customWidth="1"/>
    <col min="4866" max="4866" width="12.59765625" style="14" customWidth="1"/>
    <col min="4867" max="4867" width="3.69921875" style="14" customWidth="1"/>
    <col min="4868" max="4868" width="1.69921875" style="14" customWidth="1"/>
    <col min="4869" max="4869" width="3.19921875" style="14" customWidth="1"/>
    <col min="4870" max="4871" width="3.3984375" style="14" customWidth="1"/>
    <col min="4872" max="4874" width="2.8984375" style="14" customWidth="1"/>
    <col min="4875" max="4875" width="3" style="14" customWidth="1"/>
    <col min="4876" max="4876" width="2.8984375" style="14" customWidth="1"/>
    <col min="4877" max="4877" width="3" style="14" customWidth="1"/>
    <col min="4878" max="4878" width="1.69921875" style="14" customWidth="1"/>
    <col min="4879" max="4880" width="2.8984375" style="14" customWidth="1"/>
    <col min="4881" max="4881" width="3" style="14" customWidth="1"/>
    <col min="4882" max="4883" width="1.69921875" style="14" customWidth="1"/>
    <col min="4884" max="4885" width="3" style="14" customWidth="1"/>
    <col min="4886" max="4886" width="1.69921875" style="14" customWidth="1"/>
    <col min="4887" max="4887" width="3.19921875" style="14" customWidth="1"/>
    <col min="4888" max="4888" width="2.5" style="14" customWidth="1"/>
    <col min="4889" max="4889" width="2.8984375" style="14" customWidth="1"/>
    <col min="4890" max="4892" width="2.69921875" style="14" customWidth="1"/>
    <col min="4893" max="4893" width="1.69921875" style="14" customWidth="1"/>
    <col min="4894" max="4894" width="2.59765625" style="14" customWidth="1"/>
    <col min="4895" max="4895" width="2.8984375" style="14" customWidth="1"/>
    <col min="4896" max="4896" width="3.3984375" style="14" customWidth="1"/>
    <col min="4897" max="4897" width="2.8984375" style="14" customWidth="1"/>
    <col min="4898" max="4898" width="3.3984375" style="14" customWidth="1"/>
    <col min="4899" max="4899" width="2.8984375" style="14" customWidth="1"/>
    <col min="4900" max="4900" width="1.19921875" style="14" customWidth="1"/>
    <col min="4901" max="4903" width="2.69921875" style="14" customWidth="1"/>
    <col min="4904" max="4906" width="2.5" style="14" customWidth="1"/>
    <col min="4907" max="4908" width="10.69921875" style="14" bestFit="1" customWidth="1"/>
    <col min="4909" max="5120" width="8.3984375" style="14"/>
    <col min="5121" max="5121" width="3.69921875" style="14" customWidth="1"/>
    <col min="5122" max="5122" width="12.59765625" style="14" customWidth="1"/>
    <col min="5123" max="5123" width="3.69921875" style="14" customWidth="1"/>
    <col min="5124" max="5124" width="1.69921875" style="14" customWidth="1"/>
    <col min="5125" max="5125" width="3.19921875" style="14" customWidth="1"/>
    <col min="5126" max="5127" width="3.3984375" style="14" customWidth="1"/>
    <col min="5128" max="5130" width="2.8984375" style="14" customWidth="1"/>
    <col min="5131" max="5131" width="3" style="14" customWidth="1"/>
    <col min="5132" max="5132" width="2.8984375" style="14" customWidth="1"/>
    <col min="5133" max="5133" width="3" style="14" customWidth="1"/>
    <col min="5134" max="5134" width="1.69921875" style="14" customWidth="1"/>
    <col min="5135" max="5136" width="2.8984375" style="14" customWidth="1"/>
    <col min="5137" max="5137" width="3" style="14" customWidth="1"/>
    <col min="5138" max="5139" width="1.69921875" style="14" customWidth="1"/>
    <col min="5140" max="5141" width="3" style="14" customWidth="1"/>
    <col min="5142" max="5142" width="1.69921875" style="14" customWidth="1"/>
    <col min="5143" max="5143" width="3.19921875" style="14" customWidth="1"/>
    <col min="5144" max="5144" width="2.5" style="14" customWidth="1"/>
    <col min="5145" max="5145" width="2.8984375" style="14" customWidth="1"/>
    <col min="5146" max="5148" width="2.69921875" style="14" customWidth="1"/>
    <col min="5149" max="5149" width="1.69921875" style="14" customWidth="1"/>
    <col min="5150" max="5150" width="2.59765625" style="14" customWidth="1"/>
    <col min="5151" max="5151" width="2.8984375" style="14" customWidth="1"/>
    <col min="5152" max="5152" width="3.3984375" style="14" customWidth="1"/>
    <col min="5153" max="5153" width="2.8984375" style="14" customWidth="1"/>
    <col min="5154" max="5154" width="3.3984375" style="14" customWidth="1"/>
    <col min="5155" max="5155" width="2.8984375" style="14" customWidth="1"/>
    <col min="5156" max="5156" width="1.19921875" style="14" customWidth="1"/>
    <col min="5157" max="5159" width="2.69921875" style="14" customWidth="1"/>
    <col min="5160" max="5162" width="2.5" style="14" customWidth="1"/>
    <col min="5163" max="5164" width="10.69921875" style="14" bestFit="1" customWidth="1"/>
    <col min="5165" max="5376" width="8.3984375" style="14"/>
    <col min="5377" max="5377" width="3.69921875" style="14" customWidth="1"/>
    <col min="5378" max="5378" width="12.59765625" style="14" customWidth="1"/>
    <col min="5379" max="5379" width="3.69921875" style="14" customWidth="1"/>
    <col min="5380" max="5380" width="1.69921875" style="14" customWidth="1"/>
    <col min="5381" max="5381" width="3.19921875" style="14" customWidth="1"/>
    <col min="5382" max="5383" width="3.3984375" style="14" customWidth="1"/>
    <col min="5384" max="5386" width="2.8984375" style="14" customWidth="1"/>
    <col min="5387" max="5387" width="3" style="14" customWidth="1"/>
    <col min="5388" max="5388" width="2.8984375" style="14" customWidth="1"/>
    <col min="5389" max="5389" width="3" style="14" customWidth="1"/>
    <col min="5390" max="5390" width="1.69921875" style="14" customWidth="1"/>
    <col min="5391" max="5392" width="2.8984375" style="14" customWidth="1"/>
    <col min="5393" max="5393" width="3" style="14" customWidth="1"/>
    <col min="5394" max="5395" width="1.69921875" style="14" customWidth="1"/>
    <col min="5396" max="5397" width="3" style="14" customWidth="1"/>
    <col min="5398" max="5398" width="1.69921875" style="14" customWidth="1"/>
    <col min="5399" max="5399" width="3.19921875" style="14" customWidth="1"/>
    <col min="5400" max="5400" width="2.5" style="14" customWidth="1"/>
    <col min="5401" max="5401" width="2.8984375" style="14" customWidth="1"/>
    <col min="5402" max="5404" width="2.69921875" style="14" customWidth="1"/>
    <col min="5405" max="5405" width="1.69921875" style="14" customWidth="1"/>
    <col min="5406" max="5406" width="2.59765625" style="14" customWidth="1"/>
    <col min="5407" max="5407" width="2.8984375" style="14" customWidth="1"/>
    <col min="5408" max="5408" width="3.3984375" style="14" customWidth="1"/>
    <col min="5409" max="5409" width="2.8984375" style="14" customWidth="1"/>
    <col min="5410" max="5410" width="3.3984375" style="14" customWidth="1"/>
    <col min="5411" max="5411" width="2.8984375" style="14" customWidth="1"/>
    <col min="5412" max="5412" width="1.19921875" style="14" customWidth="1"/>
    <col min="5413" max="5415" width="2.69921875" style="14" customWidth="1"/>
    <col min="5416" max="5418" width="2.5" style="14" customWidth="1"/>
    <col min="5419" max="5420" width="10.69921875" style="14" bestFit="1" customWidth="1"/>
    <col min="5421" max="5632" width="8.3984375" style="14"/>
    <col min="5633" max="5633" width="3.69921875" style="14" customWidth="1"/>
    <col min="5634" max="5634" width="12.59765625" style="14" customWidth="1"/>
    <col min="5635" max="5635" width="3.69921875" style="14" customWidth="1"/>
    <col min="5636" max="5636" width="1.69921875" style="14" customWidth="1"/>
    <col min="5637" max="5637" width="3.19921875" style="14" customWidth="1"/>
    <col min="5638" max="5639" width="3.3984375" style="14" customWidth="1"/>
    <col min="5640" max="5642" width="2.8984375" style="14" customWidth="1"/>
    <col min="5643" max="5643" width="3" style="14" customWidth="1"/>
    <col min="5644" max="5644" width="2.8984375" style="14" customWidth="1"/>
    <col min="5645" max="5645" width="3" style="14" customWidth="1"/>
    <col min="5646" max="5646" width="1.69921875" style="14" customWidth="1"/>
    <col min="5647" max="5648" width="2.8984375" style="14" customWidth="1"/>
    <col min="5649" max="5649" width="3" style="14" customWidth="1"/>
    <col min="5650" max="5651" width="1.69921875" style="14" customWidth="1"/>
    <col min="5652" max="5653" width="3" style="14" customWidth="1"/>
    <col min="5654" max="5654" width="1.69921875" style="14" customWidth="1"/>
    <col min="5655" max="5655" width="3.19921875" style="14" customWidth="1"/>
    <col min="5656" max="5656" width="2.5" style="14" customWidth="1"/>
    <col min="5657" max="5657" width="2.8984375" style="14" customWidth="1"/>
    <col min="5658" max="5660" width="2.69921875" style="14" customWidth="1"/>
    <col min="5661" max="5661" width="1.69921875" style="14" customWidth="1"/>
    <col min="5662" max="5662" width="2.59765625" style="14" customWidth="1"/>
    <col min="5663" max="5663" width="2.8984375" style="14" customWidth="1"/>
    <col min="5664" max="5664" width="3.3984375" style="14" customWidth="1"/>
    <col min="5665" max="5665" width="2.8984375" style="14" customWidth="1"/>
    <col min="5666" max="5666" width="3.3984375" style="14" customWidth="1"/>
    <col min="5667" max="5667" width="2.8984375" style="14" customWidth="1"/>
    <col min="5668" max="5668" width="1.19921875" style="14" customWidth="1"/>
    <col min="5669" max="5671" width="2.69921875" style="14" customWidth="1"/>
    <col min="5672" max="5674" width="2.5" style="14" customWidth="1"/>
    <col min="5675" max="5676" width="10.69921875" style="14" bestFit="1" customWidth="1"/>
    <col min="5677" max="5888" width="8.3984375" style="14"/>
    <col min="5889" max="5889" width="3.69921875" style="14" customWidth="1"/>
    <col min="5890" max="5890" width="12.59765625" style="14" customWidth="1"/>
    <col min="5891" max="5891" width="3.69921875" style="14" customWidth="1"/>
    <col min="5892" max="5892" width="1.69921875" style="14" customWidth="1"/>
    <col min="5893" max="5893" width="3.19921875" style="14" customWidth="1"/>
    <col min="5894" max="5895" width="3.3984375" style="14" customWidth="1"/>
    <col min="5896" max="5898" width="2.8984375" style="14" customWidth="1"/>
    <col min="5899" max="5899" width="3" style="14" customWidth="1"/>
    <col min="5900" max="5900" width="2.8984375" style="14" customWidth="1"/>
    <col min="5901" max="5901" width="3" style="14" customWidth="1"/>
    <col min="5902" max="5902" width="1.69921875" style="14" customWidth="1"/>
    <col min="5903" max="5904" width="2.8984375" style="14" customWidth="1"/>
    <col min="5905" max="5905" width="3" style="14" customWidth="1"/>
    <col min="5906" max="5907" width="1.69921875" style="14" customWidth="1"/>
    <col min="5908" max="5909" width="3" style="14" customWidth="1"/>
    <col min="5910" max="5910" width="1.69921875" style="14" customWidth="1"/>
    <col min="5911" max="5911" width="3.19921875" style="14" customWidth="1"/>
    <col min="5912" max="5912" width="2.5" style="14" customWidth="1"/>
    <col min="5913" max="5913" width="2.8984375" style="14" customWidth="1"/>
    <col min="5914" max="5916" width="2.69921875" style="14" customWidth="1"/>
    <col min="5917" max="5917" width="1.69921875" style="14" customWidth="1"/>
    <col min="5918" max="5918" width="2.59765625" style="14" customWidth="1"/>
    <col min="5919" max="5919" width="2.8984375" style="14" customWidth="1"/>
    <col min="5920" max="5920" width="3.3984375" style="14" customWidth="1"/>
    <col min="5921" max="5921" width="2.8984375" style="14" customWidth="1"/>
    <col min="5922" max="5922" width="3.3984375" style="14" customWidth="1"/>
    <col min="5923" max="5923" width="2.8984375" style="14" customWidth="1"/>
    <col min="5924" max="5924" width="1.19921875" style="14" customWidth="1"/>
    <col min="5925" max="5927" width="2.69921875" style="14" customWidth="1"/>
    <col min="5928" max="5930" width="2.5" style="14" customWidth="1"/>
    <col min="5931" max="5932" width="10.69921875" style="14" bestFit="1" customWidth="1"/>
    <col min="5933" max="6144" width="8.3984375" style="14"/>
    <col min="6145" max="6145" width="3.69921875" style="14" customWidth="1"/>
    <col min="6146" max="6146" width="12.59765625" style="14" customWidth="1"/>
    <col min="6147" max="6147" width="3.69921875" style="14" customWidth="1"/>
    <col min="6148" max="6148" width="1.69921875" style="14" customWidth="1"/>
    <col min="6149" max="6149" width="3.19921875" style="14" customWidth="1"/>
    <col min="6150" max="6151" width="3.3984375" style="14" customWidth="1"/>
    <col min="6152" max="6154" width="2.8984375" style="14" customWidth="1"/>
    <col min="6155" max="6155" width="3" style="14" customWidth="1"/>
    <col min="6156" max="6156" width="2.8984375" style="14" customWidth="1"/>
    <col min="6157" max="6157" width="3" style="14" customWidth="1"/>
    <col min="6158" max="6158" width="1.69921875" style="14" customWidth="1"/>
    <col min="6159" max="6160" width="2.8984375" style="14" customWidth="1"/>
    <col min="6161" max="6161" width="3" style="14" customWidth="1"/>
    <col min="6162" max="6163" width="1.69921875" style="14" customWidth="1"/>
    <col min="6164" max="6165" width="3" style="14" customWidth="1"/>
    <col min="6166" max="6166" width="1.69921875" style="14" customWidth="1"/>
    <col min="6167" max="6167" width="3.19921875" style="14" customWidth="1"/>
    <col min="6168" max="6168" width="2.5" style="14" customWidth="1"/>
    <col min="6169" max="6169" width="2.8984375" style="14" customWidth="1"/>
    <col min="6170" max="6172" width="2.69921875" style="14" customWidth="1"/>
    <col min="6173" max="6173" width="1.69921875" style="14" customWidth="1"/>
    <col min="6174" max="6174" width="2.59765625" style="14" customWidth="1"/>
    <col min="6175" max="6175" width="2.8984375" style="14" customWidth="1"/>
    <col min="6176" max="6176" width="3.3984375" style="14" customWidth="1"/>
    <col min="6177" max="6177" width="2.8984375" style="14" customWidth="1"/>
    <col min="6178" max="6178" width="3.3984375" style="14" customWidth="1"/>
    <col min="6179" max="6179" width="2.8984375" style="14" customWidth="1"/>
    <col min="6180" max="6180" width="1.19921875" style="14" customWidth="1"/>
    <col min="6181" max="6183" width="2.69921875" style="14" customWidth="1"/>
    <col min="6184" max="6186" width="2.5" style="14" customWidth="1"/>
    <col min="6187" max="6188" width="10.69921875" style="14" bestFit="1" customWidth="1"/>
    <col min="6189" max="6400" width="8.3984375" style="14"/>
    <col min="6401" max="6401" width="3.69921875" style="14" customWidth="1"/>
    <col min="6402" max="6402" width="12.59765625" style="14" customWidth="1"/>
    <col min="6403" max="6403" width="3.69921875" style="14" customWidth="1"/>
    <col min="6404" max="6404" width="1.69921875" style="14" customWidth="1"/>
    <col min="6405" max="6405" width="3.19921875" style="14" customWidth="1"/>
    <col min="6406" max="6407" width="3.3984375" style="14" customWidth="1"/>
    <col min="6408" max="6410" width="2.8984375" style="14" customWidth="1"/>
    <col min="6411" max="6411" width="3" style="14" customWidth="1"/>
    <col min="6412" max="6412" width="2.8984375" style="14" customWidth="1"/>
    <col min="6413" max="6413" width="3" style="14" customWidth="1"/>
    <col min="6414" max="6414" width="1.69921875" style="14" customWidth="1"/>
    <col min="6415" max="6416" width="2.8984375" style="14" customWidth="1"/>
    <col min="6417" max="6417" width="3" style="14" customWidth="1"/>
    <col min="6418" max="6419" width="1.69921875" style="14" customWidth="1"/>
    <col min="6420" max="6421" width="3" style="14" customWidth="1"/>
    <col min="6422" max="6422" width="1.69921875" style="14" customWidth="1"/>
    <col min="6423" max="6423" width="3.19921875" style="14" customWidth="1"/>
    <col min="6424" max="6424" width="2.5" style="14" customWidth="1"/>
    <col min="6425" max="6425" width="2.8984375" style="14" customWidth="1"/>
    <col min="6426" max="6428" width="2.69921875" style="14" customWidth="1"/>
    <col min="6429" max="6429" width="1.69921875" style="14" customWidth="1"/>
    <col min="6430" max="6430" width="2.59765625" style="14" customWidth="1"/>
    <col min="6431" max="6431" width="2.8984375" style="14" customWidth="1"/>
    <col min="6432" max="6432" width="3.3984375" style="14" customWidth="1"/>
    <col min="6433" max="6433" width="2.8984375" style="14" customWidth="1"/>
    <col min="6434" max="6434" width="3.3984375" style="14" customWidth="1"/>
    <col min="6435" max="6435" width="2.8984375" style="14" customWidth="1"/>
    <col min="6436" max="6436" width="1.19921875" style="14" customWidth="1"/>
    <col min="6437" max="6439" width="2.69921875" style="14" customWidth="1"/>
    <col min="6440" max="6442" width="2.5" style="14" customWidth="1"/>
    <col min="6443" max="6444" width="10.69921875" style="14" bestFit="1" customWidth="1"/>
    <col min="6445" max="6656" width="8.3984375" style="14"/>
    <col min="6657" max="6657" width="3.69921875" style="14" customWidth="1"/>
    <col min="6658" max="6658" width="12.59765625" style="14" customWidth="1"/>
    <col min="6659" max="6659" width="3.69921875" style="14" customWidth="1"/>
    <col min="6660" max="6660" width="1.69921875" style="14" customWidth="1"/>
    <col min="6661" max="6661" width="3.19921875" style="14" customWidth="1"/>
    <col min="6662" max="6663" width="3.3984375" style="14" customWidth="1"/>
    <col min="6664" max="6666" width="2.8984375" style="14" customWidth="1"/>
    <col min="6667" max="6667" width="3" style="14" customWidth="1"/>
    <col min="6668" max="6668" width="2.8984375" style="14" customWidth="1"/>
    <col min="6669" max="6669" width="3" style="14" customWidth="1"/>
    <col min="6670" max="6670" width="1.69921875" style="14" customWidth="1"/>
    <col min="6671" max="6672" width="2.8984375" style="14" customWidth="1"/>
    <col min="6673" max="6673" width="3" style="14" customWidth="1"/>
    <col min="6674" max="6675" width="1.69921875" style="14" customWidth="1"/>
    <col min="6676" max="6677" width="3" style="14" customWidth="1"/>
    <col min="6678" max="6678" width="1.69921875" style="14" customWidth="1"/>
    <col min="6679" max="6679" width="3.19921875" style="14" customWidth="1"/>
    <col min="6680" max="6680" width="2.5" style="14" customWidth="1"/>
    <col min="6681" max="6681" width="2.8984375" style="14" customWidth="1"/>
    <col min="6682" max="6684" width="2.69921875" style="14" customWidth="1"/>
    <col min="6685" max="6685" width="1.69921875" style="14" customWidth="1"/>
    <col min="6686" max="6686" width="2.59765625" style="14" customWidth="1"/>
    <col min="6687" max="6687" width="2.8984375" style="14" customWidth="1"/>
    <col min="6688" max="6688" width="3.3984375" style="14" customWidth="1"/>
    <col min="6689" max="6689" width="2.8984375" style="14" customWidth="1"/>
    <col min="6690" max="6690" width="3.3984375" style="14" customWidth="1"/>
    <col min="6691" max="6691" width="2.8984375" style="14" customWidth="1"/>
    <col min="6692" max="6692" width="1.19921875" style="14" customWidth="1"/>
    <col min="6693" max="6695" width="2.69921875" style="14" customWidth="1"/>
    <col min="6696" max="6698" width="2.5" style="14" customWidth="1"/>
    <col min="6699" max="6700" width="10.69921875" style="14" bestFit="1" customWidth="1"/>
    <col min="6701" max="6912" width="8.3984375" style="14"/>
    <col min="6913" max="6913" width="3.69921875" style="14" customWidth="1"/>
    <col min="6914" max="6914" width="12.59765625" style="14" customWidth="1"/>
    <col min="6915" max="6915" width="3.69921875" style="14" customWidth="1"/>
    <col min="6916" max="6916" width="1.69921875" style="14" customWidth="1"/>
    <col min="6917" max="6917" width="3.19921875" style="14" customWidth="1"/>
    <col min="6918" max="6919" width="3.3984375" style="14" customWidth="1"/>
    <col min="6920" max="6922" width="2.8984375" style="14" customWidth="1"/>
    <col min="6923" max="6923" width="3" style="14" customWidth="1"/>
    <col min="6924" max="6924" width="2.8984375" style="14" customWidth="1"/>
    <col min="6925" max="6925" width="3" style="14" customWidth="1"/>
    <col min="6926" max="6926" width="1.69921875" style="14" customWidth="1"/>
    <col min="6927" max="6928" width="2.8984375" style="14" customWidth="1"/>
    <col min="6929" max="6929" width="3" style="14" customWidth="1"/>
    <col min="6930" max="6931" width="1.69921875" style="14" customWidth="1"/>
    <col min="6932" max="6933" width="3" style="14" customWidth="1"/>
    <col min="6934" max="6934" width="1.69921875" style="14" customWidth="1"/>
    <col min="6935" max="6935" width="3.19921875" style="14" customWidth="1"/>
    <col min="6936" max="6936" width="2.5" style="14" customWidth="1"/>
    <col min="6937" max="6937" width="2.8984375" style="14" customWidth="1"/>
    <col min="6938" max="6940" width="2.69921875" style="14" customWidth="1"/>
    <col min="6941" max="6941" width="1.69921875" style="14" customWidth="1"/>
    <col min="6942" max="6942" width="2.59765625" style="14" customWidth="1"/>
    <col min="6943" max="6943" width="2.8984375" style="14" customWidth="1"/>
    <col min="6944" max="6944" width="3.3984375" style="14" customWidth="1"/>
    <col min="6945" max="6945" width="2.8984375" style="14" customWidth="1"/>
    <col min="6946" max="6946" width="3.3984375" style="14" customWidth="1"/>
    <col min="6947" max="6947" width="2.8984375" style="14" customWidth="1"/>
    <col min="6948" max="6948" width="1.19921875" style="14" customWidth="1"/>
    <col min="6949" max="6951" width="2.69921875" style="14" customWidth="1"/>
    <col min="6952" max="6954" width="2.5" style="14" customWidth="1"/>
    <col min="6955" max="6956" width="10.69921875" style="14" bestFit="1" customWidth="1"/>
    <col min="6957" max="7168" width="8.3984375" style="14"/>
    <col min="7169" max="7169" width="3.69921875" style="14" customWidth="1"/>
    <col min="7170" max="7170" width="12.59765625" style="14" customWidth="1"/>
    <col min="7171" max="7171" width="3.69921875" style="14" customWidth="1"/>
    <col min="7172" max="7172" width="1.69921875" style="14" customWidth="1"/>
    <col min="7173" max="7173" width="3.19921875" style="14" customWidth="1"/>
    <col min="7174" max="7175" width="3.3984375" style="14" customWidth="1"/>
    <col min="7176" max="7178" width="2.8984375" style="14" customWidth="1"/>
    <col min="7179" max="7179" width="3" style="14" customWidth="1"/>
    <col min="7180" max="7180" width="2.8984375" style="14" customWidth="1"/>
    <col min="7181" max="7181" width="3" style="14" customWidth="1"/>
    <col min="7182" max="7182" width="1.69921875" style="14" customWidth="1"/>
    <col min="7183" max="7184" width="2.8984375" style="14" customWidth="1"/>
    <col min="7185" max="7185" width="3" style="14" customWidth="1"/>
    <col min="7186" max="7187" width="1.69921875" style="14" customWidth="1"/>
    <col min="7188" max="7189" width="3" style="14" customWidth="1"/>
    <col min="7190" max="7190" width="1.69921875" style="14" customWidth="1"/>
    <col min="7191" max="7191" width="3.19921875" style="14" customWidth="1"/>
    <col min="7192" max="7192" width="2.5" style="14" customWidth="1"/>
    <col min="7193" max="7193" width="2.8984375" style="14" customWidth="1"/>
    <col min="7194" max="7196" width="2.69921875" style="14" customWidth="1"/>
    <col min="7197" max="7197" width="1.69921875" style="14" customWidth="1"/>
    <col min="7198" max="7198" width="2.59765625" style="14" customWidth="1"/>
    <col min="7199" max="7199" width="2.8984375" style="14" customWidth="1"/>
    <col min="7200" max="7200" width="3.3984375" style="14" customWidth="1"/>
    <col min="7201" max="7201" width="2.8984375" style="14" customWidth="1"/>
    <col min="7202" max="7202" width="3.3984375" style="14" customWidth="1"/>
    <col min="7203" max="7203" width="2.8984375" style="14" customWidth="1"/>
    <col min="7204" max="7204" width="1.19921875" style="14" customWidth="1"/>
    <col min="7205" max="7207" width="2.69921875" style="14" customWidth="1"/>
    <col min="7208" max="7210" width="2.5" style="14" customWidth="1"/>
    <col min="7211" max="7212" width="10.69921875" style="14" bestFit="1" customWidth="1"/>
    <col min="7213" max="7424" width="8.3984375" style="14"/>
    <col min="7425" max="7425" width="3.69921875" style="14" customWidth="1"/>
    <col min="7426" max="7426" width="12.59765625" style="14" customWidth="1"/>
    <col min="7427" max="7427" width="3.69921875" style="14" customWidth="1"/>
    <col min="7428" max="7428" width="1.69921875" style="14" customWidth="1"/>
    <col min="7429" max="7429" width="3.19921875" style="14" customWidth="1"/>
    <col min="7430" max="7431" width="3.3984375" style="14" customWidth="1"/>
    <col min="7432" max="7434" width="2.8984375" style="14" customWidth="1"/>
    <col min="7435" max="7435" width="3" style="14" customWidth="1"/>
    <col min="7436" max="7436" width="2.8984375" style="14" customWidth="1"/>
    <col min="7437" max="7437" width="3" style="14" customWidth="1"/>
    <col min="7438" max="7438" width="1.69921875" style="14" customWidth="1"/>
    <col min="7439" max="7440" width="2.8984375" style="14" customWidth="1"/>
    <col min="7441" max="7441" width="3" style="14" customWidth="1"/>
    <col min="7442" max="7443" width="1.69921875" style="14" customWidth="1"/>
    <col min="7444" max="7445" width="3" style="14" customWidth="1"/>
    <col min="7446" max="7446" width="1.69921875" style="14" customWidth="1"/>
    <col min="7447" max="7447" width="3.19921875" style="14" customWidth="1"/>
    <col min="7448" max="7448" width="2.5" style="14" customWidth="1"/>
    <col min="7449" max="7449" width="2.8984375" style="14" customWidth="1"/>
    <col min="7450" max="7452" width="2.69921875" style="14" customWidth="1"/>
    <col min="7453" max="7453" width="1.69921875" style="14" customWidth="1"/>
    <col min="7454" max="7454" width="2.59765625" style="14" customWidth="1"/>
    <col min="7455" max="7455" width="2.8984375" style="14" customWidth="1"/>
    <col min="7456" max="7456" width="3.3984375" style="14" customWidth="1"/>
    <col min="7457" max="7457" width="2.8984375" style="14" customWidth="1"/>
    <col min="7458" max="7458" width="3.3984375" style="14" customWidth="1"/>
    <col min="7459" max="7459" width="2.8984375" style="14" customWidth="1"/>
    <col min="7460" max="7460" width="1.19921875" style="14" customWidth="1"/>
    <col min="7461" max="7463" width="2.69921875" style="14" customWidth="1"/>
    <col min="7464" max="7466" width="2.5" style="14" customWidth="1"/>
    <col min="7467" max="7468" width="10.69921875" style="14" bestFit="1" customWidth="1"/>
    <col min="7469" max="7680" width="8.3984375" style="14"/>
    <col min="7681" max="7681" width="3.69921875" style="14" customWidth="1"/>
    <col min="7682" max="7682" width="12.59765625" style="14" customWidth="1"/>
    <col min="7683" max="7683" width="3.69921875" style="14" customWidth="1"/>
    <col min="7684" max="7684" width="1.69921875" style="14" customWidth="1"/>
    <col min="7685" max="7685" width="3.19921875" style="14" customWidth="1"/>
    <col min="7686" max="7687" width="3.3984375" style="14" customWidth="1"/>
    <col min="7688" max="7690" width="2.8984375" style="14" customWidth="1"/>
    <col min="7691" max="7691" width="3" style="14" customWidth="1"/>
    <col min="7692" max="7692" width="2.8984375" style="14" customWidth="1"/>
    <col min="7693" max="7693" width="3" style="14" customWidth="1"/>
    <col min="7694" max="7694" width="1.69921875" style="14" customWidth="1"/>
    <col min="7695" max="7696" width="2.8984375" style="14" customWidth="1"/>
    <col min="7697" max="7697" width="3" style="14" customWidth="1"/>
    <col min="7698" max="7699" width="1.69921875" style="14" customWidth="1"/>
    <col min="7700" max="7701" width="3" style="14" customWidth="1"/>
    <col min="7702" max="7702" width="1.69921875" style="14" customWidth="1"/>
    <col min="7703" max="7703" width="3.19921875" style="14" customWidth="1"/>
    <col min="7704" max="7704" width="2.5" style="14" customWidth="1"/>
    <col min="7705" max="7705" width="2.8984375" style="14" customWidth="1"/>
    <col min="7706" max="7708" width="2.69921875" style="14" customWidth="1"/>
    <col min="7709" max="7709" width="1.69921875" style="14" customWidth="1"/>
    <col min="7710" max="7710" width="2.59765625" style="14" customWidth="1"/>
    <col min="7711" max="7711" width="2.8984375" style="14" customWidth="1"/>
    <col min="7712" max="7712" width="3.3984375" style="14" customWidth="1"/>
    <col min="7713" max="7713" width="2.8984375" style="14" customWidth="1"/>
    <col min="7714" max="7714" width="3.3984375" style="14" customWidth="1"/>
    <col min="7715" max="7715" width="2.8984375" style="14" customWidth="1"/>
    <col min="7716" max="7716" width="1.19921875" style="14" customWidth="1"/>
    <col min="7717" max="7719" width="2.69921875" style="14" customWidth="1"/>
    <col min="7720" max="7722" width="2.5" style="14" customWidth="1"/>
    <col min="7723" max="7724" width="10.69921875" style="14" bestFit="1" customWidth="1"/>
    <col min="7725" max="7936" width="8.3984375" style="14"/>
    <col min="7937" max="7937" width="3.69921875" style="14" customWidth="1"/>
    <col min="7938" max="7938" width="12.59765625" style="14" customWidth="1"/>
    <col min="7939" max="7939" width="3.69921875" style="14" customWidth="1"/>
    <col min="7940" max="7940" width="1.69921875" style="14" customWidth="1"/>
    <col min="7941" max="7941" width="3.19921875" style="14" customWidth="1"/>
    <col min="7942" max="7943" width="3.3984375" style="14" customWidth="1"/>
    <col min="7944" max="7946" width="2.8984375" style="14" customWidth="1"/>
    <col min="7947" max="7947" width="3" style="14" customWidth="1"/>
    <col min="7948" max="7948" width="2.8984375" style="14" customWidth="1"/>
    <col min="7949" max="7949" width="3" style="14" customWidth="1"/>
    <col min="7950" max="7950" width="1.69921875" style="14" customWidth="1"/>
    <col min="7951" max="7952" width="2.8984375" style="14" customWidth="1"/>
    <col min="7953" max="7953" width="3" style="14" customWidth="1"/>
    <col min="7954" max="7955" width="1.69921875" style="14" customWidth="1"/>
    <col min="7956" max="7957" width="3" style="14" customWidth="1"/>
    <col min="7958" max="7958" width="1.69921875" style="14" customWidth="1"/>
    <col min="7959" max="7959" width="3.19921875" style="14" customWidth="1"/>
    <col min="7960" max="7960" width="2.5" style="14" customWidth="1"/>
    <col min="7961" max="7961" width="2.8984375" style="14" customWidth="1"/>
    <col min="7962" max="7964" width="2.69921875" style="14" customWidth="1"/>
    <col min="7965" max="7965" width="1.69921875" style="14" customWidth="1"/>
    <col min="7966" max="7966" width="2.59765625" style="14" customWidth="1"/>
    <col min="7967" max="7967" width="2.8984375" style="14" customWidth="1"/>
    <col min="7968" max="7968" width="3.3984375" style="14" customWidth="1"/>
    <col min="7969" max="7969" width="2.8984375" style="14" customWidth="1"/>
    <col min="7970" max="7970" width="3.3984375" style="14" customWidth="1"/>
    <col min="7971" max="7971" width="2.8984375" style="14" customWidth="1"/>
    <col min="7972" max="7972" width="1.19921875" style="14" customWidth="1"/>
    <col min="7973" max="7975" width="2.69921875" style="14" customWidth="1"/>
    <col min="7976" max="7978" width="2.5" style="14" customWidth="1"/>
    <col min="7979" max="7980" width="10.69921875" style="14" bestFit="1" customWidth="1"/>
    <col min="7981" max="8192" width="8.3984375" style="14"/>
    <col min="8193" max="8193" width="3.69921875" style="14" customWidth="1"/>
    <col min="8194" max="8194" width="12.59765625" style="14" customWidth="1"/>
    <col min="8195" max="8195" width="3.69921875" style="14" customWidth="1"/>
    <col min="8196" max="8196" width="1.69921875" style="14" customWidth="1"/>
    <col min="8197" max="8197" width="3.19921875" style="14" customWidth="1"/>
    <col min="8198" max="8199" width="3.3984375" style="14" customWidth="1"/>
    <col min="8200" max="8202" width="2.8984375" style="14" customWidth="1"/>
    <col min="8203" max="8203" width="3" style="14" customWidth="1"/>
    <col min="8204" max="8204" width="2.8984375" style="14" customWidth="1"/>
    <col min="8205" max="8205" width="3" style="14" customWidth="1"/>
    <col min="8206" max="8206" width="1.69921875" style="14" customWidth="1"/>
    <col min="8207" max="8208" width="2.8984375" style="14" customWidth="1"/>
    <col min="8209" max="8209" width="3" style="14" customWidth="1"/>
    <col min="8210" max="8211" width="1.69921875" style="14" customWidth="1"/>
    <col min="8212" max="8213" width="3" style="14" customWidth="1"/>
    <col min="8214" max="8214" width="1.69921875" style="14" customWidth="1"/>
    <col min="8215" max="8215" width="3.19921875" style="14" customWidth="1"/>
    <col min="8216" max="8216" width="2.5" style="14" customWidth="1"/>
    <col min="8217" max="8217" width="2.8984375" style="14" customWidth="1"/>
    <col min="8218" max="8220" width="2.69921875" style="14" customWidth="1"/>
    <col min="8221" max="8221" width="1.69921875" style="14" customWidth="1"/>
    <col min="8222" max="8222" width="2.59765625" style="14" customWidth="1"/>
    <col min="8223" max="8223" width="2.8984375" style="14" customWidth="1"/>
    <col min="8224" max="8224" width="3.3984375" style="14" customWidth="1"/>
    <col min="8225" max="8225" width="2.8984375" style="14" customWidth="1"/>
    <col min="8226" max="8226" width="3.3984375" style="14" customWidth="1"/>
    <col min="8227" max="8227" width="2.8984375" style="14" customWidth="1"/>
    <col min="8228" max="8228" width="1.19921875" style="14" customWidth="1"/>
    <col min="8229" max="8231" width="2.69921875" style="14" customWidth="1"/>
    <col min="8232" max="8234" width="2.5" style="14" customWidth="1"/>
    <col min="8235" max="8236" width="10.69921875" style="14" bestFit="1" customWidth="1"/>
    <col min="8237" max="8448" width="8.3984375" style="14"/>
    <col min="8449" max="8449" width="3.69921875" style="14" customWidth="1"/>
    <col min="8450" max="8450" width="12.59765625" style="14" customWidth="1"/>
    <col min="8451" max="8451" width="3.69921875" style="14" customWidth="1"/>
    <col min="8452" max="8452" width="1.69921875" style="14" customWidth="1"/>
    <col min="8453" max="8453" width="3.19921875" style="14" customWidth="1"/>
    <col min="8454" max="8455" width="3.3984375" style="14" customWidth="1"/>
    <col min="8456" max="8458" width="2.8984375" style="14" customWidth="1"/>
    <col min="8459" max="8459" width="3" style="14" customWidth="1"/>
    <col min="8460" max="8460" width="2.8984375" style="14" customWidth="1"/>
    <col min="8461" max="8461" width="3" style="14" customWidth="1"/>
    <col min="8462" max="8462" width="1.69921875" style="14" customWidth="1"/>
    <col min="8463" max="8464" width="2.8984375" style="14" customWidth="1"/>
    <col min="8465" max="8465" width="3" style="14" customWidth="1"/>
    <col min="8466" max="8467" width="1.69921875" style="14" customWidth="1"/>
    <col min="8468" max="8469" width="3" style="14" customWidth="1"/>
    <col min="8470" max="8470" width="1.69921875" style="14" customWidth="1"/>
    <col min="8471" max="8471" width="3.19921875" style="14" customWidth="1"/>
    <col min="8472" max="8472" width="2.5" style="14" customWidth="1"/>
    <col min="8473" max="8473" width="2.8984375" style="14" customWidth="1"/>
    <col min="8474" max="8476" width="2.69921875" style="14" customWidth="1"/>
    <col min="8477" max="8477" width="1.69921875" style="14" customWidth="1"/>
    <col min="8478" max="8478" width="2.59765625" style="14" customWidth="1"/>
    <col min="8479" max="8479" width="2.8984375" style="14" customWidth="1"/>
    <col min="8480" max="8480" width="3.3984375" style="14" customWidth="1"/>
    <col min="8481" max="8481" width="2.8984375" style="14" customWidth="1"/>
    <col min="8482" max="8482" width="3.3984375" style="14" customWidth="1"/>
    <col min="8483" max="8483" width="2.8984375" style="14" customWidth="1"/>
    <col min="8484" max="8484" width="1.19921875" style="14" customWidth="1"/>
    <col min="8485" max="8487" width="2.69921875" style="14" customWidth="1"/>
    <col min="8488" max="8490" width="2.5" style="14" customWidth="1"/>
    <col min="8491" max="8492" width="10.69921875" style="14" bestFit="1" customWidth="1"/>
    <col min="8493" max="8704" width="8.3984375" style="14"/>
    <col min="8705" max="8705" width="3.69921875" style="14" customWidth="1"/>
    <col min="8706" max="8706" width="12.59765625" style="14" customWidth="1"/>
    <col min="8707" max="8707" width="3.69921875" style="14" customWidth="1"/>
    <col min="8708" max="8708" width="1.69921875" style="14" customWidth="1"/>
    <col min="8709" max="8709" width="3.19921875" style="14" customWidth="1"/>
    <col min="8710" max="8711" width="3.3984375" style="14" customWidth="1"/>
    <col min="8712" max="8714" width="2.8984375" style="14" customWidth="1"/>
    <col min="8715" max="8715" width="3" style="14" customWidth="1"/>
    <col min="8716" max="8716" width="2.8984375" style="14" customWidth="1"/>
    <col min="8717" max="8717" width="3" style="14" customWidth="1"/>
    <col min="8718" max="8718" width="1.69921875" style="14" customWidth="1"/>
    <col min="8719" max="8720" width="2.8984375" style="14" customWidth="1"/>
    <col min="8721" max="8721" width="3" style="14" customWidth="1"/>
    <col min="8722" max="8723" width="1.69921875" style="14" customWidth="1"/>
    <col min="8724" max="8725" width="3" style="14" customWidth="1"/>
    <col min="8726" max="8726" width="1.69921875" style="14" customWidth="1"/>
    <col min="8727" max="8727" width="3.19921875" style="14" customWidth="1"/>
    <col min="8728" max="8728" width="2.5" style="14" customWidth="1"/>
    <col min="8729" max="8729" width="2.8984375" style="14" customWidth="1"/>
    <col min="8730" max="8732" width="2.69921875" style="14" customWidth="1"/>
    <col min="8733" max="8733" width="1.69921875" style="14" customWidth="1"/>
    <col min="8734" max="8734" width="2.59765625" style="14" customWidth="1"/>
    <col min="8735" max="8735" width="2.8984375" style="14" customWidth="1"/>
    <col min="8736" max="8736" width="3.3984375" style="14" customWidth="1"/>
    <col min="8737" max="8737" width="2.8984375" style="14" customWidth="1"/>
    <col min="8738" max="8738" width="3.3984375" style="14" customWidth="1"/>
    <col min="8739" max="8739" width="2.8984375" style="14" customWidth="1"/>
    <col min="8740" max="8740" width="1.19921875" style="14" customWidth="1"/>
    <col min="8741" max="8743" width="2.69921875" style="14" customWidth="1"/>
    <col min="8744" max="8746" width="2.5" style="14" customWidth="1"/>
    <col min="8747" max="8748" width="10.69921875" style="14" bestFit="1" customWidth="1"/>
    <col min="8749" max="8960" width="8.3984375" style="14"/>
    <col min="8961" max="8961" width="3.69921875" style="14" customWidth="1"/>
    <col min="8962" max="8962" width="12.59765625" style="14" customWidth="1"/>
    <col min="8963" max="8963" width="3.69921875" style="14" customWidth="1"/>
    <col min="8964" max="8964" width="1.69921875" style="14" customWidth="1"/>
    <col min="8965" max="8965" width="3.19921875" style="14" customWidth="1"/>
    <col min="8966" max="8967" width="3.3984375" style="14" customWidth="1"/>
    <col min="8968" max="8970" width="2.8984375" style="14" customWidth="1"/>
    <col min="8971" max="8971" width="3" style="14" customWidth="1"/>
    <col min="8972" max="8972" width="2.8984375" style="14" customWidth="1"/>
    <col min="8973" max="8973" width="3" style="14" customWidth="1"/>
    <col min="8974" max="8974" width="1.69921875" style="14" customWidth="1"/>
    <col min="8975" max="8976" width="2.8984375" style="14" customWidth="1"/>
    <col min="8977" max="8977" width="3" style="14" customWidth="1"/>
    <col min="8978" max="8979" width="1.69921875" style="14" customWidth="1"/>
    <col min="8980" max="8981" width="3" style="14" customWidth="1"/>
    <col min="8982" max="8982" width="1.69921875" style="14" customWidth="1"/>
    <col min="8983" max="8983" width="3.19921875" style="14" customWidth="1"/>
    <col min="8984" max="8984" width="2.5" style="14" customWidth="1"/>
    <col min="8985" max="8985" width="2.8984375" style="14" customWidth="1"/>
    <col min="8986" max="8988" width="2.69921875" style="14" customWidth="1"/>
    <col min="8989" max="8989" width="1.69921875" style="14" customWidth="1"/>
    <col min="8990" max="8990" width="2.59765625" style="14" customWidth="1"/>
    <col min="8991" max="8991" width="2.8984375" style="14" customWidth="1"/>
    <col min="8992" max="8992" width="3.3984375" style="14" customWidth="1"/>
    <col min="8993" max="8993" width="2.8984375" style="14" customWidth="1"/>
    <col min="8994" max="8994" width="3.3984375" style="14" customWidth="1"/>
    <col min="8995" max="8995" width="2.8984375" style="14" customWidth="1"/>
    <col min="8996" max="8996" width="1.19921875" style="14" customWidth="1"/>
    <col min="8997" max="8999" width="2.69921875" style="14" customWidth="1"/>
    <col min="9000" max="9002" width="2.5" style="14" customWidth="1"/>
    <col min="9003" max="9004" width="10.69921875" style="14" bestFit="1" customWidth="1"/>
    <col min="9005" max="9216" width="8.3984375" style="14"/>
    <col min="9217" max="9217" width="3.69921875" style="14" customWidth="1"/>
    <col min="9218" max="9218" width="12.59765625" style="14" customWidth="1"/>
    <col min="9219" max="9219" width="3.69921875" style="14" customWidth="1"/>
    <col min="9220" max="9220" width="1.69921875" style="14" customWidth="1"/>
    <col min="9221" max="9221" width="3.19921875" style="14" customWidth="1"/>
    <col min="9222" max="9223" width="3.3984375" style="14" customWidth="1"/>
    <col min="9224" max="9226" width="2.8984375" style="14" customWidth="1"/>
    <col min="9227" max="9227" width="3" style="14" customWidth="1"/>
    <col min="9228" max="9228" width="2.8984375" style="14" customWidth="1"/>
    <col min="9229" max="9229" width="3" style="14" customWidth="1"/>
    <col min="9230" max="9230" width="1.69921875" style="14" customWidth="1"/>
    <col min="9231" max="9232" width="2.8984375" style="14" customWidth="1"/>
    <col min="9233" max="9233" width="3" style="14" customWidth="1"/>
    <col min="9234" max="9235" width="1.69921875" style="14" customWidth="1"/>
    <col min="9236" max="9237" width="3" style="14" customWidth="1"/>
    <col min="9238" max="9238" width="1.69921875" style="14" customWidth="1"/>
    <col min="9239" max="9239" width="3.19921875" style="14" customWidth="1"/>
    <col min="9240" max="9240" width="2.5" style="14" customWidth="1"/>
    <col min="9241" max="9241" width="2.8984375" style="14" customWidth="1"/>
    <col min="9242" max="9244" width="2.69921875" style="14" customWidth="1"/>
    <col min="9245" max="9245" width="1.69921875" style="14" customWidth="1"/>
    <col min="9246" max="9246" width="2.59765625" style="14" customWidth="1"/>
    <col min="9247" max="9247" width="2.8984375" style="14" customWidth="1"/>
    <col min="9248" max="9248" width="3.3984375" style="14" customWidth="1"/>
    <col min="9249" max="9249" width="2.8984375" style="14" customWidth="1"/>
    <col min="9250" max="9250" width="3.3984375" style="14" customWidth="1"/>
    <col min="9251" max="9251" width="2.8984375" style="14" customWidth="1"/>
    <col min="9252" max="9252" width="1.19921875" style="14" customWidth="1"/>
    <col min="9253" max="9255" width="2.69921875" style="14" customWidth="1"/>
    <col min="9256" max="9258" width="2.5" style="14" customWidth="1"/>
    <col min="9259" max="9260" width="10.69921875" style="14" bestFit="1" customWidth="1"/>
    <col min="9261" max="9472" width="8.3984375" style="14"/>
    <col min="9473" max="9473" width="3.69921875" style="14" customWidth="1"/>
    <col min="9474" max="9474" width="12.59765625" style="14" customWidth="1"/>
    <col min="9475" max="9475" width="3.69921875" style="14" customWidth="1"/>
    <col min="9476" max="9476" width="1.69921875" style="14" customWidth="1"/>
    <col min="9477" max="9477" width="3.19921875" style="14" customWidth="1"/>
    <col min="9478" max="9479" width="3.3984375" style="14" customWidth="1"/>
    <col min="9480" max="9482" width="2.8984375" style="14" customWidth="1"/>
    <col min="9483" max="9483" width="3" style="14" customWidth="1"/>
    <col min="9484" max="9484" width="2.8984375" style="14" customWidth="1"/>
    <col min="9485" max="9485" width="3" style="14" customWidth="1"/>
    <col min="9486" max="9486" width="1.69921875" style="14" customWidth="1"/>
    <col min="9487" max="9488" width="2.8984375" style="14" customWidth="1"/>
    <col min="9489" max="9489" width="3" style="14" customWidth="1"/>
    <col min="9490" max="9491" width="1.69921875" style="14" customWidth="1"/>
    <col min="9492" max="9493" width="3" style="14" customWidth="1"/>
    <col min="9494" max="9494" width="1.69921875" style="14" customWidth="1"/>
    <col min="9495" max="9495" width="3.19921875" style="14" customWidth="1"/>
    <col min="9496" max="9496" width="2.5" style="14" customWidth="1"/>
    <col min="9497" max="9497" width="2.8984375" style="14" customWidth="1"/>
    <col min="9498" max="9500" width="2.69921875" style="14" customWidth="1"/>
    <col min="9501" max="9501" width="1.69921875" style="14" customWidth="1"/>
    <col min="9502" max="9502" width="2.59765625" style="14" customWidth="1"/>
    <col min="9503" max="9503" width="2.8984375" style="14" customWidth="1"/>
    <col min="9504" max="9504" width="3.3984375" style="14" customWidth="1"/>
    <col min="9505" max="9505" width="2.8984375" style="14" customWidth="1"/>
    <col min="9506" max="9506" width="3.3984375" style="14" customWidth="1"/>
    <col min="9507" max="9507" width="2.8984375" style="14" customWidth="1"/>
    <col min="9508" max="9508" width="1.19921875" style="14" customWidth="1"/>
    <col min="9509" max="9511" width="2.69921875" style="14" customWidth="1"/>
    <col min="9512" max="9514" width="2.5" style="14" customWidth="1"/>
    <col min="9515" max="9516" width="10.69921875" style="14" bestFit="1" customWidth="1"/>
    <col min="9517" max="9728" width="8.3984375" style="14"/>
    <col min="9729" max="9729" width="3.69921875" style="14" customWidth="1"/>
    <col min="9730" max="9730" width="12.59765625" style="14" customWidth="1"/>
    <col min="9731" max="9731" width="3.69921875" style="14" customWidth="1"/>
    <col min="9732" max="9732" width="1.69921875" style="14" customWidth="1"/>
    <col min="9733" max="9733" width="3.19921875" style="14" customWidth="1"/>
    <col min="9734" max="9735" width="3.3984375" style="14" customWidth="1"/>
    <col min="9736" max="9738" width="2.8984375" style="14" customWidth="1"/>
    <col min="9739" max="9739" width="3" style="14" customWidth="1"/>
    <col min="9740" max="9740" width="2.8984375" style="14" customWidth="1"/>
    <col min="9741" max="9741" width="3" style="14" customWidth="1"/>
    <col min="9742" max="9742" width="1.69921875" style="14" customWidth="1"/>
    <col min="9743" max="9744" width="2.8984375" style="14" customWidth="1"/>
    <col min="9745" max="9745" width="3" style="14" customWidth="1"/>
    <col min="9746" max="9747" width="1.69921875" style="14" customWidth="1"/>
    <col min="9748" max="9749" width="3" style="14" customWidth="1"/>
    <col min="9750" max="9750" width="1.69921875" style="14" customWidth="1"/>
    <col min="9751" max="9751" width="3.19921875" style="14" customWidth="1"/>
    <col min="9752" max="9752" width="2.5" style="14" customWidth="1"/>
    <col min="9753" max="9753" width="2.8984375" style="14" customWidth="1"/>
    <col min="9754" max="9756" width="2.69921875" style="14" customWidth="1"/>
    <col min="9757" max="9757" width="1.69921875" style="14" customWidth="1"/>
    <col min="9758" max="9758" width="2.59765625" style="14" customWidth="1"/>
    <col min="9759" max="9759" width="2.8984375" style="14" customWidth="1"/>
    <col min="9760" max="9760" width="3.3984375" style="14" customWidth="1"/>
    <col min="9761" max="9761" width="2.8984375" style="14" customWidth="1"/>
    <col min="9762" max="9762" width="3.3984375" style="14" customWidth="1"/>
    <col min="9763" max="9763" width="2.8984375" style="14" customWidth="1"/>
    <col min="9764" max="9764" width="1.19921875" style="14" customWidth="1"/>
    <col min="9765" max="9767" width="2.69921875" style="14" customWidth="1"/>
    <col min="9768" max="9770" width="2.5" style="14" customWidth="1"/>
    <col min="9771" max="9772" width="10.69921875" style="14" bestFit="1" customWidth="1"/>
    <col min="9773" max="9984" width="8.3984375" style="14"/>
    <col min="9985" max="9985" width="3.69921875" style="14" customWidth="1"/>
    <col min="9986" max="9986" width="12.59765625" style="14" customWidth="1"/>
    <col min="9987" max="9987" width="3.69921875" style="14" customWidth="1"/>
    <col min="9988" max="9988" width="1.69921875" style="14" customWidth="1"/>
    <col min="9989" max="9989" width="3.19921875" style="14" customWidth="1"/>
    <col min="9990" max="9991" width="3.3984375" style="14" customWidth="1"/>
    <col min="9992" max="9994" width="2.8984375" style="14" customWidth="1"/>
    <col min="9995" max="9995" width="3" style="14" customWidth="1"/>
    <col min="9996" max="9996" width="2.8984375" style="14" customWidth="1"/>
    <col min="9997" max="9997" width="3" style="14" customWidth="1"/>
    <col min="9998" max="9998" width="1.69921875" style="14" customWidth="1"/>
    <col min="9999" max="10000" width="2.8984375" style="14" customWidth="1"/>
    <col min="10001" max="10001" width="3" style="14" customWidth="1"/>
    <col min="10002" max="10003" width="1.69921875" style="14" customWidth="1"/>
    <col min="10004" max="10005" width="3" style="14" customWidth="1"/>
    <col min="10006" max="10006" width="1.69921875" style="14" customWidth="1"/>
    <col min="10007" max="10007" width="3.19921875" style="14" customWidth="1"/>
    <col min="10008" max="10008" width="2.5" style="14" customWidth="1"/>
    <col min="10009" max="10009" width="2.8984375" style="14" customWidth="1"/>
    <col min="10010" max="10012" width="2.69921875" style="14" customWidth="1"/>
    <col min="10013" max="10013" width="1.69921875" style="14" customWidth="1"/>
    <col min="10014" max="10014" width="2.59765625" style="14" customWidth="1"/>
    <col min="10015" max="10015" width="2.8984375" style="14" customWidth="1"/>
    <col min="10016" max="10016" width="3.3984375" style="14" customWidth="1"/>
    <col min="10017" max="10017" width="2.8984375" style="14" customWidth="1"/>
    <col min="10018" max="10018" width="3.3984375" style="14" customWidth="1"/>
    <col min="10019" max="10019" width="2.8984375" style="14" customWidth="1"/>
    <col min="10020" max="10020" width="1.19921875" style="14" customWidth="1"/>
    <col min="10021" max="10023" width="2.69921875" style="14" customWidth="1"/>
    <col min="10024" max="10026" width="2.5" style="14" customWidth="1"/>
    <col min="10027" max="10028" width="10.69921875" style="14" bestFit="1" customWidth="1"/>
    <col min="10029" max="10240" width="8.3984375" style="14"/>
    <col min="10241" max="10241" width="3.69921875" style="14" customWidth="1"/>
    <col min="10242" max="10242" width="12.59765625" style="14" customWidth="1"/>
    <col min="10243" max="10243" width="3.69921875" style="14" customWidth="1"/>
    <col min="10244" max="10244" width="1.69921875" style="14" customWidth="1"/>
    <col min="10245" max="10245" width="3.19921875" style="14" customWidth="1"/>
    <col min="10246" max="10247" width="3.3984375" style="14" customWidth="1"/>
    <col min="10248" max="10250" width="2.8984375" style="14" customWidth="1"/>
    <col min="10251" max="10251" width="3" style="14" customWidth="1"/>
    <col min="10252" max="10252" width="2.8984375" style="14" customWidth="1"/>
    <col min="10253" max="10253" width="3" style="14" customWidth="1"/>
    <col min="10254" max="10254" width="1.69921875" style="14" customWidth="1"/>
    <col min="10255" max="10256" width="2.8984375" style="14" customWidth="1"/>
    <col min="10257" max="10257" width="3" style="14" customWidth="1"/>
    <col min="10258" max="10259" width="1.69921875" style="14" customWidth="1"/>
    <col min="10260" max="10261" width="3" style="14" customWidth="1"/>
    <col min="10262" max="10262" width="1.69921875" style="14" customWidth="1"/>
    <col min="10263" max="10263" width="3.19921875" style="14" customWidth="1"/>
    <col min="10264" max="10264" width="2.5" style="14" customWidth="1"/>
    <col min="10265" max="10265" width="2.8984375" style="14" customWidth="1"/>
    <col min="10266" max="10268" width="2.69921875" style="14" customWidth="1"/>
    <col min="10269" max="10269" width="1.69921875" style="14" customWidth="1"/>
    <col min="10270" max="10270" width="2.59765625" style="14" customWidth="1"/>
    <col min="10271" max="10271" width="2.8984375" style="14" customWidth="1"/>
    <col min="10272" max="10272" width="3.3984375" style="14" customWidth="1"/>
    <col min="10273" max="10273" width="2.8984375" style="14" customWidth="1"/>
    <col min="10274" max="10274" width="3.3984375" style="14" customWidth="1"/>
    <col min="10275" max="10275" width="2.8984375" style="14" customWidth="1"/>
    <col min="10276" max="10276" width="1.19921875" style="14" customWidth="1"/>
    <col min="10277" max="10279" width="2.69921875" style="14" customWidth="1"/>
    <col min="10280" max="10282" width="2.5" style="14" customWidth="1"/>
    <col min="10283" max="10284" width="10.69921875" style="14" bestFit="1" customWidth="1"/>
    <col min="10285" max="10496" width="8.3984375" style="14"/>
    <col min="10497" max="10497" width="3.69921875" style="14" customWidth="1"/>
    <col min="10498" max="10498" width="12.59765625" style="14" customWidth="1"/>
    <col min="10499" max="10499" width="3.69921875" style="14" customWidth="1"/>
    <col min="10500" max="10500" width="1.69921875" style="14" customWidth="1"/>
    <col min="10501" max="10501" width="3.19921875" style="14" customWidth="1"/>
    <col min="10502" max="10503" width="3.3984375" style="14" customWidth="1"/>
    <col min="10504" max="10506" width="2.8984375" style="14" customWidth="1"/>
    <col min="10507" max="10507" width="3" style="14" customWidth="1"/>
    <col min="10508" max="10508" width="2.8984375" style="14" customWidth="1"/>
    <col min="10509" max="10509" width="3" style="14" customWidth="1"/>
    <col min="10510" max="10510" width="1.69921875" style="14" customWidth="1"/>
    <col min="10511" max="10512" width="2.8984375" style="14" customWidth="1"/>
    <col min="10513" max="10513" width="3" style="14" customWidth="1"/>
    <col min="10514" max="10515" width="1.69921875" style="14" customWidth="1"/>
    <col min="10516" max="10517" width="3" style="14" customWidth="1"/>
    <col min="10518" max="10518" width="1.69921875" style="14" customWidth="1"/>
    <col min="10519" max="10519" width="3.19921875" style="14" customWidth="1"/>
    <col min="10520" max="10520" width="2.5" style="14" customWidth="1"/>
    <col min="10521" max="10521" width="2.8984375" style="14" customWidth="1"/>
    <col min="10522" max="10524" width="2.69921875" style="14" customWidth="1"/>
    <col min="10525" max="10525" width="1.69921875" style="14" customWidth="1"/>
    <col min="10526" max="10526" width="2.59765625" style="14" customWidth="1"/>
    <col min="10527" max="10527" width="2.8984375" style="14" customWidth="1"/>
    <col min="10528" max="10528" width="3.3984375" style="14" customWidth="1"/>
    <col min="10529" max="10529" width="2.8984375" style="14" customWidth="1"/>
    <col min="10530" max="10530" width="3.3984375" style="14" customWidth="1"/>
    <col min="10531" max="10531" width="2.8984375" style="14" customWidth="1"/>
    <col min="10532" max="10532" width="1.19921875" style="14" customWidth="1"/>
    <col min="10533" max="10535" width="2.69921875" style="14" customWidth="1"/>
    <col min="10536" max="10538" width="2.5" style="14" customWidth="1"/>
    <col min="10539" max="10540" width="10.69921875" style="14" bestFit="1" customWidth="1"/>
    <col min="10541" max="10752" width="8.3984375" style="14"/>
    <col min="10753" max="10753" width="3.69921875" style="14" customWidth="1"/>
    <col min="10754" max="10754" width="12.59765625" style="14" customWidth="1"/>
    <col min="10755" max="10755" width="3.69921875" style="14" customWidth="1"/>
    <col min="10756" max="10756" width="1.69921875" style="14" customWidth="1"/>
    <col min="10757" max="10757" width="3.19921875" style="14" customWidth="1"/>
    <col min="10758" max="10759" width="3.3984375" style="14" customWidth="1"/>
    <col min="10760" max="10762" width="2.8984375" style="14" customWidth="1"/>
    <col min="10763" max="10763" width="3" style="14" customWidth="1"/>
    <col min="10764" max="10764" width="2.8984375" style="14" customWidth="1"/>
    <col min="10765" max="10765" width="3" style="14" customWidth="1"/>
    <col min="10766" max="10766" width="1.69921875" style="14" customWidth="1"/>
    <col min="10767" max="10768" width="2.8984375" style="14" customWidth="1"/>
    <col min="10769" max="10769" width="3" style="14" customWidth="1"/>
    <col min="10770" max="10771" width="1.69921875" style="14" customWidth="1"/>
    <col min="10772" max="10773" width="3" style="14" customWidth="1"/>
    <col min="10774" max="10774" width="1.69921875" style="14" customWidth="1"/>
    <col min="10775" max="10775" width="3.19921875" style="14" customWidth="1"/>
    <col min="10776" max="10776" width="2.5" style="14" customWidth="1"/>
    <col min="10777" max="10777" width="2.8984375" style="14" customWidth="1"/>
    <col min="10778" max="10780" width="2.69921875" style="14" customWidth="1"/>
    <col min="10781" max="10781" width="1.69921875" style="14" customWidth="1"/>
    <col min="10782" max="10782" width="2.59765625" style="14" customWidth="1"/>
    <col min="10783" max="10783" width="2.8984375" style="14" customWidth="1"/>
    <col min="10784" max="10784" width="3.3984375" style="14" customWidth="1"/>
    <col min="10785" max="10785" width="2.8984375" style="14" customWidth="1"/>
    <col min="10786" max="10786" width="3.3984375" style="14" customWidth="1"/>
    <col min="10787" max="10787" width="2.8984375" style="14" customWidth="1"/>
    <col min="10788" max="10788" width="1.19921875" style="14" customWidth="1"/>
    <col min="10789" max="10791" width="2.69921875" style="14" customWidth="1"/>
    <col min="10792" max="10794" width="2.5" style="14" customWidth="1"/>
    <col min="10795" max="10796" width="10.69921875" style="14" bestFit="1" customWidth="1"/>
    <col min="10797" max="11008" width="8.3984375" style="14"/>
    <col min="11009" max="11009" width="3.69921875" style="14" customWidth="1"/>
    <col min="11010" max="11010" width="12.59765625" style="14" customWidth="1"/>
    <col min="11011" max="11011" width="3.69921875" style="14" customWidth="1"/>
    <col min="11012" max="11012" width="1.69921875" style="14" customWidth="1"/>
    <col min="11013" max="11013" width="3.19921875" style="14" customWidth="1"/>
    <col min="11014" max="11015" width="3.3984375" style="14" customWidth="1"/>
    <col min="11016" max="11018" width="2.8984375" style="14" customWidth="1"/>
    <col min="11019" max="11019" width="3" style="14" customWidth="1"/>
    <col min="11020" max="11020" width="2.8984375" style="14" customWidth="1"/>
    <col min="11021" max="11021" width="3" style="14" customWidth="1"/>
    <col min="11022" max="11022" width="1.69921875" style="14" customWidth="1"/>
    <col min="11023" max="11024" width="2.8984375" style="14" customWidth="1"/>
    <col min="11025" max="11025" width="3" style="14" customWidth="1"/>
    <col min="11026" max="11027" width="1.69921875" style="14" customWidth="1"/>
    <col min="11028" max="11029" width="3" style="14" customWidth="1"/>
    <col min="11030" max="11030" width="1.69921875" style="14" customWidth="1"/>
    <col min="11031" max="11031" width="3.19921875" style="14" customWidth="1"/>
    <col min="11032" max="11032" width="2.5" style="14" customWidth="1"/>
    <col min="11033" max="11033" width="2.8984375" style="14" customWidth="1"/>
    <col min="11034" max="11036" width="2.69921875" style="14" customWidth="1"/>
    <col min="11037" max="11037" width="1.69921875" style="14" customWidth="1"/>
    <col min="11038" max="11038" width="2.59765625" style="14" customWidth="1"/>
    <col min="11039" max="11039" width="2.8984375" style="14" customWidth="1"/>
    <col min="11040" max="11040" width="3.3984375" style="14" customWidth="1"/>
    <col min="11041" max="11041" width="2.8984375" style="14" customWidth="1"/>
    <col min="11042" max="11042" width="3.3984375" style="14" customWidth="1"/>
    <col min="11043" max="11043" width="2.8984375" style="14" customWidth="1"/>
    <col min="11044" max="11044" width="1.19921875" style="14" customWidth="1"/>
    <col min="11045" max="11047" width="2.69921875" style="14" customWidth="1"/>
    <col min="11048" max="11050" width="2.5" style="14" customWidth="1"/>
    <col min="11051" max="11052" width="10.69921875" style="14" bestFit="1" customWidth="1"/>
    <col min="11053" max="11264" width="8.3984375" style="14"/>
    <col min="11265" max="11265" width="3.69921875" style="14" customWidth="1"/>
    <col min="11266" max="11266" width="12.59765625" style="14" customWidth="1"/>
    <col min="11267" max="11267" width="3.69921875" style="14" customWidth="1"/>
    <col min="11268" max="11268" width="1.69921875" style="14" customWidth="1"/>
    <col min="11269" max="11269" width="3.19921875" style="14" customWidth="1"/>
    <col min="11270" max="11271" width="3.3984375" style="14" customWidth="1"/>
    <col min="11272" max="11274" width="2.8984375" style="14" customWidth="1"/>
    <col min="11275" max="11275" width="3" style="14" customWidth="1"/>
    <col min="11276" max="11276" width="2.8984375" style="14" customWidth="1"/>
    <col min="11277" max="11277" width="3" style="14" customWidth="1"/>
    <col min="11278" max="11278" width="1.69921875" style="14" customWidth="1"/>
    <col min="11279" max="11280" width="2.8984375" style="14" customWidth="1"/>
    <col min="11281" max="11281" width="3" style="14" customWidth="1"/>
    <col min="11282" max="11283" width="1.69921875" style="14" customWidth="1"/>
    <col min="11284" max="11285" width="3" style="14" customWidth="1"/>
    <col min="11286" max="11286" width="1.69921875" style="14" customWidth="1"/>
    <col min="11287" max="11287" width="3.19921875" style="14" customWidth="1"/>
    <col min="11288" max="11288" width="2.5" style="14" customWidth="1"/>
    <col min="11289" max="11289" width="2.8984375" style="14" customWidth="1"/>
    <col min="11290" max="11292" width="2.69921875" style="14" customWidth="1"/>
    <col min="11293" max="11293" width="1.69921875" style="14" customWidth="1"/>
    <col min="11294" max="11294" width="2.59765625" style="14" customWidth="1"/>
    <col min="11295" max="11295" width="2.8984375" style="14" customWidth="1"/>
    <col min="11296" max="11296" width="3.3984375" style="14" customWidth="1"/>
    <col min="11297" max="11297" width="2.8984375" style="14" customWidth="1"/>
    <col min="11298" max="11298" width="3.3984375" style="14" customWidth="1"/>
    <col min="11299" max="11299" width="2.8984375" style="14" customWidth="1"/>
    <col min="11300" max="11300" width="1.19921875" style="14" customWidth="1"/>
    <col min="11301" max="11303" width="2.69921875" style="14" customWidth="1"/>
    <col min="11304" max="11306" width="2.5" style="14" customWidth="1"/>
    <col min="11307" max="11308" width="10.69921875" style="14" bestFit="1" customWidth="1"/>
    <col min="11309" max="11520" width="8.3984375" style="14"/>
    <col min="11521" max="11521" width="3.69921875" style="14" customWidth="1"/>
    <col min="11522" max="11522" width="12.59765625" style="14" customWidth="1"/>
    <col min="11523" max="11523" width="3.69921875" style="14" customWidth="1"/>
    <col min="11524" max="11524" width="1.69921875" style="14" customWidth="1"/>
    <col min="11525" max="11525" width="3.19921875" style="14" customWidth="1"/>
    <col min="11526" max="11527" width="3.3984375" style="14" customWidth="1"/>
    <col min="11528" max="11530" width="2.8984375" style="14" customWidth="1"/>
    <col min="11531" max="11531" width="3" style="14" customWidth="1"/>
    <col min="11532" max="11532" width="2.8984375" style="14" customWidth="1"/>
    <col min="11533" max="11533" width="3" style="14" customWidth="1"/>
    <col min="11534" max="11534" width="1.69921875" style="14" customWidth="1"/>
    <col min="11535" max="11536" width="2.8984375" style="14" customWidth="1"/>
    <col min="11537" max="11537" width="3" style="14" customWidth="1"/>
    <col min="11538" max="11539" width="1.69921875" style="14" customWidth="1"/>
    <col min="11540" max="11541" width="3" style="14" customWidth="1"/>
    <col min="11542" max="11542" width="1.69921875" style="14" customWidth="1"/>
    <col min="11543" max="11543" width="3.19921875" style="14" customWidth="1"/>
    <col min="11544" max="11544" width="2.5" style="14" customWidth="1"/>
    <col min="11545" max="11545" width="2.8984375" style="14" customWidth="1"/>
    <col min="11546" max="11548" width="2.69921875" style="14" customWidth="1"/>
    <col min="11549" max="11549" width="1.69921875" style="14" customWidth="1"/>
    <col min="11550" max="11550" width="2.59765625" style="14" customWidth="1"/>
    <col min="11551" max="11551" width="2.8984375" style="14" customWidth="1"/>
    <col min="11552" max="11552" width="3.3984375" style="14" customWidth="1"/>
    <col min="11553" max="11553" width="2.8984375" style="14" customWidth="1"/>
    <col min="11554" max="11554" width="3.3984375" style="14" customWidth="1"/>
    <col min="11555" max="11555" width="2.8984375" style="14" customWidth="1"/>
    <col min="11556" max="11556" width="1.19921875" style="14" customWidth="1"/>
    <col min="11557" max="11559" width="2.69921875" style="14" customWidth="1"/>
    <col min="11560" max="11562" width="2.5" style="14" customWidth="1"/>
    <col min="11563" max="11564" width="10.69921875" style="14" bestFit="1" customWidth="1"/>
    <col min="11565" max="11776" width="8.3984375" style="14"/>
    <col min="11777" max="11777" width="3.69921875" style="14" customWidth="1"/>
    <col min="11778" max="11778" width="12.59765625" style="14" customWidth="1"/>
    <col min="11779" max="11779" width="3.69921875" style="14" customWidth="1"/>
    <col min="11780" max="11780" width="1.69921875" style="14" customWidth="1"/>
    <col min="11781" max="11781" width="3.19921875" style="14" customWidth="1"/>
    <col min="11782" max="11783" width="3.3984375" style="14" customWidth="1"/>
    <col min="11784" max="11786" width="2.8984375" style="14" customWidth="1"/>
    <col min="11787" max="11787" width="3" style="14" customWidth="1"/>
    <col min="11788" max="11788" width="2.8984375" style="14" customWidth="1"/>
    <col min="11789" max="11789" width="3" style="14" customWidth="1"/>
    <col min="11790" max="11790" width="1.69921875" style="14" customWidth="1"/>
    <col min="11791" max="11792" width="2.8984375" style="14" customWidth="1"/>
    <col min="11793" max="11793" width="3" style="14" customWidth="1"/>
    <col min="11794" max="11795" width="1.69921875" style="14" customWidth="1"/>
    <col min="11796" max="11797" width="3" style="14" customWidth="1"/>
    <col min="11798" max="11798" width="1.69921875" style="14" customWidth="1"/>
    <col min="11799" max="11799" width="3.19921875" style="14" customWidth="1"/>
    <col min="11800" max="11800" width="2.5" style="14" customWidth="1"/>
    <col min="11801" max="11801" width="2.8984375" style="14" customWidth="1"/>
    <col min="11802" max="11804" width="2.69921875" style="14" customWidth="1"/>
    <col min="11805" max="11805" width="1.69921875" style="14" customWidth="1"/>
    <col min="11806" max="11806" width="2.59765625" style="14" customWidth="1"/>
    <col min="11807" max="11807" width="2.8984375" style="14" customWidth="1"/>
    <col min="11808" max="11808" width="3.3984375" style="14" customWidth="1"/>
    <col min="11809" max="11809" width="2.8984375" style="14" customWidth="1"/>
    <col min="11810" max="11810" width="3.3984375" style="14" customWidth="1"/>
    <col min="11811" max="11811" width="2.8984375" style="14" customWidth="1"/>
    <col min="11812" max="11812" width="1.19921875" style="14" customWidth="1"/>
    <col min="11813" max="11815" width="2.69921875" style="14" customWidth="1"/>
    <col min="11816" max="11818" width="2.5" style="14" customWidth="1"/>
    <col min="11819" max="11820" width="10.69921875" style="14" bestFit="1" customWidth="1"/>
    <col min="11821" max="12032" width="8.3984375" style="14"/>
    <col min="12033" max="12033" width="3.69921875" style="14" customWidth="1"/>
    <col min="12034" max="12034" width="12.59765625" style="14" customWidth="1"/>
    <col min="12035" max="12035" width="3.69921875" style="14" customWidth="1"/>
    <col min="12036" max="12036" width="1.69921875" style="14" customWidth="1"/>
    <col min="12037" max="12037" width="3.19921875" style="14" customWidth="1"/>
    <col min="12038" max="12039" width="3.3984375" style="14" customWidth="1"/>
    <col min="12040" max="12042" width="2.8984375" style="14" customWidth="1"/>
    <col min="12043" max="12043" width="3" style="14" customWidth="1"/>
    <col min="12044" max="12044" width="2.8984375" style="14" customWidth="1"/>
    <col min="12045" max="12045" width="3" style="14" customWidth="1"/>
    <col min="12046" max="12046" width="1.69921875" style="14" customWidth="1"/>
    <col min="12047" max="12048" width="2.8984375" style="14" customWidth="1"/>
    <col min="12049" max="12049" width="3" style="14" customWidth="1"/>
    <col min="12050" max="12051" width="1.69921875" style="14" customWidth="1"/>
    <col min="12052" max="12053" width="3" style="14" customWidth="1"/>
    <col min="12054" max="12054" width="1.69921875" style="14" customWidth="1"/>
    <col min="12055" max="12055" width="3.19921875" style="14" customWidth="1"/>
    <col min="12056" max="12056" width="2.5" style="14" customWidth="1"/>
    <col min="12057" max="12057" width="2.8984375" style="14" customWidth="1"/>
    <col min="12058" max="12060" width="2.69921875" style="14" customWidth="1"/>
    <col min="12061" max="12061" width="1.69921875" style="14" customWidth="1"/>
    <col min="12062" max="12062" width="2.59765625" style="14" customWidth="1"/>
    <col min="12063" max="12063" width="2.8984375" style="14" customWidth="1"/>
    <col min="12064" max="12064" width="3.3984375" style="14" customWidth="1"/>
    <col min="12065" max="12065" width="2.8984375" style="14" customWidth="1"/>
    <col min="12066" max="12066" width="3.3984375" style="14" customWidth="1"/>
    <col min="12067" max="12067" width="2.8984375" style="14" customWidth="1"/>
    <col min="12068" max="12068" width="1.19921875" style="14" customWidth="1"/>
    <col min="12069" max="12071" width="2.69921875" style="14" customWidth="1"/>
    <col min="12072" max="12074" width="2.5" style="14" customWidth="1"/>
    <col min="12075" max="12076" width="10.69921875" style="14" bestFit="1" customWidth="1"/>
    <col min="12077" max="12288" width="8.3984375" style="14"/>
    <col min="12289" max="12289" width="3.69921875" style="14" customWidth="1"/>
    <col min="12290" max="12290" width="12.59765625" style="14" customWidth="1"/>
    <col min="12291" max="12291" width="3.69921875" style="14" customWidth="1"/>
    <col min="12292" max="12292" width="1.69921875" style="14" customWidth="1"/>
    <col min="12293" max="12293" width="3.19921875" style="14" customWidth="1"/>
    <col min="12294" max="12295" width="3.3984375" style="14" customWidth="1"/>
    <col min="12296" max="12298" width="2.8984375" style="14" customWidth="1"/>
    <col min="12299" max="12299" width="3" style="14" customWidth="1"/>
    <col min="12300" max="12300" width="2.8984375" style="14" customWidth="1"/>
    <col min="12301" max="12301" width="3" style="14" customWidth="1"/>
    <col min="12302" max="12302" width="1.69921875" style="14" customWidth="1"/>
    <col min="12303" max="12304" width="2.8984375" style="14" customWidth="1"/>
    <col min="12305" max="12305" width="3" style="14" customWidth="1"/>
    <col min="12306" max="12307" width="1.69921875" style="14" customWidth="1"/>
    <col min="12308" max="12309" width="3" style="14" customWidth="1"/>
    <col min="12310" max="12310" width="1.69921875" style="14" customWidth="1"/>
    <col min="12311" max="12311" width="3.19921875" style="14" customWidth="1"/>
    <col min="12312" max="12312" width="2.5" style="14" customWidth="1"/>
    <col min="12313" max="12313" width="2.8984375" style="14" customWidth="1"/>
    <col min="12314" max="12316" width="2.69921875" style="14" customWidth="1"/>
    <col min="12317" max="12317" width="1.69921875" style="14" customWidth="1"/>
    <col min="12318" max="12318" width="2.59765625" style="14" customWidth="1"/>
    <col min="12319" max="12319" width="2.8984375" style="14" customWidth="1"/>
    <col min="12320" max="12320" width="3.3984375" style="14" customWidth="1"/>
    <col min="12321" max="12321" width="2.8984375" style="14" customWidth="1"/>
    <col min="12322" max="12322" width="3.3984375" style="14" customWidth="1"/>
    <col min="12323" max="12323" width="2.8984375" style="14" customWidth="1"/>
    <col min="12324" max="12324" width="1.19921875" style="14" customWidth="1"/>
    <col min="12325" max="12327" width="2.69921875" style="14" customWidth="1"/>
    <col min="12328" max="12330" width="2.5" style="14" customWidth="1"/>
    <col min="12331" max="12332" width="10.69921875" style="14" bestFit="1" customWidth="1"/>
    <col min="12333" max="12544" width="8.3984375" style="14"/>
    <col min="12545" max="12545" width="3.69921875" style="14" customWidth="1"/>
    <col min="12546" max="12546" width="12.59765625" style="14" customWidth="1"/>
    <col min="12547" max="12547" width="3.69921875" style="14" customWidth="1"/>
    <col min="12548" max="12548" width="1.69921875" style="14" customWidth="1"/>
    <col min="12549" max="12549" width="3.19921875" style="14" customWidth="1"/>
    <col min="12550" max="12551" width="3.3984375" style="14" customWidth="1"/>
    <col min="12552" max="12554" width="2.8984375" style="14" customWidth="1"/>
    <col min="12555" max="12555" width="3" style="14" customWidth="1"/>
    <col min="12556" max="12556" width="2.8984375" style="14" customWidth="1"/>
    <col min="12557" max="12557" width="3" style="14" customWidth="1"/>
    <col min="12558" max="12558" width="1.69921875" style="14" customWidth="1"/>
    <col min="12559" max="12560" width="2.8984375" style="14" customWidth="1"/>
    <col min="12561" max="12561" width="3" style="14" customWidth="1"/>
    <col min="12562" max="12563" width="1.69921875" style="14" customWidth="1"/>
    <col min="12564" max="12565" width="3" style="14" customWidth="1"/>
    <col min="12566" max="12566" width="1.69921875" style="14" customWidth="1"/>
    <col min="12567" max="12567" width="3.19921875" style="14" customWidth="1"/>
    <col min="12568" max="12568" width="2.5" style="14" customWidth="1"/>
    <col min="12569" max="12569" width="2.8984375" style="14" customWidth="1"/>
    <col min="12570" max="12572" width="2.69921875" style="14" customWidth="1"/>
    <col min="12573" max="12573" width="1.69921875" style="14" customWidth="1"/>
    <col min="12574" max="12574" width="2.59765625" style="14" customWidth="1"/>
    <col min="12575" max="12575" width="2.8984375" style="14" customWidth="1"/>
    <col min="12576" max="12576" width="3.3984375" style="14" customWidth="1"/>
    <col min="12577" max="12577" width="2.8984375" style="14" customWidth="1"/>
    <col min="12578" max="12578" width="3.3984375" style="14" customWidth="1"/>
    <col min="12579" max="12579" width="2.8984375" style="14" customWidth="1"/>
    <col min="12580" max="12580" width="1.19921875" style="14" customWidth="1"/>
    <col min="12581" max="12583" width="2.69921875" style="14" customWidth="1"/>
    <col min="12584" max="12586" width="2.5" style="14" customWidth="1"/>
    <col min="12587" max="12588" width="10.69921875" style="14" bestFit="1" customWidth="1"/>
    <col min="12589" max="12800" width="8.3984375" style="14"/>
    <col min="12801" max="12801" width="3.69921875" style="14" customWidth="1"/>
    <col min="12802" max="12802" width="12.59765625" style="14" customWidth="1"/>
    <col min="12803" max="12803" width="3.69921875" style="14" customWidth="1"/>
    <col min="12804" max="12804" width="1.69921875" style="14" customWidth="1"/>
    <col min="12805" max="12805" width="3.19921875" style="14" customWidth="1"/>
    <col min="12806" max="12807" width="3.3984375" style="14" customWidth="1"/>
    <col min="12808" max="12810" width="2.8984375" style="14" customWidth="1"/>
    <col min="12811" max="12811" width="3" style="14" customWidth="1"/>
    <col min="12812" max="12812" width="2.8984375" style="14" customWidth="1"/>
    <col min="12813" max="12813" width="3" style="14" customWidth="1"/>
    <col min="12814" max="12814" width="1.69921875" style="14" customWidth="1"/>
    <col min="12815" max="12816" width="2.8984375" style="14" customWidth="1"/>
    <col min="12817" max="12817" width="3" style="14" customWidth="1"/>
    <col min="12818" max="12819" width="1.69921875" style="14" customWidth="1"/>
    <col min="12820" max="12821" width="3" style="14" customWidth="1"/>
    <col min="12822" max="12822" width="1.69921875" style="14" customWidth="1"/>
    <col min="12823" max="12823" width="3.19921875" style="14" customWidth="1"/>
    <col min="12824" max="12824" width="2.5" style="14" customWidth="1"/>
    <col min="12825" max="12825" width="2.8984375" style="14" customWidth="1"/>
    <col min="12826" max="12828" width="2.69921875" style="14" customWidth="1"/>
    <col min="12829" max="12829" width="1.69921875" style="14" customWidth="1"/>
    <col min="12830" max="12830" width="2.59765625" style="14" customWidth="1"/>
    <col min="12831" max="12831" width="2.8984375" style="14" customWidth="1"/>
    <col min="12832" max="12832" width="3.3984375" style="14" customWidth="1"/>
    <col min="12833" max="12833" width="2.8984375" style="14" customWidth="1"/>
    <col min="12834" max="12834" width="3.3984375" style="14" customWidth="1"/>
    <col min="12835" max="12835" width="2.8984375" style="14" customWidth="1"/>
    <col min="12836" max="12836" width="1.19921875" style="14" customWidth="1"/>
    <col min="12837" max="12839" width="2.69921875" style="14" customWidth="1"/>
    <col min="12840" max="12842" width="2.5" style="14" customWidth="1"/>
    <col min="12843" max="12844" width="10.69921875" style="14" bestFit="1" customWidth="1"/>
    <col min="12845" max="13056" width="8.3984375" style="14"/>
    <col min="13057" max="13057" width="3.69921875" style="14" customWidth="1"/>
    <col min="13058" max="13058" width="12.59765625" style="14" customWidth="1"/>
    <col min="13059" max="13059" width="3.69921875" style="14" customWidth="1"/>
    <col min="13060" max="13060" width="1.69921875" style="14" customWidth="1"/>
    <col min="13061" max="13061" width="3.19921875" style="14" customWidth="1"/>
    <col min="13062" max="13063" width="3.3984375" style="14" customWidth="1"/>
    <col min="13064" max="13066" width="2.8984375" style="14" customWidth="1"/>
    <col min="13067" max="13067" width="3" style="14" customWidth="1"/>
    <col min="13068" max="13068" width="2.8984375" style="14" customWidth="1"/>
    <col min="13069" max="13069" width="3" style="14" customWidth="1"/>
    <col min="13070" max="13070" width="1.69921875" style="14" customWidth="1"/>
    <col min="13071" max="13072" width="2.8984375" style="14" customWidth="1"/>
    <col min="13073" max="13073" width="3" style="14" customWidth="1"/>
    <col min="13074" max="13075" width="1.69921875" style="14" customWidth="1"/>
    <col min="13076" max="13077" width="3" style="14" customWidth="1"/>
    <col min="13078" max="13078" width="1.69921875" style="14" customWidth="1"/>
    <col min="13079" max="13079" width="3.19921875" style="14" customWidth="1"/>
    <col min="13080" max="13080" width="2.5" style="14" customWidth="1"/>
    <col min="13081" max="13081" width="2.8984375" style="14" customWidth="1"/>
    <col min="13082" max="13084" width="2.69921875" style="14" customWidth="1"/>
    <col min="13085" max="13085" width="1.69921875" style="14" customWidth="1"/>
    <col min="13086" max="13086" width="2.59765625" style="14" customWidth="1"/>
    <col min="13087" max="13087" width="2.8984375" style="14" customWidth="1"/>
    <col min="13088" max="13088" width="3.3984375" style="14" customWidth="1"/>
    <col min="13089" max="13089" width="2.8984375" style="14" customWidth="1"/>
    <col min="13090" max="13090" width="3.3984375" style="14" customWidth="1"/>
    <col min="13091" max="13091" width="2.8984375" style="14" customWidth="1"/>
    <col min="13092" max="13092" width="1.19921875" style="14" customWidth="1"/>
    <col min="13093" max="13095" width="2.69921875" style="14" customWidth="1"/>
    <col min="13096" max="13098" width="2.5" style="14" customWidth="1"/>
    <col min="13099" max="13100" width="10.69921875" style="14" bestFit="1" customWidth="1"/>
    <col min="13101" max="13312" width="8.3984375" style="14"/>
    <col min="13313" max="13313" width="3.69921875" style="14" customWidth="1"/>
    <col min="13314" max="13314" width="12.59765625" style="14" customWidth="1"/>
    <col min="13315" max="13315" width="3.69921875" style="14" customWidth="1"/>
    <col min="13316" max="13316" width="1.69921875" style="14" customWidth="1"/>
    <col min="13317" max="13317" width="3.19921875" style="14" customWidth="1"/>
    <col min="13318" max="13319" width="3.3984375" style="14" customWidth="1"/>
    <col min="13320" max="13322" width="2.8984375" style="14" customWidth="1"/>
    <col min="13323" max="13323" width="3" style="14" customWidth="1"/>
    <col min="13324" max="13324" width="2.8984375" style="14" customWidth="1"/>
    <col min="13325" max="13325" width="3" style="14" customWidth="1"/>
    <col min="13326" max="13326" width="1.69921875" style="14" customWidth="1"/>
    <col min="13327" max="13328" width="2.8984375" style="14" customWidth="1"/>
    <col min="13329" max="13329" width="3" style="14" customWidth="1"/>
    <col min="13330" max="13331" width="1.69921875" style="14" customWidth="1"/>
    <col min="13332" max="13333" width="3" style="14" customWidth="1"/>
    <col min="13334" max="13334" width="1.69921875" style="14" customWidth="1"/>
    <col min="13335" max="13335" width="3.19921875" style="14" customWidth="1"/>
    <col min="13336" max="13336" width="2.5" style="14" customWidth="1"/>
    <col min="13337" max="13337" width="2.8984375" style="14" customWidth="1"/>
    <col min="13338" max="13340" width="2.69921875" style="14" customWidth="1"/>
    <col min="13341" max="13341" width="1.69921875" style="14" customWidth="1"/>
    <col min="13342" max="13342" width="2.59765625" style="14" customWidth="1"/>
    <col min="13343" max="13343" width="2.8984375" style="14" customWidth="1"/>
    <col min="13344" max="13344" width="3.3984375" style="14" customWidth="1"/>
    <col min="13345" max="13345" width="2.8984375" style="14" customWidth="1"/>
    <col min="13346" max="13346" width="3.3984375" style="14" customWidth="1"/>
    <col min="13347" max="13347" width="2.8984375" style="14" customWidth="1"/>
    <col min="13348" max="13348" width="1.19921875" style="14" customWidth="1"/>
    <col min="13349" max="13351" width="2.69921875" style="14" customWidth="1"/>
    <col min="13352" max="13354" width="2.5" style="14" customWidth="1"/>
    <col min="13355" max="13356" width="10.69921875" style="14" bestFit="1" customWidth="1"/>
    <col min="13357" max="13568" width="8.3984375" style="14"/>
    <col min="13569" max="13569" width="3.69921875" style="14" customWidth="1"/>
    <col min="13570" max="13570" width="12.59765625" style="14" customWidth="1"/>
    <col min="13571" max="13571" width="3.69921875" style="14" customWidth="1"/>
    <col min="13572" max="13572" width="1.69921875" style="14" customWidth="1"/>
    <col min="13573" max="13573" width="3.19921875" style="14" customWidth="1"/>
    <col min="13574" max="13575" width="3.3984375" style="14" customWidth="1"/>
    <col min="13576" max="13578" width="2.8984375" style="14" customWidth="1"/>
    <col min="13579" max="13579" width="3" style="14" customWidth="1"/>
    <col min="13580" max="13580" width="2.8984375" style="14" customWidth="1"/>
    <col min="13581" max="13581" width="3" style="14" customWidth="1"/>
    <col min="13582" max="13582" width="1.69921875" style="14" customWidth="1"/>
    <col min="13583" max="13584" width="2.8984375" style="14" customWidth="1"/>
    <col min="13585" max="13585" width="3" style="14" customWidth="1"/>
    <col min="13586" max="13587" width="1.69921875" style="14" customWidth="1"/>
    <col min="13588" max="13589" width="3" style="14" customWidth="1"/>
    <col min="13590" max="13590" width="1.69921875" style="14" customWidth="1"/>
    <col min="13591" max="13591" width="3.19921875" style="14" customWidth="1"/>
    <col min="13592" max="13592" width="2.5" style="14" customWidth="1"/>
    <col min="13593" max="13593" width="2.8984375" style="14" customWidth="1"/>
    <col min="13594" max="13596" width="2.69921875" style="14" customWidth="1"/>
    <col min="13597" max="13597" width="1.69921875" style="14" customWidth="1"/>
    <col min="13598" max="13598" width="2.59765625" style="14" customWidth="1"/>
    <col min="13599" max="13599" width="2.8984375" style="14" customWidth="1"/>
    <col min="13600" max="13600" width="3.3984375" style="14" customWidth="1"/>
    <col min="13601" max="13601" width="2.8984375" style="14" customWidth="1"/>
    <col min="13602" max="13602" width="3.3984375" style="14" customWidth="1"/>
    <col min="13603" max="13603" width="2.8984375" style="14" customWidth="1"/>
    <col min="13604" max="13604" width="1.19921875" style="14" customWidth="1"/>
    <col min="13605" max="13607" width="2.69921875" style="14" customWidth="1"/>
    <col min="13608" max="13610" width="2.5" style="14" customWidth="1"/>
    <col min="13611" max="13612" width="10.69921875" style="14" bestFit="1" customWidth="1"/>
    <col min="13613" max="13824" width="8.3984375" style="14"/>
    <col min="13825" max="13825" width="3.69921875" style="14" customWidth="1"/>
    <col min="13826" max="13826" width="12.59765625" style="14" customWidth="1"/>
    <col min="13827" max="13827" width="3.69921875" style="14" customWidth="1"/>
    <col min="13828" max="13828" width="1.69921875" style="14" customWidth="1"/>
    <col min="13829" max="13829" width="3.19921875" style="14" customWidth="1"/>
    <col min="13830" max="13831" width="3.3984375" style="14" customWidth="1"/>
    <col min="13832" max="13834" width="2.8984375" style="14" customWidth="1"/>
    <col min="13835" max="13835" width="3" style="14" customWidth="1"/>
    <col min="13836" max="13836" width="2.8984375" style="14" customWidth="1"/>
    <col min="13837" max="13837" width="3" style="14" customWidth="1"/>
    <col min="13838" max="13838" width="1.69921875" style="14" customWidth="1"/>
    <col min="13839" max="13840" width="2.8984375" style="14" customWidth="1"/>
    <col min="13841" max="13841" width="3" style="14" customWidth="1"/>
    <col min="13842" max="13843" width="1.69921875" style="14" customWidth="1"/>
    <col min="13844" max="13845" width="3" style="14" customWidth="1"/>
    <col min="13846" max="13846" width="1.69921875" style="14" customWidth="1"/>
    <col min="13847" max="13847" width="3.19921875" style="14" customWidth="1"/>
    <col min="13848" max="13848" width="2.5" style="14" customWidth="1"/>
    <col min="13849" max="13849" width="2.8984375" style="14" customWidth="1"/>
    <col min="13850" max="13852" width="2.69921875" style="14" customWidth="1"/>
    <col min="13853" max="13853" width="1.69921875" style="14" customWidth="1"/>
    <col min="13854" max="13854" width="2.59765625" style="14" customWidth="1"/>
    <col min="13855" max="13855" width="2.8984375" style="14" customWidth="1"/>
    <col min="13856" max="13856" width="3.3984375" style="14" customWidth="1"/>
    <col min="13857" max="13857" width="2.8984375" style="14" customWidth="1"/>
    <col min="13858" max="13858" width="3.3984375" style="14" customWidth="1"/>
    <col min="13859" max="13859" width="2.8984375" style="14" customWidth="1"/>
    <col min="13860" max="13860" width="1.19921875" style="14" customWidth="1"/>
    <col min="13861" max="13863" width="2.69921875" style="14" customWidth="1"/>
    <col min="13864" max="13866" width="2.5" style="14" customWidth="1"/>
    <col min="13867" max="13868" width="10.69921875" style="14" bestFit="1" customWidth="1"/>
    <col min="13869" max="14080" width="8.3984375" style="14"/>
    <col min="14081" max="14081" width="3.69921875" style="14" customWidth="1"/>
    <col min="14082" max="14082" width="12.59765625" style="14" customWidth="1"/>
    <col min="14083" max="14083" width="3.69921875" style="14" customWidth="1"/>
    <col min="14084" max="14084" width="1.69921875" style="14" customWidth="1"/>
    <col min="14085" max="14085" width="3.19921875" style="14" customWidth="1"/>
    <col min="14086" max="14087" width="3.3984375" style="14" customWidth="1"/>
    <col min="14088" max="14090" width="2.8984375" style="14" customWidth="1"/>
    <col min="14091" max="14091" width="3" style="14" customWidth="1"/>
    <col min="14092" max="14092" width="2.8984375" style="14" customWidth="1"/>
    <col min="14093" max="14093" width="3" style="14" customWidth="1"/>
    <col min="14094" max="14094" width="1.69921875" style="14" customWidth="1"/>
    <col min="14095" max="14096" width="2.8984375" style="14" customWidth="1"/>
    <col min="14097" max="14097" width="3" style="14" customWidth="1"/>
    <col min="14098" max="14099" width="1.69921875" style="14" customWidth="1"/>
    <col min="14100" max="14101" width="3" style="14" customWidth="1"/>
    <col min="14102" max="14102" width="1.69921875" style="14" customWidth="1"/>
    <col min="14103" max="14103" width="3.19921875" style="14" customWidth="1"/>
    <col min="14104" max="14104" width="2.5" style="14" customWidth="1"/>
    <col min="14105" max="14105" width="2.8984375" style="14" customWidth="1"/>
    <col min="14106" max="14108" width="2.69921875" style="14" customWidth="1"/>
    <col min="14109" max="14109" width="1.69921875" style="14" customWidth="1"/>
    <col min="14110" max="14110" width="2.59765625" style="14" customWidth="1"/>
    <col min="14111" max="14111" width="2.8984375" style="14" customWidth="1"/>
    <col min="14112" max="14112" width="3.3984375" style="14" customWidth="1"/>
    <col min="14113" max="14113" width="2.8984375" style="14" customWidth="1"/>
    <col min="14114" max="14114" width="3.3984375" style="14" customWidth="1"/>
    <col min="14115" max="14115" width="2.8984375" style="14" customWidth="1"/>
    <col min="14116" max="14116" width="1.19921875" style="14" customWidth="1"/>
    <col min="14117" max="14119" width="2.69921875" style="14" customWidth="1"/>
    <col min="14120" max="14122" width="2.5" style="14" customWidth="1"/>
    <col min="14123" max="14124" width="10.69921875" style="14" bestFit="1" customWidth="1"/>
    <col min="14125" max="14336" width="8.3984375" style="14"/>
    <col min="14337" max="14337" width="3.69921875" style="14" customWidth="1"/>
    <col min="14338" max="14338" width="12.59765625" style="14" customWidth="1"/>
    <col min="14339" max="14339" width="3.69921875" style="14" customWidth="1"/>
    <col min="14340" max="14340" width="1.69921875" style="14" customWidth="1"/>
    <col min="14341" max="14341" width="3.19921875" style="14" customWidth="1"/>
    <col min="14342" max="14343" width="3.3984375" style="14" customWidth="1"/>
    <col min="14344" max="14346" width="2.8984375" style="14" customWidth="1"/>
    <col min="14347" max="14347" width="3" style="14" customWidth="1"/>
    <col min="14348" max="14348" width="2.8984375" style="14" customWidth="1"/>
    <col min="14349" max="14349" width="3" style="14" customWidth="1"/>
    <col min="14350" max="14350" width="1.69921875" style="14" customWidth="1"/>
    <col min="14351" max="14352" width="2.8984375" style="14" customWidth="1"/>
    <col min="14353" max="14353" width="3" style="14" customWidth="1"/>
    <col min="14354" max="14355" width="1.69921875" style="14" customWidth="1"/>
    <col min="14356" max="14357" width="3" style="14" customWidth="1"/>
    <col min="14358" max="14358" width="1.69921875" style="14" customWidth="1"/>
    <col min="14359" max="14359" width="3.19921875" style="14" customWidth="1"/>
    <col min="14360" max="14360" width="2.5" style="14" customWidth="1"/>
    <col min="14361" max="14361" width="2.8984375" style="14" customWidth="1"/>
    <col min="14362" max="14364" width="2.69921875" style="14" customWidth="1"/>
    <col min="14365" max="14365" width="1.69921875" style="14" customWidth="1"/>
    <col min="14366" max="14366" width="2.59765625" style="14" customWidth="1"/>
    <col min="14367" max="14367" width="2.8984375" style="14" customWidth="1"/>
    <col min="14368" max="14368" width="3.3984375" style="14" customWidth="1"/>
    <col min="14369" max="14369" width="2.8984375" style="14" customWidth="1"/>
    <col min="14370" max="14370" width="3.3984375" style="14" customWidth="1"/>
    <col min="14371" max="14371" width="2.8984375" style="14" customWidth="1"/>
    <col min="14372" max="14372" width="1.19921875" style="14" customWidth="1"/>
    <col min="14373" max="14375" width="2.69921875" style="14" customWidth="1"/>
    <col min="14376" max="14378" width="2.5" style="14" customWidth="1"/>
    <col min="14379" max="14380" width="10.69921875" style="14" bestFit="1" customWidth="1"/>
    <col min="14381" max="14592" width="8.3984375" style="14"/>
    <col min="14593" max="14593" width="3.69921875" style="14" customWidth="1"/>
    <col min="14594" max="14594" width="12.59765625" style="14" customWidth="1"/>
    <col min="14595" max="14595" width="3.69921875" style="14" customWidth="1"/>
    <col min="14596" max="14596" width="1.69921875" style="14" customWidth="1"/>
    <col min="14597" max="14597" width="3.19921875" style="14" customWidth="1"/>
    <col min="14598" max="14599" width="3.3984375" style="14" customWidth="1"/>
    <col min="14600" max="14602" width="2.8984375" style="14" customWidth="1"/>
    <col min="14603" max="14603" width="3" style="14" customWidth="1"/>
    <col min="14604" max="14604" width="2.8984375" style="14" customWidth="1"/>
    <col min="14605" max="14605" width="3" style="14" customWidth="1"/>
    <col min="14606" max="14606" width="1.69921875" style="14" customWidth="1"/>
    <col min="14607" max="14608" width="2.8984375" style="14" customWidth="1"/>
    <col min="14609" max="14609" width="3" style="14" customWidth="1"/>
    <col min="14610" max="14611" width="1.69921875" style="14" customWidth="1"/>
    <col min="14612" max="14613" width="3" style="14" customWidth="1"/>
    <col min="14614" max="14614" width="1.69921875" style="14" customWidth="1"/>
    <col min="14615" max="14615" width="3.19921875" style="14" customWidth="1"/>
    <col min="14616" max="14616" width="2.5" style="14" customWidth="1"/>
    <col min="14617" max="14617" width="2.8984375" style="14" customWidth="1"/>
    <col min="14618" max="14620" width="2.69921875" style="14" customWidth="1"/>
    <col min="14621" max="14621" width="1.69921875" style="14" customWidth="1"/>
    <col min="14622" max="14622" width="2.59765625" style="14" customWidth="1"/>
    <col min="14623" max="14623" width="2.8984375" style="14" customWidth="1"/>
    <col min="14624" max="14624" width="3.3984375" style="14" customWidth="1"/>
    <col min="14625" max="14625" width="2.8984375" style="14" customWidth="1"/>
    <col min="14626" max="14626" width="3.3984375" style="14" customWidth="1"/>
    <col min="14627" max="14627" width="2.8984375" style="14" customWidth="1"/>
    <col min="14628" max="14628" width="1.19921875" style="14" customWidth="1"/>
    <col min="14629" max="14631" width="2.69921875" style="14" customWidth="1"/>
    <col min="14632" max="14634" width="2.5" style="14" customWidth="1"/>
    <col min="14635" max="14636" width="10.69921875" style="14" bestFit="1" customWidth="1"/>
    <col min="14637" max="14848" width="8.3984375" style="14"/>
    <col min="14849" max="14849" width="3.69921875" style="14" customWidth="1"/>
    <col min="14850" max="14850" width="12.59765625" style="14" customWidth="1"/>
    <col min="14851" max="14851" width="3.69921875" style="14" customWidth="1"/>
    <col min="14852" max="14852" width="1.69921875" style="14" customWidth="1"/>
    <col min="14853" max="14853" width="3.19921875" style="14" customWidth="1"/>
    <col min="14854" max="14855" width="3.3984375" style="14" customWidth="1"/>
    <col min="14856" max="14858" width="2.8984375" style="14" customWidth="1"/>
    <col min="14859" max="14859" width="3" style="14" customWidth="1"/>
    <col min="14860" max="14860" width="2.8984375" style="14" customWidth="1"/>
    <col min="14861" max="14861" width="3" style="14" customWidth="1"/>
    <col min="14862" max="14862" width="1.69921875" style="14" customWidth="1"/>
    <col min="14863" max="14864" width="2.8984375" style="14" customWidth="1"/>
    <col min="14865" max="14865" width="3" style="14" customWidth="1"/>
    <col min="14866" max="14867" width="1.69921875" style="14" customWidth="1"/>
    <col min="14868" max="14869" width="3" style="14" customWidth="1"/>
    <col min="14870" max="14870" width="1.69921875" style="14" customWidth="1"/>
    <col min="14871" max="14871" width="3.19921875" style="14" customWidth="1"/>
    <col min="14872" max="14872" width="2.5" style="14" customWidth="1"/>
    <col min="14873" max="14873" width="2.8984375" style="14" customWidth="1"/>
    <col min="14874" max="14876" width="2.69921875" style="14" customWidth="1"/>
    <col min="14877" max="14877" width="1.69921875" style="14" customWidth="1"/>
    <col min="14878" max="14878" width="2.59765625" style="14" customWidth="1"/>
    <col min="14879" max="14879" width="2.8984375" style="14" customWidth="1"/>
    <col min="14880" max="14880" width="3.3984375" style="14" customWidth="1"/>
    <col min="14881" max="14881" width="2.8984375" style="14" customWidth="1"/>
    <col min="14882" max="14882" width="3.3984375" style="14" customWidth="1"/>
    <col min="14883" max="14883" width="2.8984375" style="14" customWidth="1"/>
    <col min="14884" max="14884" width="1.19921875" style="14" customWidth="1"/>
    <col min="14885" max="14887" width="2.69921875" style="14" customWidth="1"/>
    <col min="14888" max="14890" width="2.5" style="14" customWidth="1"/>
    <col min="14891" max="14892" width="10.69921875" style="14" bestFit="1" customWidth="1"/>
    <col min="14893" max="15104" width="8.3984375" style="14"/>
    <col min="15105" max="15105" width="3.69921875" style="14" customWidth="1"/>
    <col min="15106" max="15106" width="12.59765625" style="14" customWidth="1"/>
    <col min="15107" max="15107" width="3.69921875" style="14" customWidth="1"/>
    <col min="15108" max="15108" width="1.69921875" style="14" customWidth="1"/>
    <col min="15109" max="15109" width="3.19921875" style="14" customWidth="1"/>
    <col min="15110" max="15111" width="3.3984375" style="14" customWidth="1"/>
    <col min="15112" max="15114" width="2.8984375" style="14" customWidth="1"/>
    <col min="15115" max="15115" width="3" style="14" customWidth="1"/>
    <col min="15116" max="15116" width="2.8984375" style="14" customWidth="1"/>
    <col min="15117" max="15117" width="3" style="14" customWidth="1"/>
    <col min="15118" max="15118" width="1.69921875" style="14" customWidth="1"/>
    <col min="15119" max="15120" width="2.8984375" style="14" customWidth="1"/>
    <col min="15121" max="15121" width="3" style="14" customWidth="1"/>
    <col min="15122" max="15123" width="1.69921875" style="14" customWidth="1"/>
    <col min="15124" max="15125" width="3" style="14" customWidth="1"/>
    <col min="15126" max="15126" width="1.69921875" style="14" customWidth="1"/>
    <col min="15127" max="15127" width="3.19921875" style="14" customWidth="1"/>
    <col min="15128" max="15128" width="2.5" style="14" customWidth="1"/>
    <col min="15129" max="15129" width="2.8984375" style="14" customWidth="1"/>
    <col min="15130" max="15132" width="2.69921875" style="14" customWidth="1"/>
    <col min="15133" max="15133" width="1.69921875" style="14" customWidth="1"/>
    <col min="15134" max="15134" width="2.59765625" style="14" customWidth="1"/>
    <col min="15135" max="15135" width="2.8984375" style="14" customWidth="1"/>
    <col min="15136" max="15136" width="3.3984375" style="14" customWidth="1"/>
    <col min="15137" max="15137" width="2.8984375" style="14" customWidth="1"/>
    <col min="15138" max="15138" width="3.3984375" style="14" customWidth="1"/>
    <col min="15139" max="15139" width="2.8984375" style="14" customWidth="1"/>
    <col min="15140" max="15140" width="1.19921875" style="14" customWidth="1"/>
    <col min="15141" max="15143" width="2.69921875" style="14" customWidth="1"/>
    <col min="15144" max="15146" width="2.5" style="14" customWidth="1"/>
    <col min="15147" max="15148" width="10.69921875" style="14" bestFit="1" customWidth="1"/>
    <col min="15149" max="15360" width="8.3984375" style="14"/>
    <col min="15361" max="15361" width="3.69921875" style="14" customWidth="1"/>
    <col min="15362" max="15362" width="12.59765625" style="14" customWidth="1"/>
    <col min="15363" max="15363" width="3.69921875" style="14" customWidth="1"/>
    <col min="15364" max="15364" width="1.69921875" style="14" customWidth="1"/>
    <col min="15365" max="15365" width="3.19921875" style="14" customWidth="1"/>
    <col min="15366" max="15367" width="3.3984375" style="14" customWidth="1"/>
    <col min="15368" max="15370" width="2.8984375" style="14" customWidth="1"/>
    <col min="15371" max="15371" width="3" style="14" customWidth="1"/>
    <col min="15372" max="15372" width="2.8984375" style="14" customWidth="1"/>
    <col min="15373" max="15373" width="3" style="14" customWidth="1"/>
    <col min="15374" max="15374" width="1.69921875" style="14" customWidth="1"/>
    <col min="15375" max="15376" width="2.8984375" style="14" customWidth="1"/>
    <col min="15377" max="15377" width="3" style="14" customWidth="1"/>
    <col min="15378" max="15379" width="1.69921875" style="14" customWidth="1"/>
    <col min="15380" max="15381" width="3" style="14" customWidth="1"/>
    <col min="15382" max="15382" width="1.69921875" style="14" customWidth="1"/>
    <col min="15383" max="15383" width="3.19921875" style="14" customWidth="1"/>
    <col min="15384" max="15384" width="2.5" style="14" customWidth="1"/>
    <col min="15385" max="15385" width="2.8984375" style="14" customWidth="1"/>
    <col min="15386" max="15388" width="2.69921875" style="14" customWidth="1"/>
    <col min="15389" max="15389" width="1.69921875" style="14" customWidth="1"/>
    <col min="15390" max="15390" width="2.59765625" style="14" customWidth="1"/>
    <col min="15391" max="15391" width="2.8984375" style="14" customWidth="1"/>
    <col min="15392" max="15392" width="3.3984375" style="14" customWidth="1"/>
    <col min="15393" max="15393" width="2.8984375" style="14" customWidth="1"/>
    <col min="15394" max="15394" width="3.3984375" style="14" customWidth="1"/>
    <col min="15395" max="15395" width="2.8984375" style="14" customWidth="1"/>
    <col min="15396" max="15396" width="1.19921875" style="14" customWidth="1"/>
    <col min="15397" max="15399" width="2.69921875" style="14" customWidth="1"/>
    <col min="15400" max="15402" width="2.5" style="14" customWidth="1"/>
    <col min="15403" max="15404" width="10.69921875" style="14" bestFit="1" customWidth="1"/>
    <col min="15405" max="15616" width="8.3984375" style="14"/>
    <col min="15617" max="15617" width="3.69921875" style="14" customWidth="1"/>
    <col min="15618" max="15618" width="12.59765625" style="14" customWidth="1"/>
    <col min="15619" max="15619" width="3.69921875" style="14" customWidth="1"/>
    <col min="15620" max="15620" width="1.69921875" style="14" customWidth="1"/>
    <col min="15621" max="15621" width="3.19921875" style="14" customWidth="1"/>
    <col min="15622" max="15623" width="3.3984375" style="14" customWidth="1"/>
    <col min="15624" max="15626" width="2.8984375" style="14" customWidth="1"/>
    <col min="15627" max="15627" width="3" style="14" customWidth="1"/>
    <col min="15628" max="15628" width="2.8984375" style="14" customWidth="1"/>
    <col min="15629" max="15629" width="3" style="14" customWidth="1"/>
    <col min="15630" max="15630" width="1.69921875" style="14" customWidth="1"/>
    <col min="15631" max="15632" width="2.8984375" style="14" customWidth="1"/>
    <col min="15633" max="15633" width="3" style="14" customWidth="1"/>
    <col min="15634" max="15635" width="1.69921875" style="14" customWidth="1"/>
    <col min="15636" max="15637" width="3" style="14" customWidth="1"/>
    <col min="15638" max="15638" width="1.69921875" style="14" customWidth="1"/>
    <col min="15639" max="15639" width="3.19921875" style="14" customWidth="1"/>
    <col min="15640" max="15640" width="2.5" style="14" customWidth="1"/>
    <col min="15641" max="15641" width="2.8984375" style="14" customWidth="1"/>
    <col min="15642" max="15644" width="2.69921875" style="14" customWidth="1"/>
    <col min="15645" max="15645" width="1.69921875" style="14" customWidth="1"/>
    <col min="15646" max="15646" width="2.59765625" style="14" customWidth="1"/>
    <col min="15647" max="15647" width="2.8984375" style="14" customWidth="1"/>
    <col min="15648" max="15648" width="3.3984375" style="14" customWidth="1"/>
    <col min="15649" max="15649" width="2.8984375" style="14" customWidth="1"/>
    <col min="15650" max="15650" width="3.3984375" style="14" customWidth="1"/>
    <col min="15651" max="15651" width="2.8984375" style="14" customWidth="1"/>
    <col min="15652" max="15652" width="1.19921875" style="14" customWidth="1"/>
    <col min="15653" max="15655" width="2.69921875" style="14" customWidth="1"/>
    <col min="15656" max="15658" width="2.5" style="14" customWidth="1"/>
    <col min="15659" max="15660" width="10.69921875" style="14" bestFit="1" customWidth="1"/>
    <col min="15661" max="15872" width="8.3984375" style="14"/>
    <col min="15873" max="15873" width="3.69921875" style="14" customWidth="1"/>
    <col min="15874" max="15874" width="12.59765625" style="14" customWidth="1"/>
    <col min="15875" max="15875" width="3.69921875" style="14" customWidth="1"/>
    <col min="15876" max="15876" width="1.69921875" style="14" customWidth="1"/>
    <col min="15877" max="15877" width="3.19921875" style="14" customWidth="1"/>
    <col min="15878" max="15879" width="3.3984375" style="14" customWidth="1"/>
    <col min="15880" max="15882" width="2.8984375" style="14" customWidth="1"/>
    <col min="15883" max="15883" width="3" style="14" customWidth="1"/>
    <col min="15884" max="15884" width="2.8984375" style="14" customWidth="1"/>
    <col min="15885" max="15885" width="3" style="14" customWidth="1"/>
    <col min="15886" max="15886" width="1.69921875" style="14" customWidth="1"/>
    <col min="15887" max="15888" width="2.8984375" style="14" customWidth="1"/>
    <col min="15889" max="15889" width="3" style="14" customWidth="1"/>
    <col min="15890" max="15891" width="1.69921875" style="14" customWidth="1"/>
    <col min="15892" max="15893" width="3" style="14" customWidth="1"/>
    <col min="15894" max="15894" width="1.69921875" style="14" customWidth="1"/>
    <col min="15895" max="15895" width="3.19921875" style="14" customWidth="1"/>
    <col min="15896" max="15896" width="2.5" style="14" customWidth="1"/>
    <col min="15897" max="15897" width="2.8984375" style="14" customWidth="1"/>
    <col min="15898" max="15900" width="2.69921875" style="14" customWidth="1"/>
    <col min="15901" max="15901" width="1.69921875" style="14" customWidth="1"/>
    <col min="15902" max="15902" width="2.59765625" style="14" customWidth="1"/>
    <col min="15903" max="15903" width="2.8984375" style="14" customWidth="1"/>
    <col min="15904" max="15904" width="3.3984375" style="14" customWidth="1"/>
    <col min="15905" max="15905" width="2.8984375" style="14" customWidth="1"/>
    <col min="15906" max="15906" width="3.3984375" style="14" customWidth="1"/>
    <col min="15907" max="15907" width="2.8984375" style="14" customWidth="1"/>
    <col min="15908" max="15908" width="1.19921875" style="14" customWidth="1"/>
    <col min="15909" max="15911" width="2.69921875" style="14" customWidth="1"/>
    <col min="15912" max="15914" width="2.5" style="14" customWidth="1"/>
    <col min="15915" max="15916" width="10.69921875" style="14" bestFit="1" customWidth="1"/>
    <col min="15917" max="16128" width="8.3984375" style="14"/>
    <col min="16129" max="16129" width="3.69921875" style="14" customWidth="1"/>
    <col min="16130" max="16130" width="12.59765625" style="14" customWidth="1"/>
    <col min="16131" max="16131" width="3.69921875" style="14" customWidth="1"/>
    <col min="16132" max="16132" width="1.69921875" style="14" customWidth="1"/>
    <col min="16133" max="16133" width="3.19921875" style="14" customWidth="1"/>
    <col min="16134" max="16135" width="3.3984375" style="14" customWidth="1"/>
    <col min="16136" max="16138" width="2.8984375" style="14" customWidth="1"/>
    <col min="16139" max="16139" width="3" style="14" customWidth="1"/>
    <col min="16140" max="16140" width="2.8984375" style="14" customWidth="1"/>
    <col min="16141" max="16141" width="3" style="14" customWidth="1"/>
    <col min="16142" max="16142" width="1.69921875" style="14" customWidth="1"/>
    <col min="16143" max="16144" width="2.8984375" style="14" customWidth="1"/>
    <col min="16145" max="16145" width="3" style="14" customWidth="1"/>
    <col min="16146" max="16147" width="1.69921875" style="14" customWidth="1"/>
    <col min="16148" max="16149" width="3" style="14" customWidth="1"/>
    <col min="16150" max="16150" width="1.69921875" style="14" customWidth="1"/>
    <col min="16151" max="16151" width="3.19921875" style="14" customWidth="1"/>
    <col min="16152" max="16152" width="2.5" style="14" customWidth="1"/>
    <col min="16153" max="16153" width="2.8984375" style="14" customWidth="1"/>
    <col min="16154" max="16156" width="2.69921875" style="14" customWidth="1"/>
    <col min="16157" max="16157" width="1.69921875" style="14" customWidth="1"/>
    <col min="16158" max="16158" width="2.59765625" style="14" customWidth="1"/>
    <col min="16159" max="16159" width="2.8984375" style="14" customWidth="1"/>
    <col min="16160" max="16160" width="3.3984375" style="14" customWidth="1"/>
    <col min="16161" max="16161" width="2.8984375" style="14" customWidth="1"/>
    <col min="16162" max="16162" width="3.3984375" style="14" customWidth="1"/>
    <col min="16163" max="16163" width="2.8984375" style="14" customWidth="1"/>
    <col min="16164" max="16164" width="1.19921875" style="14" customWidth="1"/>
    <col min="16165" max="16167" width="2.69921875" style="14" customWidth="1"/>
    <col min="16168" max="16170" width="2.5" style="14" customWidth="1"/>
    <col min="16171" max="16172" width="10.69921875" style="14" bestFit="1" customWidth="1"/>
    <col min="16173" max="16384" width="8.3984375" style="14"/>
  </cols>
  <sheetData>
    <row r="1" spans="1:63" ht="18.8" customHeight="1" thickBot="1" x14ac:dyDescent="0.35">
      <c r="AD1" s="747" t="s">
        <v>165</v>
      </c>
      <c r="AE1" s="748"/>
      <c r="AF1" s="748"/>
      <c r="AG1" s="748"/>
      <c r="AH1" s="748"/>
      <c r="AI1" s="748"/>
      <c r="AJ1" s="748"/>
      <c r="AK1" s="748"/>
      <c r="AL1" s="748"/>
      <c r="AM1" s="748"/>
      <c r="AN1" s="748"/>
      <c r="AO1" s="749"/>
    </row>
    <row r="2" spans="1:63" s="15" customFormat="1" ht="6.05" thickBot="1" x14ac:dyDescent="0.35">
      <c r="A2" s="20"/>
    </row>
    <row r="3" spans="1:63" s="15" customFormat="1" ht="11.5" x14ac:dyDescent="0.3">
      <c r="A3" s="750" t="s">
        <v>166</v>
      </c>
      <c r="B3" s="498"/>
      <c r="C3" s="499"/>
      <c r="D3" s="499"/>
      <c r="E3" s="499"/>
      <c r="F3" s="500"/>
      <c r="G3" s="500"/>
      <c r="H3" s="500"/>
      <c r="I3" s="500"/>
      <c r="J3" s="500"/>
      <c r="K3" s="500"/>
      <c r="L3" s="500"/>
      <c r="M3" s="500"/>
      <c r="N3" s="500"/>
      <c r="O3" s="500"/>
      <c r="P3" s="500"/>
      <c r="Q3" s="500"/>
      <c r="R3" s="500"/>
      <c r="S3" s="500"/>
      <c r="T3" s="500"/>
      <c r="U3" s="500"/>
      <c r="V3" s="500"/>
      <c r="W3" s="500"/>
      <c r="X3" s="500"/>
      <c r="Y3" s="500"/>
      <c r="Z3" s="500"/>
      <c r="AA3" s="500"/>
      <c r="AB3" s="500"/>
      <c r="AC3" s="500"/>
      <c r="AD3" s="500"/>
      <c r="AE3" s="500"/>
      <c r="AF3" s="500"/>
      <c r="AG3" s="500"/>
      <c r="AH3" s="500"/>
      <c r="AI3" s="100"/>
      <c r="AJ3" s="100"/>
      <c r="AK3" s="100"/>
      <c r="AL3" s="100"/>
      <c r="AM3" s="100"/>
      <c r="AN3" s="100"/>
      <c r="AO3" s="101"/>
    </row>
    <row r="4" spans="1:63" x14ac:dyDescent="0.3">
      <c r="A4" s="751"/>
      <c r="B4" s="115" t="s">
        <v>167</v>
      </c>
      <c r="C4" s="83"/>
      <c r="D4" s="506" t="s">
        <v>94</v>
      </c>
      <c r="E4" s="514" t="str">
        <f>'Lap.Pen. 1'!G26</f>
        <v>ENDRAYANA</v>
      </c>
      <c r="F4" s="514"/>
      <c r="G4" s="514"/>
      <c r="H4" s="514"/>
      <c r="I4" s="514"/>
      <c r="J4" s="514"/>
      <c r="K4" s="514"/>
      <c r="L4" s="514"/>
      <c r="M4" s="514"/>
      <c r="N4" s="514"/>
      <c r="O4" s="514"/>
      <c r="P4" s="514"/>
      <c r="Q4" s="514"/>
      <c r="R4" s="514"/>
      <c r="S4" s="514"/>
      <c r="T4" s="514"/>
      <c r="U4" s="514"/>
      <c r="V4" s="514"/>
      <c r="W4" s="514"/>
      <c r="X4" s="514"/>
      <c r="Y4" s="514"/>
      <c r="Z4" s="514"/>
      <c r="AA4" s="514"/>
      <c r="AB4" s="514"/>
      <c r="AC4" s="514"/>
      <c r="AD4" s="514"/>
      <c r="AE4" s="514"/>
      <c r="AF4" s="514"/>
      <c r="AG4" s="514"/>
      <c r="AH4" s="514"/>
      <c r="AI4" s="27"/>
      <c r="AJ4" s="27"/>
      <c r="AK4" s="27"/>
      <c r="AL4" s="27"/>
      <c r="AM4" s="27"/>
      <c r="AN4" s="27"/>
      <c r="AO4" s="30"/>
    </row>
    <row r="5" spans="1:63" x14ac:dyDescent="0.3">
      <c r="A5" s="752"/>
      <c r="B5" s="115" t="s">
        <v>168</v>
      </c>
      <c r="C5" s="83"/>
      <c r="D5" s="506" t="s">
        <v>94</v>
      </c>
      <c r="E5" s="83" t="str">
        <f>'Lap.Pen. 1'!G17</f>
        <v>Jl. Petojo Sabangan IX</v>
      </c>
      <c r="F5" s="83"/>
      <c r="G5" s="83"/>
      <c r="H5" s="83"/>
      <c r="I5" s="83"/>
      <c r="J5" s="83"/>
      <c r="K5" s="83"/>
      <c r="L5" s="83"/>
      <c r="M5" s="83"/>
      <c r="N5" s="83"/>
      <c r="O5" s="83"/>
      <c r="P5" s="83"/>
      <c r="Q5" s="83"/>
      <c r="R5" s="506"/>
      <c r="S5" s="83"/>
      <c r="T5" s="83"/>
      <c r="U5" s="509"/>
      <c r="V5" s="509"/>
      <c r="W5" s="83"/>
      <c r="X5" s="83"/>
      <c r="Y5" s="83"/>
      <c r="Z5" s="509"/>
      <c r="AA5" s="506"/>
      <c r="AB5" s="506"/>
      <c r="AC5" s="506"/>
      <c r="AD5" s="506"/>
      <c r="AE5" s="506"/>
      <c r="AF5" s="506"/>
      <c r="AG5" s="506"/>
      <c r="AH5" s="506"/>
      <c r="AI5" s="29"/>
      <c r="AJ5" s="29"/>
      <c r="AK5" s="29"/>
      <c r="AL5" s="29"/>
      <c r="AM5" s="29"/>
      <c r="AN5" s="29"/>
      <c r="AO5" s="30"/>
    </row>
    <row r="6" spans="1:63" x14ac:dyDescent="0.3">
      <c r="A6" s="752"/>
      <c r="B6" s="501"/>
      <c r="C6" s="83"/>
      <c r="D6" s="506"/>
      <c r="E6" s="83">
        <f>'Lap.Pen. 1'!G18</f>
        <v>0</v>
      </c>
      <c r="F6" s="83"/>
      <c r="G6" s="83"/>
      <c r="H6" s="83"/>
      <c r="I6" s="83"/>
      <c r="J6" s="83"/>
      <c r="K6" s="83"/>
      <c r="L6" s="83"/>
      <c r="M6" s="83"/>
      <c r="N6" s="83"/>
      <c r="O6" s="83"/>
      <c r="P6" s="83"/>
      <c r="Q6" s="83"/>
      <c r="R6" s="506"/>
      <c r="S6" s="83"/>
      <c r="T6" s="83"/>
      <c r="U6" s="83"/>
      <c r="V6" s="83"/>
      <c r="W6" s="83"/>
      <c r="X6" s="83"/>
      <c r="Y6" s="83"/>
      <c r="Z6" s="509"/>
      <c r="AA6" s="506"/>
      <c r="AB6" s="506"/>
      <c r="AC6" s="506"/>
      <c r="AD6" s="506"/>
      <c r="AE6" s="506"/>
      <c r="AF6" s="506"/>
      <c r="AG6" s="506"/>
      <c r="AH6" s="506"/>
      <c r="AI6" s="29"/>
      <c r="AJ6" s="29"/>
      <c r="AK6" s="29"/>
      <c r="AL6" s="29"/>
      <c r="AM6" s="29"/>
      <c r="AN6" s="29"/>
      <c r="AO6" s="30"/>
    </row>
    <row r="7" spans="1:63" x14ac:dyDescent="0.3">
      <c r="A7" s="752"/>
      <c r="B7" s="501"/>
      <c r="C7" s="83"/>
      <c r="D7" s="506"/>
      <c r="E7" s="83" t="e">
        <f>'Lap.Pen. 1'!#REF!</f>
        <v>#REF!</v>
      </c>
      <c r="F7" s="83"/>
      <c r="G7" s="83"/>
      <c r="H7" s="83"/>
      <c r="I7" s="83"/>
      <c r="J7" s="83"/>
      <c r="K7" s="83"/>
      <c r="L7" s="83"/>
      <c r="M7" s="83"/>
      <c r="N7" s="83"/>
      <c r="O7" s="83"/>
      <c r="P7" s="83"/>
      <c r="Q7" s="83"/>
      <c r="R7" s="83"/>
      <c r="S7" s="506"/>
      <c r="T7" s="83"/>
      <c r="U7" s="83"/>
      <c r="V7" s="83"/>
      <c r="W7" s="506"/>
      <c r="X7" s="508"/>
      <c r="Y7" s="514"/>
      <c r="Z7" s="514"/>
      <c r="AA7" s="514"/>
      <c r="AB7" s="514"/>
      <c r="AC7" s="83"/>
      <c r="AD7" s="83"/>
      <c r="AE7" s="506"/>
      <c r="AF7" s="506"/>
      <c r="AG7" s="506"/>
      <c r="AH7" s="506"/>
      <c r="AI7" s="29"/>
      <c r="AJ7" s="29"/>
      <c r="AK7" s="29"/>
      <c r="AL7" s="29"/>
      <c r="AM7" s="29"/>
      <c r="AN7" s="29"/>
      <c r="AO7" s="30"/>
    </row>
    <row r="8" spans="1:63" x14ac:dyDescent="0.3">
      <c r="A8" s="752"/>
      <c r="B8" s="115" t="s">
        <v>169</v>
      </c>
      <c r="C8" s="83"/>
      <c r="D8" s="506" t="s">
        <v>94</v>
      </c>
      <c r="E8" s="753">
        <f>'Lap.Pen. 1'!G22</f>
        <v>0</v>
      </c>
      <c r="F8" s="753"/>
      <c r="G8" s="753"/>
      <c r="H8" s="753"/>
      <c r="I8" s="83"/>
      <c r="J8" s="83"/>
      <c r="K8" s="83"/>
      <c r="L8" s="83"/>
      <c r="M8" s="83"/>
      <c r="N8" s="83"/>
      <c r="O8" s="83"/>
      <c r="P8" s="83"/>
      <c r="Q8" s="83"/>
      <c r="R8" s="83"/>
      <c r="S8" s="506"/>
      <c r="T8" s="83"/>
      <c r="U8" s="83"/>
      <c r="V8" s="83"/>
      <c r="W8" s="506"/>
      <c r="X8" s="508"/>
      <c r="Y8" s="517"/>
      <c r="Z8" s="517"/>
      <c r="AA8" s="517"/>
      <c r="AB8" s="517"/>
      <c r="AC8" s="83"/>
      <c r="AD8" s="83"/>
      <c r="AE8" s="506"/>
      <c r="AF8" s="506"/>
      <c r="AG8" s="506"/>
      <c r="AH8" s="506"/>
      <c r="AI8" s="29"/>
      <c r="AJ8" s="29"/>
      <c r="AK8" s="29"/>
      <c r="AL8" s="29"/>
      <c r="AM8" s="29"/>
      <c r="AN8" s="29"/>
      <c r="AO8" s="30"/>
    </row>
    <row r="9" spans="1:63" s="104" customFormat="1" ht="11.5" x14ac:dyDescent="0.3">
      <c r="A9" s="752"/>
      <c r="B9" s="115"/>
      <c r="C9" s="83"/>
      <c r="D9" s="520"/>
      <c r="E9" s="83"/>
      <c r="F9" s="83"/>
      <c r="G9" s="508"/>
      <c r="H9" s="521"/>
      <c r="I9" s="521"/>
      <c r="J9" s="521"/>
      <c r="K9" s="521"/>
      <c r="L9" s="521"/>
      <c r="M9" s="521"/>
      <c r="N9" s="521"/>
      <c r="O9" s="519"/>
      <c r="P9" s="83"/>
      <c r="Q9" s="83"/>
      <c r="R9" s="506"/>
      <c r="S9" s="83"/>
      <c r="T9" s="83"/>
      <c r="U9" s="83"/>
      <c r="V9" s="83"/>
      <c r="W9" s="83"/>
      <c r="X9" s="83"/>
      <c r="Y9" s="508"/>
      <c r="Z9" s="517"/>
      <c r="AA9" s="517"/>
      <c r="AB9" s="517"/>
      <c r="AC9" s="517"/>
      <c r="AD9" s="517"/>
      <c r="AE9" s="517"/>
      <c r="AF9" s="517"/>
      <c r="AG9" s="517"/>
      <c r="AH9" s="517"/>
      <c r="AI9" s="518"/>
      <c r="AJ9" s="518"/>
      <c r="AK9" s="518"/>
      <c r="AL9" s="518"/>
      <c r="AM9" s="518"/>
      <c r="AN9" s="518"/>
      <c r="AO9" s="106"/>
    </row>
    <row r="10" spans="1:63" x14ac:dyDescent="0.3">
      <c r="A10" s="752"/>
      <c r="B10" s="115" t="s">
        <v>170</v>
      </c>
      <c r="C10" s="522"/>
      <c r="D10" s="14" t="s">
        <v>94</v>
      </c>
      <c r="E10" s="715" t="s">
        <v>42</v>
      </c>
      <c r="F10" s="715"/>
      <c r="G10" s="715"/>
      <c r="H10" s="715"/>
      <c r="I10" s="514"/>
      <c r="O10" s="514"/>
      <c r="P10" s="514"/>
      <c r="Q10" s="514"/>
      <c r="R10" s="514"/>
      <c r="S10" s="83"/>
      <c r="AF10" s="523"/>
      <c r="AG10" s="523"/>
      <c r="AH10" s="523"/>
      <c r="AI10" s="524"/>
      <c r="AJ10" s="524"/>
      <c r="AK10" s="524"/>
      <c r="AL10" s="524"/>
      <c r="AM10" s="524"/>
      <c r="AN10" s="524"/>
      <c r="AO10" s="30"/>
      <c r="AP10" s="104"/>
      <c r="AQ10" s="104"/>
      <c r="AR10" s="104"/>
      <c r="AS10" s="104"/>
      <c r="AT10" s="104"/>
      <c r="AU10" s="104"/>
      <c r="AV10" s="104"/>
      <c r="AW10" s="104"/>
      <c r="AX10" s="104"/>
      <c r="AY10" s="104"/>
      <c r="AZ10" s="104"/>
      <c r="BA10" s="104"/>
      <c r="BB10" s="104"/>
      <c r="BC10" s="104"/>
      <c r="BD10" s="104"/>
      <c r="BE10" s="104"/>
      <c r="BF10" s="104"/>
      <c r="BG10" s="104"/>
      <c r="BH10" s="104"/>
      <c r="BI10" s="104"/>
      <c r="BJ10" s="104"/>
      <c r="BK10" s="104"/>
    </row>
    <row r="11" spans="1:63" s="104" customFormat="1" x14ac:dyDescent="0.3">
      <c r="A11" s="752"/>
      <c r="B11" s="115" t="s">
        <v>171</v>
      </c>
      <c r="C11" s="522"/>
      <c r="D11" s="14" t="s">
        <v>94</v>
      </c>
      <c r="E11" s="715" t="s">
        <v>42</v>
      </c>
      <c r="F11" s="715"/>
      <c r="G11" s="715"/>
      <c r="H11" s="715"/>
      <c r="I11" s="525"/>
      <c r="O11" s="525"/>
      <c r="P11" s="525"/>
      <c r="Q11" s="525"/>
      <c r="R11" s="525"/>
      <c r="S11" s="83"/>
      <c r="AF11" s="523"/>
      <c r="AG11" s="523"/>
      <c r="AH11" s="523"/>
      <c r="AI11" s="526"/>
      <c r="AJ11" s="526"/>
      <c r="AK11" s="526"/>
      <c r="AL11" s="526"/>
      <c r="AM11" s="526"/>
      <c r="AN11" s="526"/>
      <c r="AO11" s="105"/>
    </row>
    <row r="12" spans="1:63" x14ac:dyDescent="0.3">
      <c r="A12" s="752"/>
      <c r="B12" s="115" t="s">
        <v>172</v>
      </c>
      <c r="C12" s="522"/>
      <c r="D12" s="14" t="s">
        <v>94</v>
      </c>
      <c r="E12" s="715" t="s">
        <v>42</v>
      </c>
      <c r="F12" s="715"/>
      <c r="G12" s="715"/>
      <c r="H12" s="715"/>
      <c r="I12" s="514"/>
      <c r="O12" s="514"/>
      <c r="Q12" s="514"/>
      <c r="R12" s="514"/>
      <c r="S12" s="83"/>
      <c r="AF12" s="523"/>
      <c r="AG12" s="523"/>
      <c r="AH12" s="523"/>
      <c r="AI12" s="524"/>
      <c r="AJ12" s="524"/>
      <c r="AK12" s="524"/>
      <c r="AL12" s="524"/>
      <c r="AM12" s="524"/>
      <c r="AN12" s="524"/>
      <c r="AO12" s="30"/>
      <c r="AP12" s="104"/>
      <c r="AQ12" s="104"/>
      <c r="AR12" s="104"/>
      <c r="AS12" s="104"/>
      <c r="AT12" s="104"/>
      <c r="AU12" s="104"/>
      <c r="AV12" s="104"/>
      <c r="AW12" s="104"/>
      <c r="AX12" s="104"/>
      <c r="AY12" s="104"/>
      <c r="AZ12" s="104"/>
      <c r="BA12" s="104"/>
      <c r="BB12" s="104"/>
      <c r="BC12" s="104"/>
      <c r="BD12" s="104"/>
      <c r="BE12" s="104"/>
      <c r="BF12" s="104"/>
      <c r="BG12" s="104"/>
      <c r="BH12" s="104"/>
      <c r="BI12" s="104"/>
      <c r="BJ12" s="104"/>
      <c r="BK12" s="104"/>
    </row>
    <row r="13" spans="1:63" s="104" customFormat="1" x14ac:dyDescent="0.3">
      <c r="A13" s="752"/>
      <c r="B13" s="115" t="s">
        <v>173</v>
      </c>
      <c r="C13" s="522"/>
      <c r="D13" s="14" t="s">
        <v>94</v>
      </c>
      <c r="E13" s="715" t="s">
        <v>174</v>
      </c>
      <c r="F13" s="715"/>
      <c r="G13" s="715"/>
      <c r="H13" s="715"/>
      <c r="I13" s="514"/>
      <c r="O13" s="514"/>
      <c r="Q13" s="83"/>
      <c r="R13" s="83"/>
      <c r="S13" s="83"/>
      <c r="T13" s="506"/>
      <c r="U13" s="83"/>
      <c r="V13" s="83"/>
      <c r="W13" s="83"/>
      <c r="X13" s="509" t="s">
        <v>175</v>
      </c>
      <c r="Y13" s="508" t="s">
        <v>94</v>
      </c>
      <c r="Z13" s="715" t="s">
        <v>176</v>
      </c>
      <c r="AA13" s="715"/>
      <c r="AB13" s="715"/>
      <c r="AC13" s="715"/>
      <c r="AD13" s="715"/>
      <c r="AE13" s="715"/>
      <c r="AF13" s="715"/>
      <c r="AG13" s="715"/>
      <c r="AH13" s="715"/>
      <c r="AI13" s="526"/>
      <c r="AJ13" s="526"/>
      <c r="AK13" s="526"/>
      <c r="AL13" s="526"/>
      <c r="AM13" s="526"/>
      <c r="AN13" s="526"/>
      <c r="AO13" s="105"/>
    </row>
    <row r="14" spans="1:63" x14ac:dyDescent="0.2">
      <c r="A14" s="752"/>
      <c r="B14" s="115" t="s">
        <v>177</v>
      </c>
      <c r="C14" s="83"/>
      <c r="D14" s="506" t="s">
        <v>94</v>
      </c>
      <c r="E14" s="714" t="s">
        <v>178</v>
      </c>
      <c r="F14" s="705"/>
      <c r="G14" s="705"/>
      <c r="H14" s="705"/>
      <c r="I14" s="705"/>
      <c r="J14" s="705"/>
      <c r="K14" s="705"/>
      <c r="L14" s="705"/>
      <c r="M14" s="705"/>
      <c r="N14" s="705"/>
      <c r="O14" s="705"/>
      <c r="P14" s="705"/>
      <c r="Q14" s="705"/>
      <c r="R14" s="705"/>
      <c r="S14" s="537" t="s">
        <v>43</v>
      </c>
      <c r="T14" s="537"/>
      <c r="U14" s="83"/>
      <c r="V14" s="508"/>
      <c r="W14" s="83"/>
      <c r="X14" s="509" t="s">
        <v>179</v>
      </c>
      <c r="Y14" s="508" t="s">
        <v>94</v>
      </c>
      <c r="Z14" s="715" t="s">
        <v>180</v>
      </c>
      <c r="AA14" s="715"/>
      <c r="AB14" s="715"/>
      <c r="AC14" s="715"/>
      <c r="AD14" s="715"/>
      <c r="AE14" s="715"/>
      <c r="AF14" s="715"/>
      <c r="AG14" s="715"/>
      <c r="AH14" s="715"/>
      <c r="AI14" s="29"/>
      <c r="AJ14" s="29"/>
      <c r="AK14" s="29"/>
      <c r="AL14" s="29"/>
      <c r="AM14" s="29"/>
      <c r="AN14" s="29"/>
      <c r="AO14" s="30"/>
      <c r="AP14" s="104"/>
      <c r="AQ14" s="104"/>
      <c r="AR14" s="104"/>
      <c r="AS14" s="104"/>
      <c r="AT14" s="104"/>
      <c r="AU14" s="104"/>
      <c r="AV14" s="104"/>
      <c r="AW14" s="104"/>
      <c r="AX14" s="104"/>
      <c r="AY14" s="104"/>
      <c r="AZ14" s="104"/>
      <c r="BA14" s="104"/>
      <c r="BB14" s="104"/>
      <c r="BC14" s="104"/>
      <c r="BD14" s="104"/>
      <c r="BE14" s="104"/>
      <c r="BF14" s="104"/>
      <c r="BG14" s="104"/>
      <c r="BH14" s="104"/>
      <c r="BI14" s="104"/>
      <c r="BJ14" s="104"/>
      <c r="BK14" s="104"/>
    </row>
    <row r="15" spans="1:63" s="33" customFormat="1" ht="11.5" x14ac:dyDescent="0.3">
      <c r="A15" s="752"/>
      <c r="B15" s="502"/>
      <c r="C15" s="491"/>
      <c r="D15" s="491"/>
      <c r="E15" s="503"/>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1"/>
      <c r="AI15" s="108"/>
      <c r="AJ15" s="108"/>
      <c r="AK15" s="108"/>
      <c r="AL15" s="108"/>
      <c r="AM15" s="108"/>
      <c r="AN15" s="108"/>
      <c r="AO15" s="109"/>
      <c r="AP15" s="104"/>
      <c r="AQ15" s="104"/>
      <c r="AR15" s="104"/>
      <c r="AS15" s="104"/>
      <c r="AT15" s="104"/>
      <c r="AU15" s="104"/>
      <c r="AV15" s="104"/>
      <c r="AW15" s="104"/>
      <c r="AX15" s="104"/>
      <c r="AY15" s="104"/>
      <c r="AZ15" s="104"/>
      <c r="BA15" s="104"/>
      <c r="BB15" s="104"/>
      <c r="BC15" s="104"/>
      <c r="BD15" s="104"/>
      <c r="BE15" s="104"/>
      <c r="BF15" s="104"/>
      <c r="BG15" s="104"/>
      <c r="BH15" s="104"/>
      <c r="BI15" s="104"/>
      <c r="BJ15" s="104"/>
      <c r="BK15" s="104"/>
    </row>
    <row r="16" spans="1:63" s="110" customFormat="1" ht="10" customHeight="1" x14ac:dyDescent="0.3">
      <c r="A16" s="756" t="s">
        <v>181</v>
      </c>
      <c r="B16" s="707" t="s">
        <v>182</v>
      </c>
      <c r="C16" s="708"/>
      <c r="D16" s="708"/>
      <c r="E16" s="708"/>
      <c r="F16" s="708"/>
      <c r="G16" s="708"/>
      <c r="H16" s="708"/>
      <c r="I16" s="708"/>
      <c r="J16" s="708"/>
      <c r="K16" s="708"/>
      <c r="L16" s="708"/>
      <c r="M16" s="708"/>
      <c r="N16" s="708"/>
      <c r="O16" s="708"/>
      <c r="P16" s="708"/>
      <c r="Q16" s="708"/>
      <c r="R16" s="708"/>
      <c r="S16" s="708"/>
      <c r="T16" s="709"/>
      <c r="U16" s="707" t="s">
        <v>183</v>
      </c>
      <c r="V16" s="708"/>
      <c r="W16" s="708"/>
      <c r="X16" s="708"/>
      <c r="Y16" s="708"/>
      <c r="Z16" s="708"/>
      <c r="AA16" s="708"/>
      <c r="AB16" s="708"/>
      <c r="AC16" s="708"/>
      <c r="AD16" s="708"/>
      <c r="AE16" s="708"/>
      <c r="AF16" s="708"/>
      <c r="AG16" s="708"/>
      <c r="AH16" s="708"/>
      <c r="AI16" s="708"/>
      <c r="AJ16" s="708"/>
      <c r="AK16" s="708"/>
      <c r="AL16" s="708"/>
      <c r="AM16" s="708"/>
      <c r="AN16" s="708"/>
      <c r="AO16" s="716"/>
      <c r="AP16" s="104"/>
      <c r="AQ16" s="104"/>
      <c r="AR16" s="104"/>
      <c r="AS16" s="104"/>
      <c r="AT16" s="104"/>
      <c r="AU16" s="104"/>
      <c r="AV16" s="104"/>
      <c r="AW16" s="104"/>
      <c r="AX16" s="104"/>
      <c r="AY16" s="104"/>
      <c r="AZ16" s="104"/>
      <c r="BA16" s="104"/>
      <c r="BB16" s="104"/>
      <c r="BC16" s="104"/>
      <c r="BD16" s="104"/>
      <c r="BE16" s="104"/>
      <c r="BF16" s="104"/>
      <c r="BG16" s="104"/>
      <c r="BH16" s="104"/>
      <c r="BI16" s="104"/>
      <c r="BJ16" s="104"/>
      <c r="BK16" s="104"/>
    </row>
    <row r="17" spans="1:63" s="110" customFormat="1" ht="13.5" customHeight="1" x14ac:dyDescent="0.3">
      <c r="A17" s="751"/>
      <c r="B17" s="710"/>
      <c r="C17" s="711"/>
      <c r="D17" s="711"/>
      <c r="E17" s="711"/>
      <c r="F17" s="711"/>
      <c r="G17" s="711"/>
      <c r="H17" s="711"/>
      <c r="I17" s="711"/>
      <c r="J17" s="711"/>
      <c r="K17" s="711"/>
      <c r="L17" s="711"/>
      <c r="M17" s="711"/>
      <c r="N17" s="711"/>
      <c r="O17" s="711"/>
      <c r="P17" s="711"/>
      <c r="Q17" s="711"/>
      <c r="R17" s="711"/>
      <c r="S17" s="711"/>
      <c r="T17" s="712"/>
      <c r="U17" s="710"/>
      <c r="V17" s="711"/>
      <c r="W17" s="711"/>
      <c r="X17" s="711"/>
      <c r="Y17" s="711"/>
      <c r="Z17" s="711"/>
      <c r="AA17" s="711"/>
      <c r="AB17" s="711"/>
      <c r="AC17" s="711"/>
      <c r="AD17" s="711"/>
      <c r="AE17" s="711"/>
      <c r="AF17" s="711"/>
      <c r="AG17" s="711"/>
      <c r="AH17" s="711"/>
      <c r="AI17" s="711"/>
      <c r="AJ17" s="711"/>
      <c r="AK17" s="711"/>
      <c r="AL17" s="711"/>
      <c r="AM17" s="711"/>
      <c r="AN17" s="711"/>
      <c r="AO17" s="717"/>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row>
    <row r="18" spans="1:63" s="83" customFormat="1" ht="6.05" customHeight="1" x14ac:dyDescent="0.3">
      <c r="A18" s="751"/>
      <c r="B18" s="116"/>
      <c r="U18" s="115"/>
      <c r="AN18" s="15"/>
      <c r="AO18" s="30"/>
      <c r="AP18" s="104"/>
      <c r="AQ18" s="104"/>
      <c r="AR18" s="104"/>
      <c r="AS18" s="104"/>
      <c r="AT18" s="104"/>
      <c r="AU18" s="104"/>
      <c r="AV18" s="104"/>
      <c r="AW18" s="104"/>
      <c r="AX18" s="104"/>
      <c r="AY18" s="104"/>
      <c r="AZ18" s="104"/>
      <c r="BA18" s="104"/>
      <c r="BB18" s="104"/>
      <c r="BC18" s="104"/>
      <c r="BD18" s="104"/>
      <c r="BE18" s="104"/>
      <c r="BF18" s="104"/>
      <c r="BG18" s="104"/>
      <c r="BH18" s="104"/>
      <c r="BI18" s="104"/>
      <c r="BJ18" s="104"/>
      <c r="BK18" s="104"/>
    </row>
    <row r="19" spans="1:63" x14ac:dyDescent="0.2">
      <c r="A19" s="751"/>
      <c r="B19" s="116" t="s">
        <v>80</v>
      </c>
      <c r="C19" s="83"/>
      <c r="D19" s="83"/>
      <c r="E19" s="83"/>
      <c r="F19" s="83"/>
      <c r="G19" s="83"/>
      <c r="H19" s="83"/>
      <c r="I19" s="507" t="s">
        <v>94</v>
      </c>
      <c r="J19" s="705" t="s">
        <v>184</v>
      </c>
      <c r="K19" s="705"/>
      <c r="L19" s="705"/>
      <c r="M19" s="705"/>
      <c r="N19" s="705"/>
      <c r="O19" s="705"/>
      <c r="P19" s="705"/>
      <c r="Q19" s="705"/>
      <c r="R19" s="705"/>
      <c r="S19" s="83"/>
      <c r="U19" s="501" t="s">
        <v>185</v>
      </c>
      <c r="X19" s="83"/>
      <c r="Y19" s="83"/>
      <c r="Z19" s="83"/>
      <c r="AA19" s="83"/>
      <c r="AB19" s="83"/>
      <c r="AC19" s="508" t="s">
        <v>94</v>
      </c>
      <c r="AD19" s="705" t="s">
        <v>186</v>
      </c>
      <c r="AE19" s="705"/>
      <c r="AF19" s="705"/>
      <c r="AG19" s="705" t="s">
        <v>43</v>
      </c>
      <c r="AH19" s="705"/>
      <c r="AL19" s="508"/>
      <c r="AM19" s="508"/>
      <c r="AN19" s="26"/>
      <c r="AO19" s="30"/>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row>
    <row r="20" spans="1:63" x14ac:dyDescent="0.2">
      <c r="A20" s="751"/>
      <c r="B20" s="116" t="s">
        <v>65</v>
      </c>
      <c r="C20" s="83"/>
      <c r="D20" s="83"/>
      <c r="E20" s="83"/>
      <c r="F20" s="83"/>
      <c r="G20" s="83"/>
      <c r="H20" s="83"/>
      <c r="I20" s="507" t="s">
        <v>94</v>
      </c>
      <c r="J20" s="705" t="s">
        <v>184</v>
      </c>
      <c r="K20" s="705"/>
      <c r="L20" s="705"/>
      <c r="M20" s="705"/>
      <c r="N20" s="705"/>
      <c r="O20" s="705"/>
      <c r="P20" s="705"/>
      <c r="Q20" s="705"/>
      <c r="R20" s="705"/>
      <c r="S20" s="83"/>
      <c r="U20" s="501" t="s">
        <v>187</v>
      </c>
      <c r="X20" s="83"/>
      <c r="Y20" s="83"/>
      <c r="Z20" s="83"/>
      <c r="AA20" s="83"/>
      <c r="AB20" s="83"/>
      <c r="AC20" s="508" t="s">
        <v>94</v>
      </c>
      <c r="AD20" s="705" t="s">
        <v>188</v>
      </c>
      <c r="AE20" s="705"/>
      <c r="AF20" s="705"/>
      <c r="AG20" s="705" t="s">
        <v>43</v>
      </c>
      <c r="AH20" s="705"/>
      <c r="AL20" s="83"/>
      <c r="AM20" s="83"/>
      <c r="AN20" s="26"/>
      <c r="AO20" s="30"/>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row>
    <row r="21" spans="1:63" s="83" customFormat="1" x14ac:dyDescent="0.2">
      <c r="A21" s="751"/>
      <c r="B21" s="116" t="s">
        <v>67</v>
      </c>
      <c r="I21" s="507" t="s">
        <v>94</v>
      </c>
      <c r="J21" s="705" t="s">
        <v>184</v>
      </c>
      <c r="K21" s="705"/>
      <c r="L21" s="705"/>
      <c r="M21" s="705"/>
      <c r="N21" s="705"/>
      <c r="O21" s="705"/>
      <c r="P21" s="705"/>
      <c r="Q21" s="705"/>
      <c r="R21" s="705"/>
      <c r="U21" s="501" t="s">
        <v>189</v>
      </c>
      <c r="AC21" s="508" t="s">
        <v>94</v>
      </c>
      <c r="AD21" s="705" t="s">
        <v>190</v>
      </c>
      <c r="AE21" s="705"/>
      <c r="AF21" s="705"/>
      <c r="AG21" s="705" t="s">
        <v>43</v>
      </c>
      <c r="AH21" s="705"/>
      <c r="AI21" s="14"/>
      <c r="AJ21" s="14"/>
      <c r="AK21" s="14"/>
      <c r="AL21" s="508"/>
      <c r="AM21" s="508"/>
      <c r="AN21" s="26"/>
      <c r="AO21" s="30"/>
      <c r="AP21" s="104"/>
      <c r="AQ21" s="104"/>
      <c r="AR21" s="104"/>
      <c r="AS21" s="104"/>
      <c r="AT21" s="104"/>
      <c r="AU21" s="104"/>
      <c r="AV21" s="104"/>
      <c r="AW21" s="104"/>
      <c r="AX21" s="104"/>
      <c r="AY21" s="104"/>
      <c r="AZ21" s="104"/>
      <c r="BA21" s="104"/>
      <c r="BB21" s="104"/>
      <c r="BC21" s="104"/>
      <c r="BD21" s="104"/>
      <c r="BE21" s="104"/>
      <c r="BF21" s="104"/>
      <c r="BG21" s="104"/>
      <c r="BH21" s="104"/>
      <c r="BI21" s="104"/>
      <c r="BJ21" s="104"/>
      <c r="BK21" s="104"/>
    </row>
    <row r="22" spans="1:63" x14ac:dyDescent="0.2">
      <c r="A22" s="751"/>
      <c r="B22" s="116" t="s">
        <v>69</v>
      </c>
      <c r="C22" s="83"/>
      <c r="D22" s="83"/>
      <c r="E22" s="83"/>
      <c r="F22" s="83"/>
      <c r="G22" s="83"/>
      <c r="H22" s="83"/>
      <c r="I22" s="507" t="s">
        <v>94</v>
      </c>
      <c r="J22" s="705" t="s">
        <v>184</v>
      </c>
      <c r="K22" s="705"/>
      <c r="L22" s="705"/>
      <c r="M22" s="705"/>
      <c r="N22" s="705"/>
      <c r="O22" s="705"/>
      <c r="P22" s="705"/>
      <c r="Q22" s="705"/>
      <c r="R22" s="705"/>
      <c r="S22" s="83"/>
      <c r="U22" s="501" t="s">
        <v>191</v>
      </c>
      <c r="X22" s="83"/>
      <c r="Y22" s="83"/>
      <c r="Z22" s="83"/>
      <c r="AA22" s="83"/>
      <c r="AB22" s="83"/>
      <c r="AC22" s="508" t="s">
        <v>94</v>
      </c>
      <c r="AD22" s="705" t="s">
        <v>192</v>
      </c>
      <c r="AE22" s="705"/>
      <c r="AF22" s="705"/>
      <c r="AG22" s="705" t="s">
        <v>43</v>
      </c>
      <c r="AH22" s="705"/>
      <c r="AL22" s="83"/>
      <c r="AM22" s="83"/>
      <c r="AN22" s="26"/>
      <c r="AO22" s="30"/>
      <c r="AP22" s="104"/>
      <c r="AQ22" s="104"/>
      <c r="AR22" s="104"/>
      <c r="AS22" s="104"/>
      <c r="AT22" s="104"/>
      <c r="AU22" s="104"/>
      <c r="AV22" s="104"/>
      <c r="AW22" s="104"/>
      <c r="AX22" s="104"/>
      <c r="AY22" s="104"/>
      <c r="AZ22" s="104"/>
      <c r="BA22" s="104"/>
      <c r="BB22" s="104"/>
      <c r="BC22" s="104"/>
      <c r="BD22" s="104"/>
      <c r="BE22" s="104"/>
      <c r="BF22" s="104"/>
      <c r="BG22" s="104"/>
      <c r="BH22" s="104"/>
      <c r="BI22" s="104"/>
      <c r="BJ22" s="104"/>
      <c r="BK22" s="104"/>
    </row>
    <row r="23" spans="1:63" x14ac:dyDescent="0.2">
      <c r="A23" s="751"/>
      <c r="B23" s="116" t="s">
        <v>81</v>
      </c>
      <c r="C23" s="83"/>
      <c r="D23" s="83"/>
      <c r="E23" s="83"/>
      <c r="F23" s="83"/>
      <c r="G23" s="83"/>
      <c r="H23" s="83"/>
      <c r="I23" s="507" t="s">
        <v>94</v>
      </c>
      <c r="J23" s="705" t="s">
        <v>184</v>
      </c>
      <c r="K23" s="705"/>
      <c r="L23" s="705"/>
      <c r="M23" s="705"/>
      <c r="N23" s="705"/>
      <c r="O23" s="705"/>
      <c r="P23" s="705"/>
      <c r="Q23" s="705"/>
      <c r="R23" s="705"/>
      <c r="S23" s="83"/>
      <c r="U23" s="501" t="s">
        <v>193</v>
      </c>
      <c r="X23" s="83"/>
      <c r="Y23" s="83"/>
      <c r="Z23" s="83"/>
      <c r="AA23" s="83"/>
      <c r="AB23" s="83"/>
      <c r="AC23" s="508" t="s">
        <v>94</v>
      </c>
      <c r="AD23" s="713"/>
      <c r="AE23" s="713"/>
      <c r="AF23" s="713"/>
      <c r="AG23" s="713"/>
      <c r="AH23" s="713"/>
      <c r="AI23" s="509" t="s">
        <v>194</v>
      </c>
      <c r="AK23" s="509"/>
      <c r="AL23" s="508"/>
      <c r="AM23" s="508"/>
      <c r="AN23" s="26"/>
      <c r="AO23" s="30"/>
      <c r="AP23" s="104"/>
      <c r="AQ23" s="104"/>
      <c r="AR23" s="104"/>
      <c r="AS23" s="104"/>
      <c r="AT23" s="104"/>
      <c r="AU23" s="104"/>
      <c r="AV23" s="104"/>
      <c r="AW23" s="104"/>
      <c r="AX23" s="104"/>
      <c r="AY23" s="104"/>
      <c r="AZ23" s="104"/>
      <c r="BA23" s="104"/>
      <c r="BB23" s="104"/>
      <c r="BC23" s="104"/>
      <c r="BD23" s="104"/>
      <c r="BE23" s="104"/>
      <c r="BF23" s="104"/>
      <c r="BG23" s="104"/>
      <c r="BH23" s="104"/>
      <c r="BI23" s="104"/>
      <c r="BJ23" s="104"/>
      <c r="BK23" s="104"/>
    </row>
    <row r="24" spans="1:63" s="83" customFormat="1" x14ac:dyDescent="0.2">
      <c r="A24" s="751"/>
      <c r="B24" s="116" t="s">
        <v>82</v>
      </c>
      <c r="I24" s="507" t="s">
        <v>94</v>
      </c>
      <c r="J24" s="705" t="s">
        <v>184</v>
      </c>
      <c r="K24" s="705"/>
      <c r="L24" s="705"/>
      <c r="M24" s="705"/>
      <c r="N24" s="705"/>
      <c r="O24" s="705"/>
      <c r="P24" s="705"/>
      <c r="Q24" s="705"/>
      <c r="R24" s="705"/>
      <c r="U24" s="501" t="s">
        <v>195</v>
      </c>
      <c r="AC24" s="508" t="s">
        <v>94</v>
      </c>
      <c r="AD24" s="713"/>
      <c r="AE24" s="713"/>
      <c r="AF24" s="713"/>
      <c r="AG24" s="713"/>
      <c r="AH24" s="713"/>
      <c r="AI24" s="509" t="s">
        <v>196</v>
      </c>
      <c r="AK24" s="509"/>
      <c r="AN24" s="14"/>
      <c r="AO24" s="30"/>
      <c r="AP24" s="104"/>
      <c r="AQ24" s="104"/>
      <c r="AR24" s="104"/>
      <c r="AS24" s="104"/>
      <c r="AT24" s="104"/>
      <c r="AU24" s="104"/>
      <c r="AV24" s="104"/>
      <c r="AW24" s="104"/>
      <c r="AX24" s="104"/>
      <c r="AY24" s="104"/>
      <c r="AZ24" s="104"/>
      <c r="BA24" s="104"/>
      <c r="BB24" s="104"/>
      <c r="BC24" s="104"/>
      <c r="BD24" s="104"/>
      <c r="BE24" s="104"/>
      <c r="BF24" s="104"/>
      <c r="BG24" s="104"/>
      <c r="BH24" s="104"/>
      <c r="BI24" s="104"/>
      <c r="BJ24" s="104"/>
      <c r="BK24" s="104"/>
    </row>
    <row r="25" spans="1:63" x14ac:dyDescent="0.2">
      <c r="A25" s="751"/>
      <c r="B25" s="116" t="s">
        <v>70</v>
      </c>
      <c r="C25" s="83"/>
      <c r="D25" s="83"/>
      <c r="E25" s="83"/>
      <c r="F25" s="83"/>
      <c r="G25" s="83"/>
      <c r="H25" s="83"/>
      <c r="I25" s="507" t="s">
        <v>94</v>
      </c>
      <c r="J25" s="705" t="s">
        <v>184</v>
      </c>
      <c r="K25" s="705"/>
      <c r="L25" s="705"/>
      <c r="M25" s="705"/>
      <c r="N25" s="705"/>
      <c r="O25" s="705"/>
      <c r="P25" s="705"/>
      <c r="Q25" s="705"/>
      <c r="R25" s="705"/>
      <c r="S25" s="83"/>
      <c r="U25" s="501" t="s">
        <v>197</v>
      </c>
      <c r="X25" s="83"/>
      <c r="Y25" s="83"/>
      <c r="Z25" s="83"/>
      <c r="AA25" s="83"/>
      <c r="AB25" s="509"/>
      <c r="AC25" s="508" t="s">
        <v>94</v>
      </c>
      <c r="AD25" s="705" t="s">
        <v>198</v>
      </c>
      <c r="AE25" s="705"/>
      <c r="AF25" s="705"/>
      <c r="AG25" s="705"/>
      <c r="AH25" s="705"/>
      <c r="AI25" s="14" t="s">
        <v>43</v>
      </c>
      <c r="AK25" s="83"/>
      <c r="AL25" s="83"/>
      <c r="AM25" s="83"/>
      <c r="AO25" s="30"/>
      <c r="AP25" s="104"/>
      <c r="AQ25" s="104"/>
      <c r="AR25" s="104"/>
      <c r="AS25" s="104"/>
      <c r="AT25" s="104"/>
      <c r="AU25" s="104"/>
      <c r="AV25" s="104"/>
      <c r="AW25" s="104"/>
      <c r="AX25" s="104"/>
      <c r="AY25" s="104"/>
      <c r="AZ25" s="104"/>
      <c r="BA25" s="104"/>
      <c r="BB25" s="104"/>
      <c r="BC25" s="104"/>
      <c r="BD25" s="104"/>
      <c r="BE25" s="104"/>
      <c r="BF25" s="104"/>
      <c r="BG25" s="104"/>
      <c r="BH25" s="104"/>
      <c r="BI25" s="104"/>
      <c r="BJ25" s="104"/>
      <c r="BK25" s="104"/>
    </row>
    <row r="26" spans="1:63" x14ac:dyDescent="0.2">
      <c r="A26" s="751"/>
      <c r="B26" s="116" t="s">
        <v>83</v>
      </c>
      <c r="C26" s="83"/>
      <c r="D26" s="510"/>
      <c r="E26" s="83"/>
      <c r="F26" s="83"/>
      <c r="G26" s="83"/>
      <c r="H26" s="510"/>
      <c r="I26" s="507" t="s">
        <v>94</v>
      </c>
      <c r="J26" s="705" t="s">
        <v>184</v>
      </c>
      <c r="K26" s="705"/>
      <c r="L26" s="705"/>
      <c r="M26" s="705"/>
      <c r="N26" s="705"/>
      <c r="O26" s="705"/>
      <c r="P26" s="705"/>
      <c r="Q26" s="705"/>
      <c r="R26" s="705"/>
      <c r="S26" s="83"/>
      <c r="U26" s="501" t="s">
        <v>199</v>
      </c>
      <c r="X26" s="83"/>
      <c r="Y26" s="83"/>
      <c r="Z26" s="83"/>
      <c r="AA26" s="83"/>
      <c r="AB26" s="83"/>
      <c r="AC26" s="508" t="s">
        <v>94</v>
      </c>
      <c r="AD26" s="713"/>
      <c r="AE26" s="713"/>
      <c r="AF26" s="713"/>
      <c r="AG26" s="713"/>
      <c r="AH26" s="713"/>
      <c r="AI26" s="508" t="s">
        <v>196</v>
      </c>
      <c r="AK26" s="508"/>
      <c r="AL26" s="83"/>
      <c r="AM26" s="83"/>
      <c r="AO26" s="30"/>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row>
    <row r="27" spans="1:63" s="110" customFormat="1" x14ac:dyDescent="0.2">
      <c r="A27" s="751"/>
      <c r="B27" s="116" t="s">
        <v>84</v>
      </c>
      <c r="C27" s="83"/>
      <c r="D27" s="510"/>
      <c r="E27" s="83"/>
      <c r="F27" s="83"/>
      <c r="G27" s="83"/>
      <c r="H27" s="510"/>
      <c r="I27" s="507" t="s">
        <v>94</v>
      </c>
      <c r="J27" s="705" t="s">
        <v>184</v>
      </c>
      <c r="K27" s="705"/>
      <c r="L27" s="705"/>
      <c r="M27" s="705"/>
      <c r="N27" s="705"/>
      <c r="O27" s="705"/>
      <c r="P27" s="705"/>
      <c r="Q27" s="705"/>
      <c r="R27" s="705"/>
      <c r="S27" s="83"/>
      <c r="U27" s="501" t="s">
        <v>200</v>
      </c>
      <c r="V27" s="83"/>
      <c r="W27" s="83"/>
      <c r="X27" s="83"/>
      <c r="Y27" s="83"/>
      <c r="Z27" s="83"/>
      <c r="AA27" s="83"/>
      <c r="AC27" s="507" t="s">
        <v>94</v>
      </c>
      <c r="AD27" s="705" t="s">
        <v>201</v>
      </c>
      <c r="AE27" s="705"/>
      <c r="AF27" s="705"/>
      <c r="AG27" s="705"/>
      <c r="AH27" s="705"/>
      <c r="AI27" s="83"/>
      <c r="AJ27" s="83"/>
      <c r="AK27" s="83"/>
      <c r="AL27" s="83"/>
      <c r="AM27" s="83"/>
      <c r="AN27" s="14"/>
      <c r="AO27" s="30"/>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row>
    <row r="28" spans="1:63" ht="15.45" customHeight="1" x14ac:dyDescent="0.2">
      <c r="A28" s="751"/>
      <c r="B28" s="116" t="s">
        <v>71</v>
      </c>
      <c r="C28" s="83"/>
      <c r="D28" s="513"/>
      <c r="E28" s="83"/>
      <c r="F28" s="83"/>
      <c r="G28" s="83"/>
      <c r="H28" s="83"/>
      <c r="I28" s="507" t="s">
        <v>94</v>
      </c>
      <c r="J28" s="705" t="s">
        <v>184</v>
      </c>
      <c r="K28" s="705"/>
      <c r="L28" s="705"/>
      <c r="M28" s="705"/>
      <c r="N28" s="705"/>
      <c r="O28" s="705"/>
      <c r="P28" s="705"/>
      <c r="Q28" s="705"/>
      <c r="R28" s="705"/>
      <c r="S28" s="83"/>
      <c r="U28" s="102"/>
      <c r="X28" s="83"/>
      <c r="Y28" s="83"/>
      <c r="Z28" s="83"/>
      <c r="AA28" s="83"/>
      <c r="AB28" s="83"/>
      <c r="AC28" s="508"/>
      <c r="AD28" s="508"/>
      <c r="AE28" s="508"/>
      <c r="AF28" s="508"/>
      <c r="AG28" s="508"/>
      <c r="AH28" s="83"/>
      <c r="AI28" s="83"/>
      <c r="AJ28" s="83"/>
      <c r="AK28" s="83"/>
      <c r="AL28" s="83"/>
      <c r="AM28" s="83"/>
      <c r="AO28" s="30"/>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row>
    <row r="29" spans="1:63" ht="12.7" customHeight="1" x14ac:dyDescent="0.2">
      <c r="A29" s="751"/>
      <c r="B29" s="116" t="s">
        <v>85</v>
      </c>
      <c r="C29" s="83"/>
      <c r="D29" s="83"/>
      <c r="E29" s="83"/>
      <c r="F29" s="83"/>
      <c r="G29" s="83"/>
      <c r="H29" s="83"/>
      <c r="I29" s="507" t="s">
        <v>94</v>
      </c>
      <c r="J29" s="705" t="s">
        <v>184</v>
      </c>
      <c r="K29" s="705"/>
      <c r="L29" s="705"/>
      <c r="M29" s="705"/>
      <c r="N29" s="705"/>
      <c r="O29" s="705"/>
      <c r="P29" s="705"/>
      <c r="Q29" s="705"/>
      <c r="R29" s="705"/>
      <c r="S29" s="83"/>
      <c r="U29" s="102"/>
      <c r="X29" s="83"/>
      <c r="Y29" s="83"/>
      <c r="Z29" s="83"/>
      <c r="AA29" s="83"/>
      <c r="AB29" s="83"/>
      <c r="AC29" s="508"/>
      <c r="AD29" s="508"/>
      <c r="AN29" s="492"/>
      <c r="AO29" s="30"/>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row>
    <row r="30" spans="1:63" s="83" customFormat="1" ht="11.2" customHeight="1" x14ac:dyDescent="0.2">
      <c r="A30" s="751"/>
      <c r="B30" s="116" t="s">
        <v>86</v>
      </c>
      <c r="D30" s="513"/>
      <c r="I30" s="507" t="s">
        <v>94</v>
      </c>
      <c r="J30" s="705" t="s">
        <v>184</v>
      </c>
      <c r="K30" s="705"/>
      <c r="L30" s="705"/>
      <c r="M30" s="705"/>
      <c r="N30" s="705"/>
      <c r="O30" s="705"/>
      <c r="P30" s="705"/>
      <c r="Q30" s="705"/>
      <c r="R30" s="705"/>
      <c r="U30" s="115"/>
      <c r="AI30" s="505"/>
      <c r="AJ30" s="505"/>
      <c r="AK30" s="505"/>
      <c r="AL30" s="505"/>
      <c r="AM30" s="506"/>
      <c r="AN30" s="135"/>
      <c r="AO30" s="136"/>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row>
    <row r="31" spans="1:63" x14ac:dyDescent="0.2">
      <c r="A31" s="751"/>
      <c r="B31" s="116" t="s">
        <v>87</v>
      </c>
      <c r="C31" s="83"/>
      <c r="D31" s="513"/>
      <c r="E31" s="83"/>
      <c r="F31" s="83"/>
      <c r="G31" s="83"/>
      <c r="H31" s="83"/>
      <c r="I31" s="507" t="s">
        <v>94</v>
      </c>
      <c r="J31" s="705" t="s">
        <v>184</v>
      </c>
      <c r="K31" s="705"/>
      <c r="L31" s="705"/>
      <c r="M31" s="705"/>
      <c r="N31" s="705"/>
      <c r="O31" s="705"/>
      <c r="P31" s="705"/>
      <c r="Q31" s="705"/>
      <c r="R31" s="705"/>
      <c r="S31" s="83"/>
      <c r="U31" s="102"/>
      <c r="X31" s="83"/>
      <c r="Y31" s="83"/>
      <c r="Z31" s="83"/>
      <c r="AA31" s="83"/>
      <c r="AB31" s="527"/>
      <c r="AC31" s="83"/>
      <c r="AD31" s="83"/>
      <c r="AE31" s="83"/>
      <c r="AF31" s="83"/>
      <c r="AG31" s="83"/>
      <c r="AH31" s="83"/>
      <c r="AI31" s="83"/>
      <c r="AJ31" s="83"/>
      <c r="AK31" s="83"/>
      <c r="AL31" s="83"/>
      <c r="AM31" s="83"/>
      <c r="AO31" s="30"/>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row>
    <row r="32" spans="1:63" x14ac:dyDescent="0.3">
      <c r="A32" s="757"/>
      <c r="S32" s="83" t="s">
        <v>43</v>
      </c>
      <c r="U32" s="494"/>
      <c r="V32" s="489"/>
      <c r="W32" s="489"/>
      <c r="X32" s="491"/>
      <c r="Y32" s="491"/>
      <c r="Z32" s="497"/>
      <c r="AA32" s="497"/>
      <c r="AB32" s="497"/>
      <c r="AC32" s="497"/>
      <c r="AD32" s="497"/>
      <c r="AE32" s="497"/>
      <c r="AF32" s="497"/>
      <c r="AG32" s="497"/>
      <c r="AH32" s="497"/>
      <c r="AI32" s="497"/>
      <c r="AJ32" s="497"/>
      <c r="AK32" s="497"/>
      <c r="AL32" s="497"/>
      <c r="AM32" s="497"/>
      <c r="AN32" s="497"/>
      <c r="AO32" s="535"/>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row>
    <row r="33" spans="1:63" x14ac:dyDescent="0.3">
      <c r="A33" s="758" t="s">
        <v>202</v>
      </c>
      <c r="B33" s="718" t="s">
        <v>203</v>
      </c>
      <c r="C33" s="719"/>
      <c r="D33" s="719"/>
      <c r="E33" s="719"/>
      <c r="F33" s="719"/>
      <c r="G33" s="719"/>
      <c r="H33" s="719"/>
      <c r="I33" s="719"/>
      <c r="J33" s="719"/>
      <c r="K33" s="719"/>
      <c r="L33" s="719"/>
      <c r="M33" s="719"/>
      <c r="N33" s="719"/>
      <c r="O33" s="719"/>
      <c r="P33" s="719"/>
      <c r="Q33" s="719"/>
      <c r="R33" s="719"/>
      <c r="S33" s="719"/>
      <c r="T33" s="720"/>
      <c r="U33" s="718" t="s">
        <v>204</v>
      </c>
      <c r="V33" s="719"/>
      <c r="W33" s="719"/>
      <c r="X33" s="719"/>
      <c r="Y33" s="719"/>
      <c r="Z33" s="719"/>
      <c r="AA33" s="719"/>
      <c r="AB33" s="719"/>
      <c r="AC33" s="719"/>
      <c r="AD33" s="719"/>
      <c r="AE33" s="719"/>
      <c r="AF33" s="719"/>
      <c r="AG33" s="719"/>
      <c r="AH33" s="719"/>
      <c r="AI33" s="719"/>
      <c r="AJ33" s="719"/>
      <c r="AK33" s="719"/>
      <c r="AL33" s="719"/>
      <c r="AM33" s="719"/>
      <c r="AN33" s="719"/>
      <c r="AO33" s="721"/>
      <c r="AP33" s="104"/>
      <c r="AQ33" s="104"/>
      <c r="AR33" s="104"/>
      <c r="AS33" s="104"/>
      <c r="AT33" s="104"/>
      <c r="AU33" s="104"/>
      <c r="AV33" s="104"/>
      <c r="AW33" s="104"/>
      <c r="AX33" s="104"/>
      <c r="AY33" s="104"/>
      <c r="AZ33" s="104"/>
      <c r="BA33" s="104"/>
      <c r="BB33" s="104"/>
      <c r="BC33" s="104"/>
      <c r="BD33" s="104"/>
      <c r="BE33" s="104"/>
      <c r="BF33" s="104"/>
      <c r="BG33" s="104"/>
      <c r="BH33" s="104"/>
      <c r="BI33" s="104"/>
      <c r="BJ33" s="104"/>
      <c r="BK33" s="104"/>
    </row>
    <row r="34" spans="1:63" x14ac:dyDescent="0.2">
      <c r="A34" s="759"/>
      <c r="B34" s="116" t="s">
        <v>68</v>
      </c>
      <c r="C34" s="83"/>
      <c r="D34" s="83"/>
      <c r="E34" s="83"/>
      <c r="F34" s="83"/>
      <c r="G34" s="83"/>
      <c r="H34" s="515"/>
      <c r="I34" s="83"/>
      <c r="J34" s="83"/>
      <c r="K34" s="508" t="s">
        <v>94</v>
      </c>
      <c r="L34" s="705" t="s">
        <v>205</v>
      </c>
      <c r="M34" s="705"/>
      <c r="N34" s="705"/>
      <c r="O34" s="705"/>
      <c r="P34" s="705"/>
      <c r="Q34" s="83"/>
      <c r="R34" s="83"/>
      <c r="S34" s="83"/>
      <c r="T34" s="55" t="s">
        <v>43</v>
      </c>
      <c r="U34" s="102"/>
      <c r="Y34" s="14" t="s">
        <v>43</v>
      </c>
      <c r="AO34" s="30"/>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row>
    <row r="35" spans="1:63" x14ac:dyDescent="0.2">
      <c r="A35" s="759"/>
      <c r="B35" s="116" t="s">
        <v>206</v>
      </c>
      <c r="C35" s="83"/>
      <c r="D35" s="83"/>
      <c r="E35" s="83"/>
      <c r="F35" s="83"/>
      <c r="G35" s="83"/>
      <c r="H35" s="515"/>
      <c r="I35" s="83"/>
      <c r="J35" s="83"/>
      <c r="K35" s="508" t="s">
        <v>94</v>
      </c>
      <c r="L35" s="705" t="s">
        <v>207</v>
      </c>
      <c r="M35" s="705"/>
      <c r="N35" s="705"/>
      <c r="O35" s="705"/>
      <c r="P35" s="705"/>
      <c r="Q35" s="83"/>
      <c r="R35" s="83"/>
      <c r="S35" s="83"/>
      <c r="T35" s="55" t="s">
        <v>43</v>
      </c>
      <c r="U35" s="102"/>
      <c r="X35" s="516" t="s">
        <v>208</v>
      </c>
      <c r="Y35" s="83"/>
      <c r="Z35" s="83"/>
      <c r="AA35" s="83"/>
      <c r="AB35" s="83"/>
      <c r="AC35" s="83"/>
      <c r="AD35" s="508" t="s">
        <v>94</v>
      </c>
      <c r="AE35" s="83"/>
      <c r="AF35" s="739">
        <f>'Lap.Pen. 1'!I44</f>
        <v>1207860000</v>
      </c>
      <c r="AG35" s="739"/>
      <c r="AH35" s="739"/>
      <c r="AI35" s="739"/>
      <c r="AJ35" s="739"/>
      <c r="AK35" s="739"/>
      <c r="AL35" s="739"/>
      <c r="AM35" s="739"/>
      <c r="AO35" s="30"/>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row>
    <row r="36" spans="1:63" s="110" customFormat="1" ht="15.45" customHeight="1" x14ac:dyDescent="0.2">
      <c r="A36" s="759"/>
      <c r="B36" s="116" t="s">
        <v>72</v>
      </c>
      <c r="C36" s="83"/>
      <c r="D36" s="83"/>
      <c r="E36" s="83"/>
      <c r="F36" s="83"/>
      <c r="G36" s="83"/>
      <c r="H36" s="515"/>
      <c r="I36" s="83"/>
      <c r="J36" s="83"/>
      <c r="K36" s="508" t="s">
        <v>94</v>
      </c>
      <c r="L36" s="705" t="s">
        <v>209</v>
      </c>
      <c r="M36" s="705"/>
      <c r="N36" s="705"/>
      <c r="O36" s="705"/>
      <c r="P36" s="705"/>
      <c r="Q36" s="83"/>
      <c r="R36" s="83"/>
      <c r="S36" s="83"/>
      <c r="T36" s="111" t="s">
        <v>43</v>
      </c>
      <c r="U36" s="114"/>
      <c r="X36" s="516" t="s">
        <v>210</v>
      </c>
      <c r="Y36" s="83"/>
      <c r="Z36" s="83"/>
      <c r="AA36" s="83"/>
      <c r="AB36" s="83"/>
      <c r="AC36" s="83"/>
      <c r="AD36" s="508" t="s">
        <v>94</v>
      </c>
      <c r="AE36" s="83"/>
      <c r="AF36" s="739">
        <f>+AF35*90%</f>
        <v>1087074000</v>
      </c>
      <c r="AG36" s="739"/>
      <c r="AH36" s="739"/>
      <c r="AI36" s="739"/>
      <c r="AJ36" s="739"/>
      <c r="AK36" s="739"/>
      <c r="AL36" s="739"/>
      <c r="AM36" s="739"/>
      <c r="AO36" s="127"/>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row>
    <row r="37" spans="1:63" ht="15.45" customHeight="1" x14ac:dyDescent="0.3">
      <c r="A37" s="759"/>
      <c r="B37" s="116" t="s">
        <v>57</v>
      </c>
      <c r="C37" s="83"/>
      <c r="D37" s="83"/>
      <c r="E37" s="83"/>
      <c r="F37" s="83"/>
      <c r="G37" s="83"/>
      <c r="H37" s="83"/>
      <c r="I37" s="83"/>
      <c r="J37" s="83"/>
      <c r="K37" s="508" t="s">
        <v>94</v>
      </c>
      <c r="L37" s="754"/>
      <c r="M37" s="754"/>
      <c r="N37" s="754"/>
      <c r="O37" s="754"/>
      <c r="P37" s="754"/>
      <c r="Q37" s="515" t="s">
        <v>211</v>
      </c>
      <c r="R37" s="83"/>
      <c r="S37" s="83"/>
      <c r="T37" s="55" t="s">
        <v>43</v>
      </c>
      <c r="U37" s="102"/>
      <c r="AL37" s="496"/>
      <c r="AM37" s="496"/>
      <c r="AN37" s="496"/>
      <c r="AO37" s="105"/>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row>
    <row r="38" spans="1:63" ht="15.45" customHeight="1" x14ac:dyDescent="0.2">
      <c r="A38" s="759"/>
      <c r="B38" s="116" t="s">
        <v>212</v>
      </c>
      <c r="C38" s="83"/>
      <c r="D38" s="83"/>
      <c r="E38" s="83"/>
      <c r="F38" s="83"/>
      <c r="G38" s="83"/>
      <c r="H38" s="83"/>
      <c r="I38" s="83"/>
      <c r="J38" s="83"/>
      <c r="K38" s="508" t="s">
        <v>94</v>
      </c>
      <c r="L38" s="705" t="s">
        <v>213</v>
      </c>
      <c r="M38" s="705"/>
      <c r="N38" s="705"/>
      <c r="O38" s="705"/>
      <c r="P38" s="705"/>
      <c r="Q38" s="83"/>
      <c r="R38" s="83"/>
      <c r="S38" s="83"/>
      <c r="T38" s="55" t="s">
        <v>43</v>
      </c>
      <c r="U38" s="102"/>
      <c r="AO38" s="127"/>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row>
    <row r="39" spans="1:63" ht="15.45" customHeight="1" x14ac:dyDescent="0.2">
      <c r="A39" s="759"/>
      <c r="B39" s="116" t="s">
        <v>214</v>
      </c>
      <c r="C39" s="83"/>
      <c r="D39" s="83"/>
      <c r="E39" s="83"/>
      <c r="F39" s="83"/>
      <c r="G39" s="83"/>
      <c r="H39" s="83"/>
      <c r="I39" s="83"/>
      <c r="J39" s="83"/>
      <c r="K39" s="508" t="s">
        <v>94</v>
      </c>
      <c r="L39" s="705" t="s">
        <v>215</v>
      </c>
      <c r="M39" s="705"/>
      <c r="N39" s="705"/>
      <c r="O39" s="705"/>
      <c r="P39" s="705"/>
      <c r="Q39" s="83"/>
      <c r="R39" s="83"/>
      <c r="S39" s="83"/>
      <c r="T39" s="55" t="s">
        <v>43</v>
      </c>
      <c r="U39" s="102"/>
      <c r="AO39" s="127"/>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row>
    <row r="40" spans="1:63" ht="15.45" customHeight="1" x14ac:dyDescent="0.3">
      <c r="A40" s="760"/>
      <c r="B40" s="511"/>
      <c r="C40" s="491"/>
      <c r="D40" s="530"/>
      <c r="E40" s="530"/>
      <c r="F40" s="531"/>
      <c r="G40" s="491"/>
      <c r="H40" s="532"/>
      <c r="I40" s="491"/>
      <c r="J40" s="491"/>
      <c r="K40" s="512"/>
      <c r="L40" s="512"/>
      <c r="M40" s="512"/>
      <c r="N40" s="512"/>
      <c r="O40" s="512"/>
      <c r="P40" s="512"/>
      <c r="Q40" s="512"/>
      <c r="R40" s="512"/>
      <c r="S40" s="491"/>
      <c r="T40" s="495" t="s">
        <v>43</v>
      </c>
      <c r="U40" s="494"/>
      <c r="V40" s="489"/>
      <c r="W40" s="489"/>
      <c r="X40" s="489"/>
      <c r="Y40" s="533"/>
      <c r="Z40" s="497"/>
      <c r="AA40" s="497"/>
      <c r="AB40" s="497"/>
      <c r="AC40" s="497"/>
      <c r="AD40" s="497"/>
      <c r="AE40" s="497"/>
      <c r="AF40" s="497"/>
      <c r="AG40" s="497"/>
      <c r="AH40" s="497"/>
      <c r="AI40" s="497"/>
      <c r="AJ40" s="497"/>
      <c r="AK40" s="497"/>
      <c r="AL40" s="497"/>
      <c r="AM40" s="497"/>
      <c r="AN40" s="497"/>
      <c r="AO40" s="536"/>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row>
    <row r="41" spans="1:63" x14ac:dyDescent="0.3">
      <c r="A41" s="534" t="s">
        <v>216</v>
      </c>
      <c r="S41" s="83"/>
      <c r="Y41" s="528"/>
      <c r="Z41" s="496"/>
      <c r="AA41" s="496"/>
      <c r="AB41" s="496"/>
      <c r="AC41" s="496"/>
      <c r="AD41" s="496"/>
      <c r="AE41" s="496"/>
      <c r="AF41" s="496"/>
      <c r="AG41" s="496"/>
      <c r="AH41" s="496"/>
      <c r="AI41" s="496"/>
      <c r="AJ41" s="496"/>
      <c r="AK41" s="496"/>
      <c r="AL41" s="496"/>
      <c r="AM41" s="496"/>
      <c r="AN41" s="496"/>
      <c r="AO41" s="127"/>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row>
    <row r="42" spans="1:63" ht="15.45" customHeight="1" x14ac:dyDescent="0.3">
      <c r="A42" s="25" t="s">
        <v>217</v>
      </c>
      <c r="B42" s="692"/>
      <c r="C42" s="692"/>
      <c r="D42" s="692"/>
      <c r="E42" s="692"/>
      <c r="F42" s="692"/>
      <c r="G42" s="692"/>
      <c r="H42" s="692"/>
      <c r="I42" s="692"/>
      <c r="J42" s="692"/>
      <c r="K42" s="692"/>
      <c r="L42" s="692"/>
      <c r="M42" s="692"/>
      <c r="N42" s="692"/>
      <c r="O42" s="692"/>
      <c r="P42" s="692"/>
      <c r="Q42" s="692"/>
      <c r="R42" s="692"/>
      <c r="S42" s="692"/>
      <c r="T42" s="692"/>
      <c r="U42" s="102" t="s">
        <v>218</v>
      </c>
      <c r="V42" s="692"/>
      <c r="W42" s="692"/>
      <c r="X42" s="692"/>
      <c r="Y42" s="692"/>
      <c r="Z42" s="692"/>
      <c r="AA42" s="692"/>
      <c r="AB42" s="692"/>
      <c r="AC42" s="692"/>
      <c r="AD42" s="692"/>
      <c r="AE42" s="692"/>
      <c r="AF42" s="692"/>
      <c r="AG42" s="692"/>
      <c r="AH42" s="692"/>
      <c r="AI42" s="692"/>
      <c r="AJ42" s="692"/>
      <c r="AK42" s="692"/>
      <c r="AL42" s="692"/>
      <c r="AM42" s="692"/>
      <c r="AN42" s="692"/>
      <c r="AO42" s="706"/>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row>
    <row r="43" spans="1:63" s="118" customFormat="1" ht="15.45" customHeight="1" x14ac:dyDescent="0.3">
      <c r="A43" s="25" t="s">
        <v>219</v>
      </c>
      <c r="B43" s="692"/>
      <c r="C43" s="692"/>
      <c r="D43" s="692"/>
      <c r="E43" s="692"/>
      <c r="F43" s="692"/>
      <c r="G43" s="692"/>
      <c r="H43" s="692"/>
      <c r="I43" s="692"/>
      <c r="J43" s="692"/>
      <c r="K43" s="692"/>
      <c r="L43" s="692"/>
      <c r="M43" s="692"/>
      <c r="N43" s="692"/>
      <c r="O43" s="692"/>
      <c r="P43" s="692"/>
      <c r="Q43" s="692"/>
      <c r="R43" s="692"/>
      <c r="S43" s="692"/>
      <c r="T43" s="692"/>
      <c r="U43" s="102" t="s">
        <v>220</v>
      </c>
      <c r="V43" s="692"/>
      <c r="W43" s="692"/>
      <c r="X43" s="692"/>
      <c r="Y43" s="692"/>
      <c r="Z43" s="692"/>
      <c r="AA43" s="692"/>
      <c r="AB43" s="692"/>
      <c r="AC43" s="692"/>
      <c r="AD43" s="692"/>
      <c r="AE43" s="692"/>
      <c r="AF43" s="692"/>
      <c r="AG43" s="692"/>
      <c r="AH43" s="692"/>
      <c r="AI43" s="692"/>
      <c r="AJ43" s="692"/>
      <c r="AK43" s="692"/>
      <c r="AL43" s="692"/>
      <c r="AM43" s="692"/>
      <c r="AN43" s="692"/>
      <c r="AO43" s="706"/>
      <c r="AP43" s="104"/>
      <c r="AQ43" s="104"/>
      <c r="AR43" s="104"/>
      <c r="AS43" s="104"/>
      <c r="AT43" s="104"/>
      <c r="AU43" s="104"/>
      <c r="AV43" s="104"/>
      <c r="AW43" s="104"/>
      <c r="AX43" s="104"/>
      <c r="AY43" s="104"/>
      <c r="AZ43" s="104"/>
      <c r="BA43" s="104"/>
      <c r="BB43" s="104"/>
      <c r="BC43" s="104"/>
      <c r="BD43" s="104"/>
      <c r="BE43" s="104"/>
      <c r="BF43" s="104"/>
      <c r="BG43" s="104"/>
      <c r="BH43" s="104"/>
      <c r="BI43" s="104"/>
      <c r="BJ43" s="104"/>
      <c r="BK43" s="104"/>
    </row>
    <row r="44" spans="1:63" ht="15.45" customHeight="1" x14ac:dyDescent="0.3">
      <c r="A44" s="25" t="s">
        <v>221</v>
      </c>
      <c r="B44" s="692"/>
      <c r="C44" s="692"/>
      <c r="D44" s="692"/>
      <c r="E44" s="692"/>
      <c r="F44" s="692"/>
      <c r="G44" s="692"/>
      <c r="H44" s="692"/>
      <c r="I44" s="692"/>
      <c r="J44" s="692"/>
      <c r="K44" s="692"/>
      <c r="L44" s="692"/>
      <c r="M44" s="692"/>
      <c r="N44" s="692"/>
      <c r="O44" s="692"/>
      <c r="P44" s="692"/>
      <c r="Q44" s="692"/>
      <c r="R44" s="692"/>
      <c r="S44" s="692"/>
      <c r="T44" s="692"/>
      <c r="U44" s="102" t="s">
        <v>222</v>
      </c>
      <c r="V44" s="692"/>
      <c r="W44" s="692"/>
      <c r="X44" s="692"/>
      <c r="Y44" s="692"/>
      <c r="Z44" s="692"/>
      <c r="AA44" s="692"/>
      <c r="AB44" s="692"/>
      <c r="AC44" s="692"/>
      <c r="AD44" s="692"/>
      <c r="AE44" s="692"/>
      <c r="AF44" s="692"/>
      <c r="AG44" s="692"/>
      <c r="AH44" s="692"/>
      <c r="AI44" s="692"/>
      <c r="AJ44" s="692"/>
      <c r="AK44" s="692"/>
      <c r="AL44" s="692"/>
      <c r="AM44" s="692"/>
      <c r="AN44" s="692"/>
      <c r="AO44" s="706"/>
      <c r="AP44" s="104"/>
      <c r="AQ44" s="104"/>
      <c r="AR44" s="104"/>
      <c r="AS44" s="104"/>
      <c r="AT44" s="104"/>
      <c r="AU44" s="104"/>
      <c r="AV44" s="104"/>
      <c r="AW44" s="104"/>
      <c r="AX44" s="104"/>
      <c r="AY44" s="104"/>
      <c r="AZ44" s="104"/>
      <c r="BA44" s="104"/>
      <c r="BB44" s="104"/>
      <c r="BC44" s="104"/>
      <c r="BD44" s="104"/>
      <c r="BE44" s="104"/>
      <c r="BF44" s="104"/>
      <c r="BG44" s="104"/>
      <c r="BH44" s="104"/>
      <c r="BI44" s="104"/>
      <c r="BJ44" s="104"/>
      <c r="BK44" s="104"/>
    </row>
    <row r="45" spans="1:63" ht="15.45" customHeight="1" x14ac:dyDescent="0.3">
      <c r="A45" s="25" t="s">
        <v>223</v>
      </c>
      <c r="B45" s="692"/>
      <c r="C45" s="692"/>
      <c r="D45" s="692"/>
      <c r="E45" s="692"/>
      <c r="F45" s="692"/>
      <c r="G45" s="692"/>
      <c r="H45" s="692"/>
      <c r="I45" s="692"/>
      <c r="J45" s="692"/>
      <c r="K45" s="692"/>
      <c r="L45" s="692"/>
      <c r="M45" s="692"/>
      <c r="N45" s="692"/>
      <c r="O45" s="692"/>
      <c r="P45" s="692"/>
      <c r="Q45" s="692"/>
      <c r="R45" s="692"/>
      <c r="S45" s="692"/>
      <c r="T45" s="692"/>
      <c r="U45" s="102" t="s">
        <v>224</v>
      </c>
      <c r="V45" s="692"/>
      <c r="W45" s="692"/>
      <c r="X45" s="692"/>
      <c r="Y45" s="692"/>
      <c r="Z45" s="692"/>
      <c r="AA45" s="692"/>
      <c r="AB45" s="692"/>
      <c r="AC45" s="692"/>
      <c r="AD45" s="692"/>
      <c r="AE45" s="692"/>
      <c r="AF45" s="692"/>
      <c r="AG45" s="692"/>
      <c r="AH45" s="692"/>
      <c r="AI45" s="692"/>
      <c r="AJ45" s="692"/>
      <c r="AK45" s="692"/>
      <c r="AL45" s="692"/>
      <c r="AM45" s="692"/>
      <c r="AN45" s="692"/>
      <c r="AO45" s="706"/>
      <c r="AP45" s="104"/>
      <c r="AQ45" s="104"/>
      <c r="AR45" s="104"/>
      <c r="AS45" s="104"/>
      <c r="AT45" s="104"/>
      <c r="AU45" s="104"/>
      <c r="AV45" s="104"/>
      <c r="AW45" s="104"/>
      <c r="AX45" s="104"/>
      <c r="AY45" s="104"/>
      <c r="AZ45" s="104"/>
      <c r="BA45" s="104"/>
      <c r="BB45" s="104"/>
      <c r="BC45" s="104"/>
      <c r="BD45" s="104"/>
      <c r="BE45" s="104"/>
      <c r="BF45" s="104"/>
      <c r="BG45" s="104"/>
      <c r="BH45" s="104"/>
      <c r="BI45" s="104"/>
      <c r="BJ45" s="104"/>
      <c r="BK45" s="104"/>
    </row>
    <row r="46" spans="1:63" s="15" customFormat="1" x14ac:dyDescent="0.3">
      <c r="A46" s="25" t="s">
        <v>225</v>
      </c>
      <c r="B46" s="692"/>
      <c r="C46" s="692"/>
      <c r="D46" s="692"/>
      <c r="E46" s="692"/>
      <c r="F46" s="692"/>
      <c r="G46" s="692"/>
      <c r="H46" s="692"/>
      <c r="I46" s="692"/>
      <c r="J46" s="692"/>
      <c r="K46" s="692"/>
      <c r="L46" s="692"/>
      <c r="M46" s="692"/>
      <c r="N46" s="692"/>
      <c r="O46" s="692"/>
      <c r="P46" s="692"/>
      <c r="Q46" s="692"/>
      <c r="R46" s="692"/>
      <c r="S46" s="692"/>
      <c r="T46" s="692"/>
      <c r="U46" s="102" t="s">
        <v>226</v>
      </c>
      <c r="V46" s="692"/>
      <c r="W46" s="692"/>
      <c r="X46" s="692"/>
      <c r="Y46" s="692"/>
      <c r="Z46" s="692"/>
      <c r="AA46" s="692"/>
      <c r="AB46" s="692"/>
      <c r="AC46" s="692"/>
      <c r="AD46" s="692"/>
      <c r="AE46" s="692"/>
      <c r="AF46" s="692"/>
      <c r="AG46" s="692"/>
      <c r="AH46" s="692"/>
      <c r="AI46" s="692"/>
      <c r="AJ46" s="692"/>
      <c r="AK46" s="692"/>
      <c r="AL46" s="692"/>
      <c r="AM46" s="692"/>
      <c r="AN46" s="692"/>
      <c r="AO46" s="706"/>
      <c r="AP46" s="104"/>
      <c r="AQ46" s="104"/>
      <c r="AR46" s="104"/>
      <c r="AS46" s="104"/>
      <c r="AT46" s="104"/>
      <c r="AU46" s="104"/>
      <c r="AV46" s="104"/>
      <c r="AW46" s="104"/>
      <c r="AX46" s="104"/>
      <c r="AY46" s="104"/>
      <c r="AZ46" s="104"/>
      <c r="BA46" s="104"/>
      <c r="BB46" s="104"/>
      <c r="BC46" s="104"/>
      <c r="BD46" s="104"/>
      <c r="BE46" s="104"/>
      <c r="BF46" s="104"/>
      <c r="BG46" s="104"/>
      <c r="BH46" s="104"/>
      <c r="BI46" s="104"/>
      <c r="BJ46" s="104"/>
      <c r="BK46" s="104"/>
    </row>
    <row r="47" spans="1:63" s="15" customFormat="1" ht="5.15" customHeight="1" x14ac:dyDescent="0.3">
      <c r="A47" s="25"/>
      <c r="B47" s="83"/>
      <c r="C47" s="83"/>
      <c r="D47" s="83"/>
      <c r="E47" s="83"/>
      <c r="F47" s="83"/>
      <c r="G47" s="83"/>
      <c r="H47" s="493"/>
      <c r="I47" s="83"/>
      <c r="J47" s="83"/>
      <c r="K47" s="508"/>
      <c r="L47" s="515"/>
      <c r="M47" s="515"/>
      <c r="N47" s="515"/>
      <c r="O47" s="515"/>
      <c r="P47" s="515"/>
      <c r="Q47" s="515"/>
      <c r="R47" s="515"/>
      <c r="S47" s="83"/>
      <c r="U47" s="14"/>
      <c r="Y47" s="529"/>
      <c r="Z47" s="496"/>
      <c r="AA47" s="496"/>
      <c r="AB47" s="496"/>
      <c r="AC47" s="496"/>
      <c r="AD47" s="496"/>
      <c r="AE47" s="496"/>
      <c r="AF47" s="496"/>
      <c r="AG47" s="496"/>
      <c r="AH47" s="496"/>
      <c r="AI47" s="496"/>
      <c r="AJ47" s="496"/>
      <c r="AK47" s="496"/>
      <c r="AL47" s="496"/>
      <c r="AM47" s="496"/>
      <c r="AN47" s="496"/>
      <c r="AO47" s="131"/>
      <c r="AP47" s="104"/>
      <c r="AQ47" s="104"/>
      <c r="AR47" s="104"/>
      <c r="AS47" s="104"/>
      <c r="AT47" s="104"/>
      <c r="AU47" s="104"/>
      <c r="AV47" s="104"/>
      <c r="AW47" s="104"/>
      <c r="AX47" s="104"/>
      <c r="AY47" s="104"/>
      <c r="AZ47" s="104"/>
      <c r="BA47" s="104"/>
      <c r="BB47" s="104"/>
      <c r="BC47" s="104"/>
      <c r="BD47" s="104"/>
      <c r="BE47" s="104"/>
      <c r="BF47" s="104"/>
      <c r="BG47" s="104"/>
      <c r="BH47" s="104"/>
      <c r="BI47" s="104"/>
      <c r="BJ47" s="104"/>
      <c r="BK47" s="104"/>
    </row>
    <row r="48" spans="1:63" ht="13.5" customHeight="1" x14ac:dyDescent="0.3">
      <c r="A48" s="722" t="s">
        <v>227</v>
      </c>
      <c r="B48" s="723"/>
      <c r="C48" s="723"/>
      <c r="D48" s="723"/>
      <c r="E48" s="723"/>
      <c r="F48" s="723"/>
      <c r="G48" s="723"/>
      <c r="H48" s="723"/>
      <c r="I48" s="723"/>
      <c r="J48" s="723"/>
      <c r="K48" s="723"/>
      <c r="L48" s="723"/>
      <c r="M48" s="723"/>
      <c r="N48" s="723"/>
      <c r="O48" s="723"/>
      <c r="P48" s="723"/>
      <c r="Q48" s="723"/>
      <c r="R48" s="723"/>
      <c r="S48" s="723"/>
      <c r="T48" s="723"/>
      <c r="U48" s="723"/>
      <c r="V48" s="723"/>
      <c r="W48" s="723"/>
      <c r="X48" s="723"/>
      <c r="Y48" s="723"/>
      <c r="Z48" s="723"/>
      <c r="AA48" s="723"/>
      <c r="AB48" s="723"/>
      <c r="AC48" s="723"/>
      <c r="AD48" s="723"/>
      <c r="AE48" s="723"/>
      <c r="AF48" s="723"/>
      <c r="AG48" s="723"/>
      <c r="AH48" s="723"/>
      <c r="AI48" s="723"/>
      <c r="AJ48" s="723"/>
      <c r="AK48" s="723"/>
      <c r="AL48" s="723"/>
      <c r="AM48" s="723"/>
      <c r="AN48" s="723"/>
      <c r="AO48" s="724"/>
      <c r="AP48" s="104"/>
      <c r="AQ48" s="104"/>
      <c r="AR48" s="104"/>
      <c r="AS48" s="104"/>
      <c r="AT48" s="104"/>
      <c r="AU48" s="104"/>
      <c r="AV48" s="104"/>
      <c r="AW48" s="104"/>
      <c r="AX48" s="104"/>
      <c r="AY48" s="104"/>
      <c r="AZ48" s="104"/>
      <c r="BA48" s="104"/>
      <c r="BB48" s="104"/>
      <c r="BC48" s="104"/>
      <c r="BD48" s="104"/>
      <c r="BE48" s="104"/>
      <c r="BF48" s="104"/>
      <c r="BG48" s="104"/>
      <c r="BH48" s="104"/>
      <c r="BI48" s="104"/>
      <c r="BJ48" s="104"/>
      <c r="BK48" s="104"/>
    </row>
    <row r="49" spans="1:63" s="126" customFormat="1" ht="49.2" customHeight="1" x14ac:dyDescent="0.3">
      <c r="A49" s="567" t="s">
        <v>24</v>
      </c>
      <c r="B49" s="740" t="s">
        <v>228</v>
      </c>
      <c r="C49" s="741"/>
      <c r="D49" s="741"/>
      <c r="E49" s="740" t="s">
        <v>229</v>
      </c>
      <c r="F49" s="740"/>
      <c r="G49" s="740"/>
      <c r="H49" s="740"/>
      <c r="I49" s="740"/>
      <c r="J49" s="740" t="s">
        <v>230</v>
      </c>
      <c r="K49" s="740"/>
      <c r="L49" s="740"/>
      <c r="M49" s="740" t="s">
        <v>231</v>
      </c>
      <c r="N49" s="740"/>
      <c r="O49" s="740"/>
      <c r="P49" s="740"/>
      <c r="Q49" s="740"/>
      <c r="R49" s="740"/>
      <c r="S49" s="740"/>
      <c r="T49" s="740"/>
      <c r="U49" s="740" t="s">
        <v>232</v>
      </c>
      <c r="V49" s="740"/>
      <c r="W49" s="740"/>
      <c r="X49" s="740"/>
      <c r="Y49" s="740"/>
      <c r="Z49" s="740" t="s">
        <v>233</v>
      </c>
      <c r="AA49" s="740"/>
      <c r="AB49" s="740"/>
      <c r="AC49" s="740"/>
      <c r="AD49" s="740" t="s">
        <v>234</v>
      </c>
      <c r="AE49" s="740"/>
      <c r="AF49" s="740"/>
      <c r="AG49" s="740"/>
      <c r="AH49" s="740" t="s">
        <v>235</v>
      </c>
      <c r="AI49" s="740"/>
      <c r="AJ49" s="740"/>
      <c r="AK49" s="740"/>
      <c r="AL49" s="741" t="s">
        <v>25</v>
      </c>
      <c r="AM49" s="741"/>
      <c r="AN49" s="741"/>
      <c r="AO49" s="746"/>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row>
    <row r="50" spans="1:63" s="126" customFormat="1" ht="15.45" customHeight="1" x14ac:dyDescent="0.3">
      <c r="A50" s="568">
        <v>1</v>
      </c>
      <c r="B50" s="732" t="s">
        <v>236</v>
      </c>
      <c r="C50" s="732"/>
      <c r="D50" s="732"/>
      <c r="E50" s="733" t="s">
        <v>237</v>
      </c>
      <c r="F50" s="733"/>
      <c r="G50" s="733"/>
      <c r="H50" s="733"/>
      <c r="I50" s="733"/>
      <c r="J50" s="733">
        <v>12444</v>
      </c>
      <c r="K50" s="733"/>
      <c r="L50" s="733"/>
      <c r="M50" s="733" t="s">
        <v>238</v>
      </c>
      <c r="N50" s="733"/>
      <c r="O50" s="733"/>
      <c r="P50" s="733"/>
      <c r="Q50" s="733"/>
      <c r="R50" s="733"/>
      <c r="S50" s="733"/>
      <c r="T50" s="733"/>
      <c r="U50" s="745">
        <v>73043</v>
      </c>
      <c r="V50" s="745"/>
      <c r="W50" s="745"/>
      <c r="X50" s="745"/>
      <c r="Y50" s="745"/>
      <c r="Z50" s="745">
        <v>73043</v>
      </c>
      <c r="AA50" s="745"/>
      <c r="AB50" s="745"/>
      <c r="AC50" s="745"/>
      <c r="AD50" s="744" t="s">
        <v>239</v>
      </c>
      <c r="AE50" s="744"/>
      <c r="AF50" s="744"/>
      <c r="AG50" s="744"/>
      <c r="AH50" s="745">
        <v>73043</v>
      </c>
      <c r="AI50" s="745"/>
      <c r="AJ50" s="745"/>
      <c r="AK50" s="745"/>
      <c r="AL50" s="742">
        <v>1230</v>
      </c>
      <c r="AM50" s="742"/>
      <c r="AN50" s="742"/>
      <c r="AO50" s="743"/>
      <c r="AP50" s="104"/>
      <c r="AQ50" s="104"/>
      <c r="AR50" s="104"/>
      <c r="AS50" s="104"/>
      <c r="AT50" s="104"/>
      <c r="AU50" s="104"/>
      <c r="AV50" s="104"/>
      <c r="AW50" s="104"/>
      <c r="AX50" s="104"/>
      <c r="AY50" s="104"/>
      <c r="AZ50" s="104"/>
      <c r="BA50" s="104"/>
      <c r="BB50" s="104"/>
      <c r="BC50" s="104"/>
      <c r="BD50" s="104"/>
      <c r="BE50" s="104"/>
      <c r="BF50" s="104"/>
      <c r="BG50" s="104"/>
      <c r="BH50" s="104"/>
      <c r="BI50" s="104"/>
      <c r="BJ50" s="104"/>
      <c r="BK50" s="104"/>
    </row>
    <row r="51" spans="1:63" s="126" customFormat="1" ht="15.75" x14ac:dyDescent="0.3">
      <c r="A51" s="568">
        <v>2</v>
      </c>
      <c r="B51" s="732" t="s">
        <v>236</v>
      </c>
      <c r="C51" s="732"/>
      <c r="D51" s="732"/>
      <c r="E51" s="733"/>
      <c r="F51" s="733"/>
      <c r="G51" s="733"/>
      <c r="H51" s="733"/>
      <c r="I51" s="733"/>
      <c r="J51" s="733"/>
      <c r="K51" s="733"/>
      <c r="L51" s="733"/>
      <c r="M51" s="733"/>
      <c r="N51" s="733"/>
      <c r="O51" s="733"/>
      <c r="P51" s="733"/>
      <c r="Q51" s="733"/>
      <c r="R51" s="733"/>
      <c r="S51" s="733"/>
      <c r="T51" s="733"/>
      <c r="U51" s="734"/>
      <c r="V51" s="734"/>
      <c r="W51" s="734"/>
      <c r="X51" s="734"/>
      <c r="Y51" s="734"/>
      <c r="Z51" s="734"/>
      <c r="AA51" s="734"/>
      <c r="AB51" s="734"/>
      <c r="AC51" s="734"/>
      <c r="AD51" s="733"/>
      <c r="AE51" s="733"/>
      <c r="AF51" s="733"/>
      <c r="AG51" s="733"/>
      <c r="AH51" s="734"/>
      <c r="AI51" s="734"/>
      <c r="AJ51" s="734"/>
      <c r="AK51" s="734"/>
      <c r="AL51" s="730"/>
      <c r="AM51" s="730"/>
      <c r="AN51" s="730"/>
      <c r="AO51" s="731"/>
      <c r="AP51" s="104"/>
      <c r="AQ51" s="104"/>
      <c r="AR51" s="104"/>
      <c r="AS51" s="104"/>
      <c r="AT51" s="104"/>
      <c r="AU51" s="104"/>
      <c r="AV51" s="104"/>
      <c r="AW51" s="104"/>
      <c r="AX51" s="104"/>
      <c r="AY51" s="104"/>
      <c r="AZ51" s="104"/>
      <c r="BA51" s="104"/>
      <c r="BB51" s="104"/>
      <c r="BC51" s="104"/>
      <c r="BD51" s="104"/>
      <c r="BE51" s="104"/>
      <c r="BF51" s="104"/>
      <c r="BG51" s="104"/>
      <c r="BH51" s="104"/>
      <c r="BI51" s="104"/>
      <c r="BJ51" s="104"/>
      <c r="BK51" s="104"/>
    </row>
    <row r="52" spans="1:63" s="126" customFormat="1" ht="15.75" x14ac:dyDescent="0.3">
      <c r="A52" s="568">
        <v>3</v>
      </c>
      <c r="B52" s="732" t="s">
        <v>236</v>
      </c>
      <c r="C52" s="732"/>
      <c r="D52" s="732"/>
      <c r="E52" s="733"/>
      <c r="F52" s="733"/>
      <c r="G52" s="733"/>
      <c r="H52" s="733"/>
      <c r="I52" s="733"/>
      <c r="J52" s="733"/>
      <c r="K52" s="733"/>
      <c r="L52" s="733"/>
      <c r="M52" s="733"/>
      <c r="N52" s="733"/>
      <c r="O52" s="733"/>
      <c r="P52" s="733"/>
      <c r="Q52" s="733"/>
      <c r="R52" s="733"/>
      <c r="S52" s="733"/>
      <c r="T52" s="733"/>
      <c r="U52" s="734"/>
      <c r="V52" s="734"/>
      <c r="W52" s="734"/>
      <c r="X52" s="734"/>
      <c r="Y52" s="734"/>
      <c r="Z52" s="734"/>
      <c r="AA52" s="734"/>
      <c r="AB52" s="734"/>
      <c r="AC52" s="734"/>
      <c r="AD52" s="733"/>
      <c r="AE52" s="733"/>
      <c r="AF52" s="733"/>
      <c r="AG52" s="733"/>
      <c r="AH52" s="734"/>
      <c r="AI52" s="734"/>
      <c r="AJ52" s="734"/>
      <c r="AK52" s="734"/>
      <c r="AL52" s="730"/>
      <c r="AM52" s="730"/>
      <c r="AN52" s="730"/>
      <c r="AO52" s="731"/>
      <c r="AP52" s="104"/>
      <c r="AQ52" s="104"/>
      <c r="AR52" s="104"/>
      <c r="AS52" s="104"/>
      <c r="AT52" s="104"/>
      <c r="AU52" s="104"/>
      <c r="AV52" s="104"/>
      <c r="AW52" s="104"/>
      <c r="AX52" s="104"/>
      <c r="AY52" s="104"/>
      <c r="AZ52" s="104"/>
      <c r="BA52" s="104"/>
      <c r="BB52" s="104"/>
      <c r="BC52" s="104"/>
      <c r="BD52" s="104"/>
      <c r="BE52" s="104"/>
      <c r="BF52" s="104"/>
      <c r="BG52" s="104"/>
      <c r="BH52" s="104"/>
      <c r="BI52" s="104"/>
      <c r="BJ52" s="104"/>
      <c r="BK52" s="104"/>
    </row>
    <row r="53" spans="1:63" s="126" customFormat="1" ht="15.75" x14ac:dyDescent="0.3">
      <c r="A53" s="568">
        <v>4</v>
      </c>
      <c r="B53" s="732" t="s">
        <v>236</v>
      </c>
      <c r="C53" s="732"/>
      <c r="D53" s="732"/>
      <c r="E53" s="733"/>
      <c r="F53" s="733"/>
      <c r="G53" s="733"/>
      <c r="H53" s="733"/>
      <c r="I53" s="733"/>
      <c r="J53" s="733"/>
      <c r="K53" s="733"/>
      <c r="L53" s="733"/>
      <c r="M53" s="733"/>
      <c r="N53" s="733"/>
      <c r="O53" s="733"/>
      <c r="P53" s="733"/>
      <c r="Q53" s="733"/>
      <c r="R53" s="733"/>
      <c r="S53" s="733"/>
      <c r="T53" s="733"/>
      <c r="U53" s="734"/>
      <c r="V53" s="734"/>
      <c r="W53" s="734"/>
      <c r="X53" s="734"/>
      <c r="Y53" s="734"/>
      <c r="Z53" s="734"/>
      <c r="AA53" s="734"/>
      <c r="AB53" s="734"/>
      <c r="AC53" s="734"/>
      <c r="AD53" s="733"/>
      <c r="AE53" s="733"/>
      <c r="AF53" s="733"/>
      <c r="AG53" s="733"/>
      <c r="AH53" s="734"/>
      <c r="AI53" s="734"/>
      <c r="AJ53" s="734"/>
      <c r="AK53" s="734"/>
      <c r="AL53" s="730"/>
      <c r="AM53" s="730"/>
      <c r="AN53" s="730"/>
      <c r="AO53" s="731"/>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row>
    <row r="54" spans="1:63" s="126" customFormat="1" ht="15.75" x14ac:dyDescent="0.3">
      <c r="A54" s="568">
        <v>5</v>
      </c>
      <c r="B54" s="732" t="s">
        <v>236</v>
      </c>
      <c r="C54" s="732"/>
      <c r="D54" s="732"/>
      <c r="E54" s="733"/>
      <c r="F54" s="733"/>
      <c r="G54" s="733"/>
      <c r="H54" s="733"/>
      <c r="I54" s="733"/>
      <c r="J54" s="733"/>
      <c r="K54" s="733"/>
      <c r="L54" s="733"/>
      <c r="M54" s="733"/>
      <c r="N54" s="733"/>
      <c r="O54" s="733"/>
      <c r="P54" s="733"/>
      <c r="Q54" s="733"/>
      <c r="R54" s="733"/>
      <c r="S54" s="733"/>
      <c r="T54" s="733"/>
      <c r="U54" s="734"/>
      <c r="V54" s="734"/>
      <c r="W54" s="734"/>
      <c r="X54" s="734"/>
      <c r="Y54" s="734"/>
      <c r="Z54" s="734"/>
      <c r="AA54" s="734"/>
      <c r="AB54" s="734"/>
      <c r="AC54" s="734"/>
      <c r="AD54" s="733"/>
      <c r="AE54" s="733"/>
      <c r="AF54" s="733"/>
      <c r="AG54" s="733"/>
      <c r="AH54" s="734"/>
      <c r="AI54" s="734"/>
      <c r="AJ54" s="734"/>
      <c r="AK54" s="734"/>
      <c r="AL54" s="730"/>
      <c r="AM54" s="730"/>
      <c r="AN54" s="730"/>
      <c r="AO54" s="731"/>
      <c r="AP54" s="104"/>
      <c r="AQ54" s="104"/>
      <c r="AR54" s="104"/>
      <c r="AS54" s="104"/>
      <c r="AT54" s="104"/>
      <c r="AU54" s="104"/>
      <c r="AV54" s="104"/>
      <c r="AW54" s="104"/>
      <c r="AX54" s="104"/>
      <c r="AY54" s="104"/>
      <c r="AZ54" s="104"/>
      <c r="BA54" s="104"/>
      <c r="BB54" s="104"/>
      <c r="BC54" s="104"/>
      <c r="BD54" s="104"/>
      <c r="BE54" s="104"/>
      <c r="BF54" s="104"/>
      <c r="BG54" s="104"/>
      <c r="BH54" s="104"/>
      <c r="BI54" s="104"/>
      <c r="BJ54" s="104"/>
      <c r="BK54" s="104"/>
    </row>
    <row r="55" spans="1:63" s="126" customFormat="1" ht="15.75" x14ac:dyDescent="0.3">
      <c r="A55" s="568">
        <v>6</v>
      </c>
      <c r="B55" s="732" t="s">
        <v>236</v>
      </c>
      <c r="C55" s="732"/>
      <c r="D55" s="732"/>
      <c r="E55" s="733"/>
      <c r="F55" s="733"/>
      <c r="G55" s="733"/>
      <c r="H55" s="733"/>
      <c r="I55" s="733"/>
      <c r="J55" s="733"/>
      <c r="K55" s="733"/>
      <c r="L55" s="733"/>
      <c r="M55" s="733"/>
      <c r="N55" s="733"/>
      <c r="O55" s="733"/>
      <c r="P55" s="733"/>
      <c r="Q55" s="733"/>
      <c r="R55" s="733"/>
      <c r="S55" s="733"/>
      <c r="T55" s="733"/>
      <c r="U55" s="734"/>
      <c r="V55" s="734"/>
      <c r="W55" s="734"/>
      <c r="X55" s="734"/>
      <c r="Y55" s="734"/>
      <c r="Z55" s="734"/>
      <c r="AA55" s="734"/>
      <c r="AB55" s="734"/>
      <c r="AC55" s="734"/>
      <c r="AD55" s="733"/>
      <c r="AE55" s="733"/>
      <c r="AF55" s="733"/>
      <c r="AG55" s="733"/>
      <c r="AH55" s="734"/>
      <c r="AI55" s="734"/>
      <c r="AJ55" s="734"/>
      <c r="AK55" s="734"/>
      <c r="AL55" s="730"/>
      <c r="AM55" s="730"/>
      <c r="AN55" s="730"/>
      <c r="AO55" s="731"/>
      <c r="AP55" s="104"/>
      <c r="AQ55" s="104"/>
      <c r="AR55" s="104"/>
      <c r="AS55" s="104"/>
      <c r="AT55" s="104"/>
      <c r="AU55" s="104"/>
      <c r="AV55" s="104"/>
      <c r="AW55" s="104"/>
      <c r="AX55" s="104"/>
      <c r="AY55" s="104"/>
      <c r="AZ55" s="104"/>
      <c r="BA55" s="104"/>
      <c r="BB55" s="104"/>
      <c r="BC55" s="104"/>
      <c r="BD55" s="104"/>
      <c r="BE55" s="104"/>
      <c r="BF55" s="104"/>
      <c r="BG55" s="104"/>
      <c r="BH55" s="104"/>
      <c r="BI55" s="104"/>
      <c r="BJ55" s="104"/>
      <c r="BK55" s="104"/>
    </row>
    <row r="56" spans="1:63" s="126" customFormat="1" ht="15.75" x14ac:dyDescent="0.3">
      <c r="A56" s="568">
        <v>7</v>
      </c>
      <c r="B56" s="732" t="s">
        <v>236</v>
      </c>
      <c r="C56" s="732"/>
      <c r="D56" s="732"/>
      <c r="E56" s="733"/>
      <c r="F56" s="733"/>
      <c r="G56" s="733"/>
      <c r="H56" s="733"/>
      <c r="I56" s="733"/>
      <c r="J56" s="733"/>
      <c r="K56" s="733"/>
      <c r="L56" s="733"/>
      <c r="M56" s="733"/>
      <c r="N56" s="733"/>
      <c r="O56" s="733"/>
      <c r="P56" s="733"/>
      <c r="Q56" s="733"/>
      <c r="R56" s="733"/>
      <c r="S56" s="733"/>
      <c r="T56" s="733"/>
      <c r="U56" s="734"/>
      <c r="V56" s="734"/>
      <c r="W56" s="734"/>
      <c r="X56" s="734"/>
      <c r="Y56" s="734"/>
      <c r="Z56" s="734"/>
      <c r="AA56" s="734"/>
      <c r="AB56" s="734"/>
      <c r="AC56" s="734"/>
      <c r="AD56" s="733"/>
      <c r="AE56" s="733"/>
      <c r="AF56" s="733"/>
      <c r="AG56" s="733"/>
      <c r="AH56" s="734"/>
      <c r="AI56" s="734"/>
      <c r="AJ56" s="734"/>
      <c r="AK56" s="734"/>
      <c r="AL56" s="730"/>
      <c r="AM56" s="730"/>
      <c r="AN56" s="730"/>
      <c r="AO56" s="731"/>
      <c r="AP56" s="104"/>
      <c r="AQ56" s="104"/>
      <c r="AR56" s="104"/>
      <c r="AS56" s="104"/>
      <c r="AT56" s="104"/>
      <c r="AU56" s="104"/>
      <c r="AV56" s="104"/>
      <c r="AW56" s="104"/>
      <c r="AX56" s="104"/>
      <c r="AY56" s="104"/>
      <c r="AZ56" s="104"/>
      <c r="BA56" s="104"/>
      <c r="BB56" s="104"/>
      <c r="BC56" s="104"/>
      <c r="BD56" s="104"/>
      <c r="BE56" s="104"/>
      <c r="BF56" s="104"/>
      <c r="BG56" s="104"/>
      <c r="BH56" s="104"/>
      <c r="BI56" s="104"/>
      <c r="BJ56" s="104"/>
      <c r="BK56" s="104"/>
    </row>
    <row r="57" spans="1:63" s="126" customFormat="1" ht="15.75" x14ac:dyDescent="0.3">
      <c r="A57" s="568">
        <v>8</v>
      </c>
      <c r="B57" s="732" t="s">
        <v>236</v>
      </c>
      <c r="C57" s="732"/>
      <c r="D57" s="732"/>
      <c r="E57" s="733"/>
      <c r="F57" s="733"/>
      <c r="G57" s="733"/>
      <c r="H57" s="733"/>
      <c r="I57" s="733"/>
      <c r="J57" s="733"/>
      <c r="K57" s="733"/>
      <c r="L57" s="733"/>
      <c r="M57" s="733"/>
      <c r="N57" s="733"/>
      <c r="O57" s="733"/>
      <c r="P57" s="733"/>
      <c r="Q57" s="733"/>
      <c r="R57" s="733"/>
      <c r="S57" s="733"/>
      <c r="T57" s="733"/>
      <c r="U57" s="734"/>
      <c r="V57" s="734"/>
      <c r="W57" s="734"/>
      <c r="X57" s="734"/>
      <c r="Y57" s="734"/>
      <c r="Z57" s="734"/>
      <c r="AA57" s="734"/>
      <c r="AB57" s="734"/>
      <c r="AC57" s="734"/>
      <c r="AD57" s="733"/>
      <c r="AE57" s="733"/>
      <c r="AF57" s="733"/>
      <c r="AG57" s="733"/>
      <c r="AH57" s="734"/>
      <c r="AI57" s="734"/>
      <c r="AJ57" s="734"/>
      <c r="AK57" s="734"/>
      <c r="AL57" s="730"/>
      <c r="AM57" s="730"/>
      <c r="AN57" s="730"/>
      <c r="AO57" s="731"/>
      <c r="AP57" s="104"/>
      <c r="AQ57" s="104"/>
      <c r="AR57" s="104"/>
      <c r="AS57" s="104"/>
      <c r="AT57" s="104"/>
      <c r="AU57" s="104"/>
      <c r="AV57" s="104"/>
      <c r="AW57" s="104"/>
      <c r="AX57" s="104"/>
      <c r="AY57" s="104"/>
      <c r="AZ57" s="104"/>
      <c r="BA57" s="104"/>
      <c r="BB57" s="104"/>
      <c r="BC57" s="104"/>
      <c r="BD57" s="104"/>
      <c r="BE57" s="104"/>
      <c r="BF57" s="104"/>
      <c r="BG57" s="104"/>
      <c r="BH57" s="104"/>
      <c r="BI57" s="104"/>
      <c r="BJ57" s="104"/>
      <c r="BK57" s="104"/>
    </row>
    <row r="58" spans="1:63" s="126" customFormat="1" ht="15.75" x14ac:dyDescent="0.3">
      <c r="A58" s="568">
        <v>9</v>
      </c>
      <c r="B58" s="732" t="s">
        <v>236</v>
      </c>
      <c r="C58" s="732"/>
      <c r="D58" s="732"/>
      <c r="E58" s="733"/>
      <c r="F58" s="733"/>
      <c r="G58" s="733"/>
      <c r="H58" s="733"/>
      <c r="I58" s="733"/>
      <c r="J58" s="733"/>
      <c r="K58" s="733"/>
      <c r="L58" s="733"/>
      <c r="M58" s="733"/>
      <c r="N58" s="733"/>
      <c r="O58" s="733"/>
      <c r="P58" s="733"/>
      <c r="Q58" s="733"/>
      <c r="R58" s="733"/>
      <c r="S58" s="733"/>
      <c r="T58" s="733"/>
      <c r="U58" s="734"/>
      <c r="V58" s="734"/>
      <c r="W58" s="734"/>
      <c r="X58" s="734"/>
      <c r="Y58" s="734"/>
      <c r="Z58" s="734"/>
      <c r="AA58" s="734"/>
      <c r="AB58" s="734"/>
      <c r="AC58" s="734"/>
      <c r="AD58" s="733"/>
      <c r="AE58" s="733"/>
      <c r="AF58" s="733"/>
      <c r="AG58" s="733"/>
      <c r="AH58" s="734"/>
      <c r="AI58" s="734"/>
      <c r="AJ58" s="734"/>
      <c r="AK58" s="734"/>
      <c r="AL58" s="730"/>
      <c r="AM58" s="730"/>
      <c r="AN58" s="730"/>
      <c r="AO58" s="731"/>
      <c r="AP58" s="104"/>
      <c r="AQ58" s="104"/>
      <c r="AR58" s="104"/>
      <c r="AS58" s="104"/>
      <c r="AT58" s="104"/>
      <c r="AU58" s="104"/>
      <c r="AV58" s="104"/>
      <c r="AW58" s="104"/>
      <c r="AX58" s="104"/>
      <c r="AY58" s="104"/>
      <c r="AZ58" s="104"/>
      <c r="BA58" s="104"/>
      <c r="BB58" s="104"/>
      <c r="BC58" s="104"/>
      <c r="BD58" s="104"/>
      <c r="BE58" s="104"/>
      <c r="BF58" s="104"/>
      <c r="BG58" s="104"/>
      <c r="BH58" s="104"/>
      <c r="BI58" s="104"/>
      <c r="BJ58" s="104"/>
      <c r="BK58" s="104"/>
    </row>
    <row r="59" spans="1:63" s="126" customFormat="1" ht="15.75" x14ac:dyDescent="0.3">
      <c r="A59" s="569">
        <v>10</v>
      </c>
      <c r="B59" s="725" t="s">
        <v>236</v>
      </c>
      <c r="C59" s="725"/>
      <c r="D59" s="725"/>
      <c r="E59" s="726"/>
      <c r="F59" s="726"/>
      <c r="G59" s="726"/>
      <c r="H59" s="726"/>
      <c r="I59" s="726"/>
      <c r="J59" s="726"/>
      <c r="K59" s="726"/>
      <c r="L59" s="726"/>
      <c r="M59" s="726"/>
      <c r="N59" s="726"/>
      <c r="O59" s="726"/>
      <c r="P59" s="726"/>
      <c r="Q59" s="726"/>
      <c r="R59" s="726"/>
      <c r="S59" s="726"/>
      <c r="T59" s="726"/>
      <c r="U59" s="727"/>
      <c r="V59" s="727"/>
      <c r="W59" s="727"/>
      <c r="X59" s="727"/>
      <c r="Y59" s="727"/>
      <c r="Z59" s="727"/>
      <c r="AA59" s="727"/>
      <c r="AB59" s="727"/>
      <c r="AC59" s="727"/>
      <c r="AD59" s="726"/>
      <c r="AE59" s="726"/>
      <c r="AF59" s="726"/>
      <c r="AG59" s="726"/>
      <c r="AH59" s="727"/>
      <c r="AI59" s="727"/>
      <c r="AJ59" s="727"/>
      <c r="AK59" s="727"/>
      <c r="AL59" s="728"/>
      <c r="AM59" s="728"/>
      <c r="AN59" s="728"/>
      <c r="AO59" s="729"/>
      <c r="AP59" s="104"/>
      <c r="AQ59" s="104"/>
      <c r="AR59" s="104"/>
      <c r="AS59" s="104"/>
      <c r="AT59" s="104"/>
      <c r="AU59" s="104"/>
      <c r="AV59" s="104"/>
      <c r="AW59" s="104"/>
      <c r="AX59" s="104"/>
      <c r="AY59" s="104"/>
      <c r="AZ59" s="104"/>
      <c r="BA59" s="104"/>
      <c r="BB59" s="104"/>
      <c r="BC59" s="104"/>
      <c r="BD59" s="104"/>
      <c r="BE59" s="104"/>
      <c r="BF59" s="104"/>
      <c r="BG59" s="104"/>
      <c r="BH59" s="104"/>
      <c r="BI59" s="104"/>
      <c r="BJ59" s="104"/>
      <c r="BK59" s="104"/>
    </row>
    <row r="60" spans="1:63" s="118" customFormat="1" ht="15.75" x14ac:dyDescent="0.3">
      <c r="A60" s="25"/>
      <c r="B60" s="504"/>
      <c r="C60" s="83"/>
      <c r="D60" s="83"/>
      <c r="E60" s="83"/>
      <c r="F60" s="508"/>
      <c r="G60" s="755"/>
      <c r="H60" s="755"/>
      <c r="I60" s="755"/>
      <c r="J60" s="755"/>
      <c r="K60" s="755"/>
      <c r="L60" s="755"/>
      <c r="M60" s="755"/>
      <c r="N60" s="83"/>
      <c r="O60" s="83"/>
      <c r="P60" s="83"/>
      <c r="Q60" s="83"/>
      <c r="R60" s="83"/>
      <c r="S60" s="504"/>
      <c r="T60" s="83"/>
      <c r="U60" s="83"/>
      <c r="V60" s="83"/>
      <c r="W60" s="83"/>
      <c r="X60" s="83"/>
      <c r="Y60" s="508"/>
      <c r="Z60" s="736"/>
      <c r="AA60" s="736"/>
      <c r="AB60" s="736"/>
      <c r="AC60" s="736"/>
      <c r="AD60" s="524"/>
      <c r="AE60" s="545"/>
      <c r="AF60" s="83"/>
      <c r="AG60" s="83"/>
      <c r="AH60" s="83"/>
      <c r="AI60" s="83"/>
      <c r="AJ60" s="545" t="s">
        <v>240</v>
      </c>
      <c r="AK60" s="508" t="s">
        <v>94</v>
      </c>
      <c r="AL60" s="737">
        <f>SUM(AL50:AO59)</f>
        <v>1230</v>
      </c>
      <c r="AM60" s="737"/>
      <c r="AN60" s="737"/>
      <c r="AO60" s="738"/>
      <c r="AP60" s="104"/>
      <c r="AQ60" s="104"/>
      <c r="AR60" s="104"/>
      <c r="AS60" s="104"/>
      <c r="AT60" s="104"/>
      <c r="AU60" s="104"/>
      <c r="AV60" s="104"/>
      <c r="AW60" s="104"/>
      <c r="AX60" s="104"/>
      <c r="AY60" s="104"/>
      <c r="AZ60" s="104"/>
      <c r="BA60" s="104"/>
      <c r="BB60" s="104"/>
      <c r="BC60" s="104"/>
      <c r="BD60" s="104"/>
      <c r="BE60" s="104"/>
      <c r="BF60" s="104"/>
      <c r="BG60" s="104"/>
      <c r="BH60" s="104"/>
      <c r="BI60" s="104"/>
      <c r="BJ60" s="104"/>
      <c r="BK60" s="104"/>
    </row>
    <row r="61" spans="1:63" ht="13.5" customHeight="1" x14ac:dyDescent="0.3">
      <c r="A61" s="548" t="s">
        <v>241</v>
      </c>
      <c r="B61" s="83"/>
      <c r="C61" s="83"/>
      <c r="D61" s="83"/>
      <c r="E61" s="508" t="s">
        <v>94</v>
      </c>
      <c r="F61" s="735"/>
      <c r="G61" s="735"/>
      <c r="H61" s="735"/>
      <c r="I61" s="546"/>
      <c r="J61" s="504" t="s">
        <v>242</v>
      </c>
      <c r="K61" s="83"/>
      <c r="L61" s="508" t="s">
        <v>94</v>
      </c>
      <c r="M61" s="735"/>
      <c r="N61" s="735"/>
      <c r="O61" s="735"/>
      <c r="P61" s="735"/>
      <c r="Q61" s="83" t="s">
        <v>211</v>
      </c>
      <c r="R61" s="83"/>
      <c r="T61" s="83"/>
      <c r="U61" s="83"/>
      <c r="V61" s="83"/>
      <c r="W61" s="83"/>
      <c r="X61" s="83"/>
      <c r="AE61" s="83"/>
      <c r="AF61" s="83"/>
      <c r="AG61" s="83"/>
      <c r="AH61" s="83"/>
      <c r="AO61" s="30"/>
      <c r="AP61" s="104"/>
      <c r="AQ61" s="104"/>
      <c r="AR61" s="104"/>
      <c r="AS61" s="104"/>
      <c r="AT61" s="104"/>
      <c r="AU61" s="104"/>
      <c r="AV61" s="104"/>
      <c r="AW61" s="104"/>
      <c r="AX61" s="104"/>
      <c r="AY61" s="104"/>
      <c r="AZ61" s="104"/>
      <c r="BA61" s="104"/>
      <c r="BB61" s="104"/>
      <c r="BC61" s="104"/>
      <c r="BD61" s="104"/>
      <c r="BE61" s="104"/>
      <c r="BF61" s="104"/>
      <c r="BG61" s="104"/>
      <c r="BH61" s="104"/>
      <c r="BI61" s="104"/>
      <c r="BJ61" s="104"/>
      <c r="BK61" s="104"/>
    </row>
    <row r="62" spans="1:63" ht="13.5" customHeight="1" x14ac:dyDescent="0.3">
      <c r="A62" s="548" t="s">
        <v>75</v>
      </c>
      <c r="B62" s="83"/>
      <c r="C62" s="83"/>
      <c r="D62" s="83"/>
      <c r="E62" s="508" t="s">
        <v>94</v>
      </c>
      <c r="F62" s="735"/>
      <c r="G62" s="735"/>
      <c r="H62" s="735"/>
      <c r="I62" s="546"/>
      <c r="J62" s="504" t="s">
        <v>76</v>
      </c>
      <c r="K62" s="83"/>
      <c r="L62" s="508" t="s">
        <v>94</v>
      </c>
      <c r="M62" s="546"/>
      <c r="N62" s="546"/>
      <c r="O62" s="546"/>
      <c r="P62" s="546"/>
      <c r="Q62" s="83"/>
      <c r="R62" s="83"/>
      <c r="T62" s="83"/>
      <c r="U62" s="83"/>
      <c r="V62" s="83"/>
      <c r="W62" s="83"/>
      <c r="X62" s="83"/>
      <c r="AE62" s="83"/>
      <c r="AF62" s="83"/>
      <c r="AG62" s="83"/>
      <c r="AH62" s="83"/>
      <c r="AO62" s="30"/>
      <c r="AP62" s="104"/>
      <c r="AQ62" s="104"/>
      <c r="AR62" s="104"/>
      <c r="AS62" s="104"/>
      <c r="AT62" s="104"/>
      <c r="AU62" s="104"/>
      <c r="AV62" s="104"/>
      <c r="AW62" s="104"/>
      <c r="AX62" s="104"/>
      <c r="AY62" s="104"/>
      <c r="AZ62" s="104"/>
      <c r="BA62" s="104"/>
      <c r="BB62" s="104"/>
      <c r="BC62" s="104"/>
      <c r="BD62" s="104"/>
      <c r="BE62" s="104"/>
      <c r="BF62" s="104"/>
      <c r="BG62" s="104"/>
      <c r="BH62" s="104"/>
      <c r="BI62" s="104"/>
      <c r="BJ62" s="104"/>
      <c r="BK62" s="104"/>
    </row>
    <row r="63" spans="1:63" ht="13.5" customHeight="1" x14ac:dyDescent="0.2">
      <c r="A63" s="548" t="s">
        <v>61</v>
      </c>
      <c r="B63" s="83"/>
      <c r="C63" s="83"/>
      <c r="D63" s="83"/>
      <c r="E63" s="508" t="s">
        <v>94</v>
      </c>
      <c r="F63" s="705" t="s">
        <v>243</v>
      </c>
      <c r="G63" s="705"/>
      <c r="H63" s="705"/>
      <c r="I63" s="705"/>
      <c r="J63" s="705"/>
      <c r="K63" s="705"/>
      <c r="L63" s="705"/>
      <c r="M63" s="83" t="s">
        <v>43</v>
      </c>
      <c r="N63" s="83"/>
      <c r="O63" s="83"/>
      <c r="P63" s="83"/>
      <c r="Q63" s="83"/>
      <c r="R63" s="83"/>
      <c r="S63" s="83"/>
      <c r="T63" s="83"/>
      <c r="U63" s="83"/>
      <c r="V63" s="83"/>
      <c r="W63" s="83"/>
      <c r="X63" s="83"/>
      <c r="Y63" s="83"/>
      <c r="Z63" s="83"/>
      <c r="AA63" s="83"/>
      <c r="AB63" s="83"/>
      <c r="AC63" s="83"/>
      <c r="AD63" s="83"/>
      <c r="AE63" s="83"/>
      <c r="AF63" s="83"/>
      <c r="AG63" s="83"/>
      <c r="AH63" s="83"/>
      <c r="AO63" s="30" t="s">
        <v>43</v>
      </c>
    </row>
    <row r="64" spans="1:63" s="118" customFormat="1" ht="4.55" customHeight="1" x14ac:dyDescent="0.3">
      <c r="A64" s="25"/>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547"/>
      <c r="AE64" s="547"/>
      <c r="AF64" s="547"/>
      <c r="AG64" s="547"/>
      <c r="AH64" s="506"/>
      <c r="AN64" s="135"/>
      <c r="AO64" s="136"/>
    </row>
    <row r="65" spans="1:47" s="104" customFormat="1" ht="3.8" customHeight="1" thickBot="1" x14ac:dyDescent="0.35">
      <c r="A65" s="91"/>
      <c r="B65" s="64"/>
      <c r="C65" s="64"/>
      <c r="D65" s="64"/>
      <c r="E65" s="64"/>
      <c r="F65" s="64"/>
      <c r="G65" s="64"/>
      <c r="H65" s="64"/>
      <c r="I65" s="64"/>
      <c r="J65" s="64"/>
      <c r="K65" s="64"/>
      <c r="L65" s="64"/>
      <c r="M65" s="64"/>
      <c r="N65" s="64"/>
      <c r="O65" s="64"/>
      <c r="P65" s="64"/>
      <c r="Q65" s="549"/>
      <c r="R65" s="549"/>
      <c r="S65" s="549"/>
      <c r="T65" s="549"/>
      <c r="U65" s="64"/>
      <c r="V65" s="64"/>
      <c r="W65" s="64"/>
      <c r="X65" s="64"/>
      <c r="Y65" s="64"/>
      <c r="Z65" s="64"/>
      <c r="AA65" s="64"/>
      <c r="AB65" s="64"/>
      <c r="AC65" s="64"/>
      <c r="AD65" s="64"/>
      <c r="AE65" s="64"/>
      <c r="AF65" s="64"/>
      <c r="AG65" s="64"/>
      <c r="AH65" s="64"/>
      <c r="AI65" s="64"/>
      <c r="AJ65" s="64"/>
      <c r="AK65" s="550"/>
      <c r="AL65" s="550"/>
      <c r="AM65" s="550"/>
      <c r="AN65" s="550"/>
      <c r="AO65" s="551"/>
      <c r="AR65" s="14"/>
      <c r="AS65" s="14"/>
      <c r="AT65" s="14"/>
      <c r="AU65" s="14"/>
    </row>
    <row r="66" spans="1:47" ht="13.5" customHeight="1" x14ac:dyDescent="0.3">
      <c r="Q66" s="528"/>
      <c r="R66" s="528"/>
      <c r="S66" s="528"/>
      <c r="T66" s="528"/>
      <c r="AC66" s="133"/>
      <c r="AD66" s="133"/>
      <c r="AH66" s="134"/>
      <c r="AI66" s="134"/>
      <c r="AJ66" s="94"/>
      <c r="AO66" s="94" t="s">
        <v>244</v>
      </c>
    </row>
    <row r="67" spans="1:47" s="104" customFormat="1" ht="3.8" customHeight="1" x14ac:dyDescent="0.3">
      <c r="A67" s="490"/>
      <c r="B67" s="490"/>
      <c r="C67" s="490"/>
      <c r="D67" s="490"/>
      <c r="E67" s="490"/>
      <c r="F67" s="490"/>
      <c r="G67" s="490"/>
      <c r="H67" s="490"/>
      <c r="I67" s="490"/>
      <c r="J67" s="490"/>
      <c r="K67" s="490"/>
      <c r="L67" s="490"/>
      <c r="M67" s="490"/>
      <c r="N67" s="490"/>
      <c r="O67" s="490"/>
      <c r="P67" s="490"/>
      <c r="Q67" s="528"/>
      <c r="R67" s="528"/>
      <c r="S67" s="528"/>
      <c r="T67" s="528"/>
      <c r="AR67" s="83"/>
      <c r="AS67" s="14"/>
      <c r="AT67" s="14"/>
      <c r="AU67" s="14"/>
    </row>
    <row r="69" spans="1:47" x14ac:dyDescent="0.3">
      <c r="W69" s="133"/>
      <c r="X69" s="133"/>
      <c r="Y69" s="133"/>
      <c r="AR69" s="118"/>
    </row>
    <row r="72" spans="1:47" x14ac:dyDescent="0.3">
      <c r="AR72" s="15"/>
      <c r="AS72" s="15"/>
      <c r="AT72" s="15"/>
    </row>
  </sheetData>
  <mergeCells count="163">
    <mergeCell ref="AD1:AO1"/>
    <mergeCell ref="A3:A15"/>
    <mergeCell ref="E8:H8"/>
    <mergeCell ref="F62:H62"/>
    <mergeCell ref="M61:P61"/>
    <mergeCell ref="L37:P37"/>
    <mergeCell ref="L35:P35"/>
    <mergeCell ref="L36:P36"/>
    <mergeCell ref="G60:M60"/>
    <mergeCell ref="AH50:AK50"/>
    <mergeCell ref="Z59:AC59"/>
    <mergeCell ref="A16:A32"/>
    <mergeCell ref="A33:A40"/>
    <mergeCell ref="M50:T50"/>
    <mergeCell ref="L34:P34"/>
    <mergeCell ref="L38:P38"/>
    <mergeCell ref="L39:P39"/>
    <mergeCell ref="J30:R30"/>
    <mergeCell ref="J31:R31"/>
    <mergeCell ref="B45:T45"/>
    <mergeCell ref="U55:Y55"/>
    <mergeCell ref="Z55:AC55"/>
    <mergeCell ref="AD55:AG55"/>
    <mergeCell ref="AH55:AK55"/>
    <mergeCell ref="AF35:AM35"/>
    <mergeCell ref="AF36:AM36"/>
    <mergeCell ref="AH57:AK57"/>
    <mergeCell ref="B50:D50"/>
    <mergeCell ref="B51:D51"/>
    <mergeCell ref="B52:D52"/>
    <mergeCell ref="B53:D53"/>
    <mergeCell ref="B49:D49"/>
    <mergeCell ref="J49:L49"/>
    <mergeCell ref="AH49:AK49"/>
    <mergeCell ref="M49:T49"/>
    <mergeCell ref="Z54:AC54"/>
    <mergeCell ref="AL50:AO50"/>
    <mergeCell ref="AD49:AG49"/>
    <mergeCell ref="AD50:AG50"/>
    <mergeCell ref="Z49:AC49"/>
    <mergeCell ref="Z50:AC50"/>
    <mergeCell ref="U49:Y49"/>
    <mergeCell ref="U50:Y50"/>
    <mergeCell ref="J50:L50"/>
    <mergeCell ref="E49:I49"/>
    <mergeCell ref="E50:I50"/>
    <mergeCell ref="AL49:AO49"/>
    <mergeCell ref="AD51:AG51"/>
    <mergeCell ref="AH51:AK51"/>
    <mergeCell ref="AL51:AO51"/>
    <mergeCell ref="E52:I52"/>
    <mergeCell ref="J52:L52"/>
    <mergeCell ref="M52:T52"/>
    <mergeCell ref="U52:Y52"/>
    <mergeCell ref="Z52:AC52"/>
    <mergeCell ref="AD52:AG52"/>
    <mergeCell ref="AH52:AK52"/>
    <mergeCell ref="AL52:AO52"/>
    <mergeCell ref="E51:I51"/>
    <mergeCell ref="J51:L51"/>
    <mergeCell ref="M51:T51"/>
    <mergeCell ref="U51:Y51"/>
    <mergeCell ref="Z51:AC51"/>
    <mergeCell ref="AH56:AK56"/>
    <mergeCell ref="AL56:AO56"/>
    <mergeCell ref="AD53:AG53"/>
    <mergeCell ref="AH53:AK53"/>
    <mergeCell ref="AL53:AO53"/>
    <mergeCell ref="Z60:AC60"/>
    <mergeCell ref="B54:D54"/>
    <mergeCell ref="E54:I54"/>
    <mergeCell ref="J54:L54"/>
    <mergeCell ref="M54:T54"/>
    <mergeCell ref="U54:Y54"/>
    <mergeCell ref="AD54:AG54"/>
    <mergeCell ref="AH54:AK54"/>
    <mergeCell ref="AL54:AO54"/>
    <mergeCell ref="B55:D55"/>
    <mergeCell ref="E55:I55"/>
    <mergeCell ref="J55:L55"/>
    <mergeCell ref="M55:T55"/>
    <mergeCell ref="E53:I53"/>
    <mergeCell ref="J53:L53"/>
    <mergeCell ref="M53:T53"/>
    <mergeCell ref="U53:Y53"/>
    <mergeCell ref="Z53:AC53"/>
    <mergeCell ref="AL60:AO60"/>
    <mergeCell ref="F61:H61"/>
    <mergeCell ref="AL57:AO57"/>
    <mergeCell ref="B58:D58"/>
    <mergeCell ref="E58:I58"/>
    <mergeCell ref="J58:L58"/>
    <mergeCell ref="M58:T58"/>
    <mergeCell ref="U58:Y58"/>
    <mergeCell ref="Z58:AC58"/>
    <mergeCell ref="AD58:AG58"/>
    <mergeCell ref="AH58:AK58"/>
    <mergeCell ref="AL58:AO58"/>
    <mergeCell ref="B57:D57"/>
    <mergeCell ref="E57:I57"/>
    <mergeCell ref="J57:L57"/>
    <mergeCell ref="M57:T57"/>
    <mergeCell ref="U57:Y57"/>
    <mergeCell ref="Z57:AC57"/>
    <mergeCell ref="AD57:AG57"/>
    <mergeCell ref="A48:AO48"/>
    <mergeCell ref="V45:AO45"/>
    <mergeCell ref="V44:AO44"/>
    <mergeCell ref="V43:AO43"/>
    <mergeCell ref="V42:AO42"/>
    <mergeCell ref="B42:T42"/>
    <mergeCell ref="B43:T43"/>
    <mergeCell ref="B44:T44"/>
    <mergeCell ref="B59:D59"/>
    <mergeCell ref="E59:I59"/>
    <mergeCell ref="J59:L59"/>
    <mergeCell ref="M59:T59"/>
    <mergeCell ref="U59:Y59"/>
    <mergeCell ref="AD59:AG59"/>
    <mergeCell ref="AH59:AK59"/>
    <mergeCell ref="AL59:AO59"/>
    <mergeCell ref="AL55:AO55"/>
    <mergeCell ref="B56:D56"/>
    <mergeCell ref="E56:I56"/>
    <mergeCell ref="J56:L56"/>
    <mergeCell ref="M56:T56"/>
    <mergeCell ref="U56:Y56"/>
    <mergeCell ref="Z56:AC56"/>
    <mergeCell ref="AD56:AG56"/>
    <mergeCell ref="J23:R23"/>
    <mergeCell ref="J24:R24"/>
    <mergeCell ref="J25:R25"/>
    <mergeCell ref="J26:R26"/>
    <mergeCell ref="J27:R27"/>
    <mergeCell ref="J28:R28"/>
    <mergeCell ref="J29:R29"/>
    <mergeCell ref="U16:AO17"/>
    <mergeCell ref="B33:T33"/>
    <mergeCell ref="U33:AO33"/>
    <mergeCell ref="F63:L63"/>
    <mergeCell ref="V46:AO46"/>
    <mergeCell ref="B46:T46"/>
    <mergeCell ref="AD27:AH27"/>
    <mergeCell ref="B16:T17"/>
    <mergeCell ref="AD26:AH26"/>
    <mergeCell ref="E14:R14"/>
    <mergeCell ref="E10:H10"/>
    <mergeCell ref="E11:H11"/>
    <mergeCell ref="E12:H12"/>
    <mergeCell ref="E13:H13"/>
    <mergeCell ref="Z13:AH13"/>
    <mergeCell ref="Z14:AH14"/>
    <mergeCell ref="AD25:AH25"/>
    <mergeCell ref="AD19:AH19"/>
    <mergeCell ref="AD20:AH20"/>
    <mergeCell ref="AD21:AH21"/>
    <mergeCell ref="AD22:AH22"/>
    <mergeCell ref="AD23:AH23"/>
    <mergeCell ref="AD24:AH24"/>
    <mergeCell ref="J19:R19"/>
    <mergeCell ref="J20:R20"/>
    <mergeCell ref="J21:R21"/>
    <mergeCell ref="J22:R22"/>
  </mergeCells>
  <pageMargins left="0.75" right="0.25" top="1.2" bottom="0.25" header="0.75" footer="0"/>
  <pageSetup scale="72"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222EB-9AF6-46C7-AF86-0C281615857B}">
  <sheetPr>
    <tabColor indexed="12"/>
  </sheetPr>
  <dimension ref="B1:H77"/>
  <sheetViews>
    <sheetView workbookViewId="0"/>
  </sheetViews>
  <sheetFormatPr defaultColWidth="8.3984375" defaultRowHeight="13.35" x14ac:dyDescent="0.3"/>
  <cols>
    <col min="1" max="1" width="0.69921875" style="44" customWidth="1"/>
    <col min="2" max="2" width="3.19921875" style="44" customWidth="1"/>
    <col min="3" max="3" width="21.69921875" style="215" customWidth="1"/>
    <col min="4" max="4" width="1.69921875" style="215" customWidth="1"/>
    <col min="5" max="5" width="18.09765625" style="44" customWidth="1"/>
    <col min="6" max="8" width="20.69921875" style="44" customWidth="1"/>
    <col min="9" max="21" width="2.59765625" style="44" customWidth="1"/>
    <col min="22" max="256" width="8.3984375" style="44"/>
    <col min="257" max="257" width="0.69921875" style="44" customWidth="1"/>
    <col min="258" max="258" width="3.19921875" style="44" customWidth="1"/>
    <col min="259" max="259" width="21.69921875" style="44" customWidth="1"/>
    <col min="260" max="260" width="1.69921875" style="44" customWidth="1"/>
    <col min="261" max="261" width="18.09765625" style="44" customWidth="1"/>
    <col min="262" max="264" width="20.69921875" style="44" customWidth="1"/>
    <col min="265" max="277" width="2.59765625" style="44" customWidth="1"/>
    <col min="278" max="512" width="8.3984375" style="44"/>
    <col min="513" max="513" width="0.69921875" style="44" customWidth="1"/>
    <col min="514" max="514" width="3.19921875" style="44" customWidth="1"/>
    <col min="515" max="515" width="21.69921875" style="44" customWidth="1"/>
    <col min="516" max="516" width="1.69921875" style="44" customWidth="1"/>
    <col min="517" max="517" width="18.09765625" style="44" customWidth="1"/>
    <col min="518" max="520" width="20.69921875" style="44" customWidth="1"/>
    <col min="521" max="533" width="2.59765625" style="44" customWidth="1"/>
    <col min="534" max="768" width="8.3984375" style="44"/>
    <col min="769" max="769" width="0.69921875" style="44" customWidth="1"/>
    <col min="770" max="770" width="3.19921875" style="44" customWidth="1"/>
    <col min="771" max="771" width="21.69921875" style="44" customWidth="1"/>
    <col min="772" max="772" width="1.69921875" style="44" customWidth="1"/>
    <col min="773" max="773" width="18.09765625" style="44" customWidth="1"/>
    <col min="774" max="776" width="20.69921875" style="44" customWidth="1"/>
    <col min="777" max="789" width="2.59765625" style="44" customWidth="1"/>
    <col min="790" max="1024" width="8.3984375" style="44"/>
    <col min="1025" max="1025" width="0.69921875" style="44" customWidth="1"/>
    <col min="1026" max="1026" width="3.19921875" style="44" customWidth="1"/>
    <col min="1027" max="1027" width="21.69921875" style="44" customWidth="1"/>
    <col min="1028" max="1028" width="1.69921875" style="44" customWidth="1"/>
    <col min="1029" max="1029" width="18.09765625" style="44" customWidth="1"/>
    <col min="1030" max="1032" width="20.69921875" style="44" customWidth="1"/>
    <col min="1033" max="1045" width="2.59765625" style="44" customWidth="1"/>
    <col min="1046" max="1280" width="8.3984375" style="44"/>
    <col min="1281" max="1281" width="0.69921875" style="44" customWidth="1"/>
    <col min="1282" max="1282" width="3.19921875" style="44" customWidth="1"/>
    <col min="1283" max="1283" width="21.69921875" style="44" customWidth="1"/>
    <col min="1284" max="1284" width="1.69921875" style="44" customWidth="1"/>
    <col min="1285" max="1285" width="18.09765625" style="44" customWidth="1"/>
    <col min="1286" max="1288" width="20.69921875" style="44" customWidth="1"/>
    <col min="1289" max="1301" width="2.59765625" style="44" customWidth="1"/>
    <col min="1302" max="1536" width="8.3984375" style="44"/>
    <col min="1537" max="1537" width="0.69921875" style="44" customWidth="1"/>
    <col min="1538" max="1538" width="3.19921875" style="44" customWidth="1"/>
    <col min="1539" max="1539" width="21.69921875" style="44" customWidth="1"/>
    <col min="1540" max="1540" width="1.69921875" style="44" customWidth="1"/>
    <col min="1541" max="1541" width="18.09765625" style="44" customWidth="1"/>
    <col min="1542" max="1544" width="20.69921875" style="44" customWidth="1"/>
    <col min="1545" max="1557" width="2.59765625" style="44" customWidth="1"/>
    <col min="1558" max="1792" width="8.3984375" style="44"/>
    <col min="1793" max="1793" width="0.69921875" style="44" customWidth="1"/>
    <col min="1794" max="1794" width="3.19921875" style="44" customWidth="1"/>
    <col min="1795" max="1795" width="21.69921875" style="44" customWidth="1"/>
    <col min="1796" max="1796" width="1.69921875" style="44" customWidth="1"/>
    <col min="1797" max="1797" width="18.09765625" style="44" customWidth="1"/>
    <col min="1798" max="1800" width="20.69921875" style="44" customWidth="1"/>
    <col min="1801" max="1813" width="2.59765625" style="44" customWidth="1"/>
    <col min="1814" max="2048" width="8.3984375" style="44"/>
    <col min="2049" max="2049" width="0.69921875" style="44" customWidth="1"/>
    <col min="2050" max="2050" width="3.19921875" style="44" customWidth="1"/>
    <col min="2051" max="2051" width="21.69921875" style="44" customWidth="1"/>
    <col min="2052" max="2052" width="1.69921875" style="44" customWidth="1"/>
    <col min="2053" max="2053" width="18.09765625" style="44" customWidth="1"/>
    <col min="2054" max="2056" width="20.69921875" style="44" customWidth="1"/>
    <col min="2057" max="2069" width="2.59765625" style="44" customWidth="1"/>
    <col min="2070" max="2304" width="8.3984375" style="44"/>
    <col min="2305" max="2305" width="0.69921875" style="44" customWidth="1"/>
    <col min="2306" max="2306" width="3.19921875" style="44" customWidth="1"/>
    <col min="2307" max="2307" width="21.69921875" style="44" customWidth="1"/>
    <col min="2308" max="2308" width="1.69921875" style="44" customWidth="1"/>
    <col min="2309" max="2309" width="18.09765625" style="44" customWidth="1"/>
    <col min="2310" max="2312" width="20.69921875" style="44" customWidth="1"/>
    <col min="2313" max="2325" width="2.59765625" style="44" customWidth="1"/>
    <col min="2326" max="2560" width="8.3984375" style="44"/>
    <col min="2561" max="2561" width="0.69921875" style="44" customWidth="1"/>
    <col min="2562" max="2562" width="3.19921875" style="44" customWidth="1"/>
    <col min="2563" max="2563" width="21.69921875" style="44" customWidth="1"/>
    <col min="2564" max="2564" width="1.69921875" style="44" customWidth="1"/>
    <col min="2565" max="2565" width="18.09765625" style="44" customWidth="1"/>
    <col min="2566" max="2568" width="20.69921875" style="44" customWidth="1"/>
    <col min="2569" max="2581" width="2.59765625" style="44" customWidth="1"/>
    <col min="2582" max="2816" width="8.3984375" style="44"/>
    <col min="2817" max="2817" width="0.69921875" style="44" customWidth="1"/>
    <col min="2818" max="2818" width="3.19921875" style="44" customWidth="1"/>
    <col min="2819" max="2819" width="21.69921875" style="44" customWidth="1"/>
    <col min="2820" max="2820" width="1.69921875" style="44" customWidth="1"/>
    <col min="2821" max="2821" width="18.09765625" style="44" customWidth="1"/>
    <col min="2822" max="2824" width="20.69921875" style="44" customWidth="1"/>
    <col min="2825" max="2837" width="2.59765625" style="44" customWidth="1"/>
    <col min="2838" max="3072" width="8.3984375" style="44"/>
    <col min="3073" max="3073" width="0.69921875" style="44" customWidth="1"/>
    <col min="3074" max="3074" width="3.19921875" style="44" customWidth="1"/>
    <col min="3075" max="3075" width="21.69921875" style="44" customWidth="1"/>
    <col min="3076" max="3076" width="1.69921875" style="44" customWidth="1"/>
    <col min="3077" max="3077" width="18.09765625" style="44" customWidth="1"/>
    <col min="3078" max="3080" width="20.69921875" style="44" customWidth="1"/>
    <col min="3081" max="3093" width="2.59765625" style="44" customWidth="1"/>
    <col min="3094" max="3328" width="8.3984375" style="44"/>
    <col min="3329" max="3329" width="0.69921875" style="44" customWidth="1"/>
    <col min="3330" max="3330" width="3.19921875" style="44" customWidth="1"/>
    <col min="3331" max="3331" width="21.69921875" style="44" customWidth="1"/>
    <col min="3332" max="3332" width="1.69921875" style="44" customWidth="1"/>
    <col min="3333" max="3333" width="18.09765625" style="44" customWidth="1"/>
    <col min="3334" max="3336" width="20.69921875" style="44" customWidth="1"/>
    <col min="3337" max="3349" width="2.59765625" style="44" customWidth="1"/>
    <col min="3350" max="3584" width="8.3984375" style="44"/>
    <col min="3585" max="3585" width="0.69921875" style="44" customWidth="1"/>
    <col min="3586" max="3586" width="3.19921875" style="44" customWidth="1"/>
    <col min="3587" max="3587" width="21.69921875" style="44" customWidth="1"/>
    <col min="3588" max="3588" width="1.69921875" style="44" customWidth="1"/>
    <col min="3589" max="3589" width="18.09765625" style="44" customWidth="1"/>
    <col min="3590" max="3592" width="20.69921875" style="44" customWidth="1"/>
    <col min="3593" max="3605" width="2.59765625" style="44" customWidth="1"/>
    <col min="3606" max="3840" width="8.3984375" style="44"/>
    <col min="3841" max="3841" width="0.69921875" style="44" customWidth="1"/>
    <col min="3842" max="3842" width="3.19921875" style="44" customWidth="1"/>
    <col min="3843" max="3843" width="21.69921875" style="44" customWidth="1"/>
    <col min="3844" max="3844" width="1.69921875" style="44" customWidth="1"/>
    <col min="3845" max="3845" width="18.09765625" style="44" customWidth="1"/>
    <col min="3846" max="3848" width="20.69921875" style="44" customWidth="1"/>
    <col min="3849" max="3861" width="2.59765625" style="44" customWidth="1"/>
    <col min="3862" max="4096" width="8.3984375" style="44"/>
    <col min="4097" max="4097" width="0.69921875" style="44" customWidth="1"/>
    <col min="4098" max="4098" width="3.19921875" style="44" customWidth="1"/>
    <col min="4099" max="4099" width="21.69921875" style="44" customWidth="1"/>
    <col min="4100" max="4100" width="1.69921875" style="44" customWidth="1"/>
    <col min="4101" max="4101" width="18.09765625" style="44" customWidth="1"/>
    <col min="4102" max="4104" width="20.69921875" style="44" customWidth="1"/>
    <col min="4105" max="4117" width="2.59765625" style="44" customWidth="1"/>
    <col min="4118" max="4352" width="8.3984375" style="44"/>
    <col min="4353" max="4353" width="0.69921875" style="44" customWidth="1"/>
    <col min="4354" max="4354" width="3.19921875" style="44" customWidth="1"/>
    <col min="4355" max="4355" width="21.69921875" style="44" customWidth="1"/>
    <col min="4356" max="4356" width="1.69921875" style="44" customWidth="1"/>
    <col min="4357" max="4357" width="18.09765625" style="44" customWidth="1"/>
    <col min="4358" max="4360" width="20.69921875" style="44" customWidth="1"/>
    <col min="4361" max="4373" width="2.59765625" style="44" customWidth="1"/>
    <col min="4374" max="4608" width="8.3984375" style="44"/>
    <col min="4609" max="4609" width="0.69921875" style="44" customWidth="1"/>
    <col min="4610" max="4610" width="3.19921875" style="44" customWidth="1"/>
    <col min="4611" max="4611" width="21.69921875" style="44" customWidth="1"/>
    <col min="4612" max="4612" width="1.69921875" style="44" customWidth="1"/>
    <col min="4613" max="4613" width="18.09765625" style="44" customWidth="1"/>
    <col min="4614" max="4616" width="20.69921875" style="44" customWidth="1"/>
    <col min="4617" max="4629" width="2.59765625" style="44" customWidth="1"/>
    <col min="4630" max="4864" width="8.3984375" style="44"/>
    <col min="4865" max="4865" width="0.69921875" style="44" customWidth="1"/>
    <col min="4866" max="4866" width="3.19921875" style="44" customWidth="1"/>
    <col min="4867" max="4867" width="21.69921875" style="44" customWidth="1"/>
    <col min="4868" max="4868" width="1.69921875" style="44" customWidth="1"/>
    <col min="4869" max="4869" width="18.09765625" style="44" customWidth="1"/>
    <col min="4870" max="4872" width="20.69921875" style="44" customWidth="1"/>
    <col min="4873" max="4885" width="2.59765625" style="44" customWidth="1"/>
    <col min="4886" max="5120" width="8.3984375" style="44"/>
    <col min="5121" max="5121" width="0.69921875" style="44" customWidth="1"/>
    <col min="5122" max="5122" width="3.19921875" style="44" customWidth="1"/>
    <col min="5123" max="5123" width="21.69921875" style="44" customWidth="1"/>
    <col min="5124" max="5124" width="1.69921875" style="44" customWidth="1"/>
    <col min="5125" max="5125" width="18.09765625" style="44" customWidth="1"/>
    <col min="5126" max="5128" width="20.69921875" style="44" customWidth="1"/>
    <col min="5129" max="5141" width="2.59765625" style="44" customWidth="1"/>
    <col min="5142" max="5376" width="8.3984375" style="44"/>
    <col min="5377" max="5377" width="0.69921875" style="44" customWidth="1"/>
    <col min="5378" max="5378" width="3.19921875" style="44" customWidth="1"/>
    <col min="5379" max="5379" width="21.69921875" style="44" customWidth="1"/>
    <col min="5380" max="5380" width="1.69921875" style="44" customWidth="1"/>
    <col min="5381" max="5381" width="18.09765625" style="44" customWidth="1"/>
    <col min="5382" max="5384" width="20.69921875" style="44" customWidth="1"/>
    <col min="5385" max="5397" width="2.59765625" style="44" customWidth="1"/>
    <col min="5398" max="5632" width="8.3984375" style="44"/>
    <col min="5633" max="5633" width="0.69921875" style="44" customWidth="1"/>
    <col min="5634" max="5634" width="3.19921875" style="44" customWidth="1"/>
    <col min="5635" max="5635" width="21.69921875" style="44" customWidth="1"/>
    <col min="5636" max="5636" width="1.69921875" style="44" customWidth="1"/>
    <col min="5637" max="5637" width="18.09765625" style="44" customWidth="1"/>
    <col min="5638" max="5640" width="20.69921875" style="44" customWidth="1"/>
    <col min="5641" max="5653" width="2.59765625" style="44" customWidth="1"/>
    <col min="5654" max="5888" width="8.3984375" style="44"/>
    <col min="5889" max="5889" width="0.69921875" style="44" customWidth="1"/>
    <col min="5890" max="5890" width="3.19921875" style="44" customWidth="1"/>
    <col min="5891" max="5891" width="21.69921875" style="44" customWidth="1"/>
    <col min="5892" max="5892" width="1.69921875" style="44" customWidth="1"/>
    <col min="5893" max="5893" width="18.09765625" style="44" customWidth="1"/>
    <col min="5894" max="5896" width="20.69921875" style="44" customWidth="1"/>
    <col min="5897" max="5909" width="2.59765625" style="44" customWidth="1"/>
    <col min="5910" max="6144" width="8.3984375" style="44"/>
    <col min="6145" max="6145" width="0.69921875" style="44" customWidth="1"/>
    <col min="6146" max="6146" width="3.19921875" style="44" customWidth="1"/>
    <col min="6147" max="6147" width="21.69921875" style="44" customWidth="1"/>
    <col min="6148" max="6148" width="1.69921875" style="44" customWidth="1"/>
    <col min="6149" max="6149" width="18.09765625" style="44" customWidth="1"/>
    <col min="6150" max="6152" width="20.69921875" style="44" customWidth="1"/>
    <col min="6153" max="6165" width="2.59765625" style="44" customWidth="1"/>
    <col min="6166" max="6400" width="8.3984375" style="44"/>
    <col min="6401" max="6401" width="0.69921875" style="44" customWidth="1"/>
    <col min="6402" max="6402" width="3.19921875" style="44" customWidth="1"/>
    <col min="6403" max="6403" width="21.69921875" style="44" customWidth="1"/>
    <col min="6404" max="6404" width="1.69921875" style="44" customWidth="1"/>
    <col min="6405" max="6405" width="18.09765625" style="44" customWidth="1"/>
    <col min="6406" max="6408" width="20.69921875" style="44" customWidth="1"/>
    <col min="6409" max="6421" width="2.59765625" style="44" customWidth="1"/>
    <col min="6422" max="6656" width="8.3984375" style="44"/>
    <col min="6657" max="6657" width="0.69921875" style="44" customWidth="1"/>
    <col min="6658" max="6658" width="3.19921875" style="44" customWidth="1"/>
    <col min="6659" max="6659" width="21.69921875" style="44" customWidth="1"/>
    <col min="6660" max="6660" width="1.69921875" style="44" customWidth="1"/>
    <col min="6661" max="6661" width="18.09765625" style="44" customWidth="1"/>
    <col min="6662" max="6664" width="20.69921875" style="44" customWidth="1"/>
    <col min="6665" max="6677" width="2.59765625" style="44" customWidth="1"/>
    <col min="6678" max="6912" width="8.3984375" style="44"/>
    <col min="6913" max="6913" width="0.69921875" style="44" customWidth="1"/>
    <col min="6914" max="6914" width="3.19921875" style="44" customWidth="1"/>
    <col min="6915" max="6915" width="21.69921875" style="44" customWidth="1"/>
    <col min="6916" max="6916" width="1.69921875" style="44" customWidth="1"/>
    <col min="6917" max="6917" width="18.09765625" style="44" customWidth="1"/>
    <col min="6918" max="6920" width="20.69921875" style="44" customWidth="1"/>
    <col min="6921" max="6933" width="2.59765625" style="44" customWidth="1"/>
    <col min="6934" max="7168" width="8.3984375" style="44"/>
    <col min="7169" max="7169" width="0.69921875" style="44" customWidth="1"/>
    <col min="7170" max="7170" width="3.19921875" style="44" customWidth="1"/>
    <col min="7171" max="7171" width="21.69921875" style="44" customWidth="1"/>
    <col min="7172" max="7172" width="1.69921875" style="44" customWidth="1"/>
    <col min="7173" max="7173" width="18.09765625" style="44" customWidth="1"/>
    <col min="7174" max="7176" width="20.69921875" style="44" customWidth="1"/>
    <col min="7177" max="7189" width="2.59765625" style="44" customWidth="1"/>
    <col min="7190" max="7424" width="8.3984375" style="44"/>
    <col min="7425" max="7425" width="0.69921875" style="44" customWidth="1"/>
    <col min="7426" max="7426" width="3.19921875" style="44" customWidth="1"/>
    <col min="7427" max="7427" width="21.69921875" style="44" customWidth="1"/>
    <col min="7428" max="7428" width="1.69921875" style="44" customWidth="1"/>
    <col min="7429" max="7429" width="18.09765625" style="44" customWidth="1"/>
    <col min="7430" max="7432" width="20.69921875" style="44" customWidth="1"/>
    <col min="7433" max="7445" width="2.59765625" style="44" customWidth="1"/>
    <col min="7446" max="7680" width="8.3984375" style="44"/>
    <col min="7681" max="7681" width="0.69921875" style="44" customWidth="1"/>
    <col min="7682" max="7682" width="3.19921875" style="44" customWidth="1"/>
    <col min="7683" max="7683" width="21.69921875" style="44" customWidth="1"/>
    <col min="7684" max="7684" width="1.69921875" style="44" customWidth="1"/>
    <col min="7685" max="7685" width="18.09765625" style="44" customWidth="1"/>
    <col min="7686" max="7688" width="20.69921875" style="44" customWidth="1"/>
    <col min="7689" max="7701" width="2.59765625" style="44" customWidth="1"/>
    <col min="7702" max="7936" width="8.3984375" style="44"/>
    <col min="7937" max="7937" width="0.69921875" style="44" customWidth="1"/>
    <col min="7938" max="7938" width="3.19921875" style="44" customWidth="1"/>
    <col min="7939" max="7939" width="21.69921875" style="44" customWidth="1"/>
    <col min="7940" max="7940" width="1.69921875" style="44" customWidth="1"/>
    <col min="7941" max="7941" width="18.09765625" style="44" customWidth="1"/>
    <col min="7942" max="7944" width="20.69921875" style="44" customWidth="1"/>
    <col min="7945" max="7957" width="2.59765625" style="44" customWidth="1"/>
    <col min="7958" max="8192" width="8.3984375" style="44"/>
    <col min="8193" max="8193" width="0.69921875" style="44" customWidth="1"/>
    <col min="8194" max="8194" width="3.19921875" style="44" customWidth="1"/>
    <col min="8195" max="8195" width="21.69921875" style="44" customWidth="1"/>
    <col min="8196" max="8196" width="1.69921875" style="44" customWidth="1"/>
    <col min="8197" max="8197" width="18.09765625" style="44" customWidth="1"/>
    <col min="8198" max="8200" width="20.69921875" style="44" customWidth="1"/>
    <col min="8201" max="8213" width="2.59765625" style="44" customWidth="1"/>
    <col min="8214" max="8448" width="8.3984375" style="44"/>
    <col min="8449" max="8449" width="0.69921875" style="44" customWidth="1"/>
    <col min="8450" max="8450" width="3.19921875" style="44" customWidth="1"/>
    <col min="8451" max="8451" width="21.69921875" style="44" customWidth="1"/>
    <col min="8452" max="8452" width="1.69921875" style="44" customWidth="1"/>
    <col min="8453" max="8453" width="18.09765625" style="44" customWidth="1"/>
    <col min="8454" max="8456" width="20.69921875" style="44" customWidth="1"/>
    <col min="8457" max="8469" width="2.59765625" style="44" customWidth="1"/>
    <col min="8470" max="8704" width="8.3984375" style="44"/>
    <col min="8705" max="8705" width="0.69921875" style="44" customWidth="1"/>
    <col min="8706" max="8706" width="3.19921875" style="44" customWidth="1"/>
    <col min="8707" max="8707" width="21.69921875" style="44" customWidth="1"/>
    <col min="8708" max="8708" width="1.69921875" style="44" customWidth="1"/>
    <col min="8709" max="8709" width="18.09765625" style="44" customWidth="1"/>
    <col min="8710" max="8712" width="20.69921875" style="44" customWidth="1"/>
    <col min="8713" max="8725" width="2.59765625" style="44" customWidth="1"/>
    <col min="8726" max="8960" width="8.3984375" style="44"/>
    <col min="8961" max="8961" width="0.69921875" style="44" customWidth="1"/>
    <col min="8962" max="8962" width="3.19921875" style="44" customWidth="1"/>
    <col min="8963" max="8963" width="21.69921875" style="44" customWidth="1"/>
    <col min="8964" max="8964" width="1.69921875" style="44" customWidth="1"/>
    <col min="8965" max="8965" width="18.09765625" style="44" customWidth="1"/>
    <col min="8966" max="8968" width="20.69921875" style="44" customWidth="1"/>
    <col min="8969" max="8981" width="2.59765625" style="44" customWidth="1"/>
    <col min="8982" max="9216" width="8.3984375" style="44"/>
    <col min="9217" max="9217" width="0.69921875" style="44" customWidth="1"/>
    <col min="9218" max="9218" width="3.19921875" style="44" customWidth="1"/>
    <col min="9219" max="9219" width="21.69921875" style="44" customWidth="1"/>
    <col min="9220" max="9220" width="1.69921875" style="44" customWidth="1"/>
    <col min="9221" max="9221" width="18.09765625" style="44" customWidth="1"/>
    <col min="9222" max="9224" width="20.69921875" style="44" customWidth="1"/>
    <col min="9225" max="9237" width="2.59765625" style="44" customWidth="1"/>
    <col min="9238" max="9472" width="8.3984375" style="44"/>
    <col min="9473" max="9473" width="0.69921875" style="44" customWidth="1"/>
    <col min="9474" max="9474" width="3.19921875" style="44" customWidth="1"/>
    <col min="9475" max="9475" width="21.69921875" style="44" customWidth="1"/>
    <col min="9476" max="9476" width="1.69921875" style="44" customWidth="1"/>
    <col min="9477" max="9477" width="18.09765625" style="44" customWidth="1"/>
    <col min="9478" max="9480" width="20.69921875" style="44" customWidth="1"/>
    <col min="9481" max="9493" width="2.59765625" style="44" customWidth="1"/>
    <col min="9494" max="9728" width="8.3984375" style="44"/>
    <col min="9729" max="9729" width="0.69921875" style="44" customWidth="1"/>
    <col min="9730" max="9730" width="3.19921875" style="44" customWidth="1"/>
    <col min="9731" max="9731" width="21.69921875" style="44" customWidth="1"/>
    <col min="9732" max="9732" width="1.69921875" style="44" customWidth="1"/>
    <col min="9733" max="9733" width="18.09765625" style="44" customWidth="1"/>
    <col min="9734" max="9736" width="20.69921875" style="44" customWidth="1"/>
    <col min="9737" max="9749" width="2.59765625" style="44" customWidth="1"/>
    <col min="9750" max="9984" width="8.3984375" style="44"/>
    <col min="9985" max="9985" width="0.69921875" style="44" customWidth="1"/>
    <col min="9986" max="9986" width="3.19921875" style="44" customWidth="1"/>
    <col min="9987" max="9987" width="21.69921875" style="44" customWidth="1"/>
    <col min="9988" max="9988" width="1.69921875" style="44" customWidth="1"/>
    <col min="9989" max="9989" width="18.09765625" style="44" customWidth="1"/>
    <col min="9990" max="9992" width="20.69921875" style="44" customWidth="1"/>
    <col min="9993" max="10005" width="2.59765625" style="44" customWidth="1"/>
    <col min="10006" max="10240" width="8.3984375" style="44"/>
    <col min="10241" max="10241" width="0.69921875" style="44" customWidth="1"/>
    <col min="10242" max="10242" width="3.19921875" style="44" customWidth="1"/>
    <col min="10243" max="10243" width="21.69921875" style="44" customWidth="1"/>
    <col min="10244" max="10244" width="1.69921875" style="44" customWidth="1"/>
    <col min="10245" max="10245" width="18.09765625" style="44" customWidth="1"/>
    <col min="10246" max="10248" width="20.69921875" style="44" customWidth="1"/>
    <col min="10249" max="10261" width="2.59765625" style="44" customWidth="1"/>
    <col min="10262" max="10496" width="8.3984375" style="44"/>
    <col min="10497" max="10497" width="0.69921875" style="44" customWidth="1"/>
    <col min="10498" max="10498" width="3.19921875" style="44" customWidth="1"/>
    <col min="10499" max="10499" width="21.69921875" style="44" customWidth="1"/>
    <col min="10500" max="10500" width="1.69921875" style="44" customWidth="1"/>
    <col min="10501" max="10501" width="18.09765625" style="44" customWidth="1"/>
    <col min="10502" max="10504" width="20.69921875" style="44" customWidth="1"/>
    <col min="10505" max="10517" width="2.59765625" style="44" customWidth="1"/>
    <col min="10518" max="10752" width="8.3984375" style="44"/>
    <col min="10753" max="10753" width="0.69921875" style="44" customWidth="1"/>
    <col min="10754" max="10754" width="3.19921875" style="44" customWidth="1"/>
    <col min="10755" max="10755" width="21.69921875" style="44" customWidth="1"/>
    <col min="10756" max="10756" width="1.69921875" style="44" customWidth="1"/>
    <col min="10757" max="10757" width="18.09765625" style="44" customWidth="1"/>
    <col min="10758" max="10760" width="20.69921875" style="44" customWidth="1"/>
    <col min="10761" max="10773" width="2.59765625" style="44" customWidth="1"/>
    <col min="10774" max="11008" width="8.3984375" style="44"/>
    <col min="11009" max="11009" width="0.69921875" style="44" customWidth="1"/>
    <col min="11010" max="11010" width="3.19921875" style="44" customWidth="1"/>
    <col min="11011" max="11011" width="21.69921875" style="44" customWidth="1"/>
    <col min="11012" max="11012" width="1.69921875" style="44" customWidth="1"/>
    <col min="11013" max="11013" width="18.09765625" style="44" customWidth="1"/>
    <col min="11014" max="11016" width="20.69921875" style="44" customWidth="1"/>
    <col min="11017" max="11029" width="2.59765625" style="44" customWidth="1"/>
    <col min="11030" max="11264" width="8.3984375" style="44"/>
    <col min="11265" max="11265" width="0.69921875" style="44" customWidth="1"/>
    <col min="11266" max="11266" width="3.19921875" style="44" customWidth="1"/>
    <col min="11267" max="11267" width="21.69921875" style="44" customWidth="1"/>
    <col min="11268" max="11268" width="1.69921875" style="44" customWidth="1"/>
    <col min="11269" max="11269" width="18.09765625" style="44" customWidth="1"/>
    <col min="11270" max="11272" width="20.69921875" style="44" customWidth="1"/>
    <col min="11273" max="11285" width="2.59765625" style="44" customWidth="1"/>
    <col min="11286" max="11520" width="8.3984375" style="44"/>
    <col min="11521" max="11521" width="0.69921875" style="44" customWidth="1"/>
    <col min="11522" max="11522" width="3.19921875" style="44" customWidth="1"/>
    <col min="11523" max="11523" width="21.69921875" style="44" customWidth="1"/>
    <col min="11524" max="11524" width="1.69921875" style="44" customWidth="1"/>
    <col min="11525" max="11525" width="18.09765625" style="44" customWidth="1"/>
    <col min="11526" max="11528" width="20.69921875" style="44" customWidth="1"/>
    <col min="11529" max="11541" width="2.59765625" style="44" customWidth="1"/>
    <col min="11542" max="11776" width="8.3984375" style="44"/>
    <col min="11777" max="11777" width="0.69921875" style="44" customWidth="1"/>
    <col min="11778" max="11778" width="3.19921875" style="44" customWidth="1"/>
    <col min="11779" max="11779" width="21.69921875" style="44" customWidth="1"/>
    <col min="11780" max="11780" width="1.69921875" style="44" customWidth="1"/>
    <col min="11781" max="11781" width="18.09765625" style="44" customWidth="1"/>
    <col min="11782" max="11784" width="20.69921875" style="44" customWidth="1"/>
    <col min="11785" max="11797" width="2.59765625" style="44" customWidth="1"/>
    <col min="11798" max="12032" width="8.3984375" style="44"/>
    <col min="12033" max="12033" width="0.69921875" style="44" customWidth="1"/>
    <col min="12034" max="12034" width="3.19921875" style="44" customWidth="1"/>
    <col min="12035" max="12035" width="21.69921875" style="44" customWidth="1"/>
    <col min="12036" max="12036" width="1.69921875" style="44" customWidth="1"/>
    <col min="12037" max="12037" width="18.09765625" style="44" customWidth="1"/>
    <col min="12038" max="12040" width="20.69921875" style="44" customWidth="1"/>
    <col min="12041" max="12053" width="2.59765625" style="44" customWidth="1"/>
    <col min="12054" max="12288" width="8.3984375" style="44"/>
    <col min="12289" max="12289" width="0.69921875" style="44" customWidth="1"/>
    <col min="12290" max="12290" width="3.19921875" style="44" customWidth="1"/>
    <col min="12291" max="12291" width="21.69921875" style="44" customWidth="1"/>
    <col min="12292" max="12292" width="1.69921875" style="44" customWidth="1"/>
    <col min="12293" max="12293" width="18.09765625" style="44" customWidth="1"/>
    <col min="12294" max="12296" width="20.69921875" style="44" customWidth="1"/>
    <col min="12297" max="12309" width="2.59765625" style="44" customWidth="1"/>
    <col min="12310" max="12544" width="8.3984375" style="44"/>
    <col min="12545" max="12545" width="0.69921875" style="44" customWidth="1"/>
    <col min="12546" max="12546" width="3.19921875" style="44" customWidth="1"/>
    <col min="12547" max="12547" width="21.69921875" style="44" customWidth="1"/>
    <col min="12548" max="12548" width="1.69921875" style="44" customWidth="1"/>
    <col min="12549" max="12549" width="18.09765625" style="44" customWidth="1"/>
    <col min="12550" max="12552" width="20.69921875" style="44" customWidth="1"/>
    <col min="12553" max="12565" width="2.59765625" style="44" customWidth="1"/>
    <col min="12566" max="12800" width="8.3984375" style="44"/>
    <col min="12801" max="12801" width="0.69921875" style="44" customWidth="1"/>
    <col min="12802" max="12802" width="3.19921875" style="44" customWidth="1"/>
    <col min="12803" max="12803" width="21.69921875" style="44" customWidth="1"/>
    <col min="12804" max="12804" width="1.69921875" style="44" customWidth="1"/>
    <col min="12805" max="12805" width="18.09765625" style="44" customWidth="1"/>
    <col min="12806" max="12808" width="20.69921875" style="44" customWidth="1"/>
    <col min="12809" max="12821" width="2.59765625" style="44" customWidth="1"/>
    <col min="12822" max="13056" width="8.3984375" style="44"/>
    <col min="13057" max="13057" width="0.69921875" style="44" customWidth="1"/>
    <col min="13058" max="13058" width="3.19921875" style="44" customWidth="1"/>
    <col min="13059" max="13059" width="21.69921875" style="44" customWidth="1"/>
    <col min="13060" max="13060" width="1.69921875" style="44" customWidth="1"/>
    <col min="13061" max="13061" width="18.09765625" style="44" customWidth="1"/>
    <col min="13062" max="13064" width="20.69921875" style="44" customWidth="1"/>
    <col min="13065" max="13077" width="2.59765625" style="44" customWidth="1"/>
    <col min="13078" max="13312" width="8.3984375" style="44"/>
    <col min="13313" max="13313" width="0.69921875" style="44" customWidth="1"/>
    <col min="13314" max="13314" width="3.19921875" style="44" customWidth="1"/>
    <col min="13315" max="13315" width="21.69921875" style="44" customWidth="1"/>
    <col min="13316" max="13316" width="1.69921875" style="44" customWidth="1"/>
    <col min="13317" max="13317" width="18.09765625" style="44" customWidth="1"/>
    <col min="13318" max="13320" width="20.69921875" style="44" customWidth="1"/>
    <col min="13321" max="13333" width="2.59765625" style="44" customWidth="1"/>
    <col min="13334" max="13568" width="8.3984375" style="44"/>
    <col min="13569" max="13569" width="0.69921875" style="44" customWidth="1"/>
    <col min="13570" max="13570" width="3.19921875" style="44" customWidth="1"/>
    <col min="13571" max="13571" width="21.69921875" style="44" customWidth="1"/>
    <col min="13572" max="13572" width="1.69921875" style="44" customWidth="1"/>
    <col min="13573" max="13573" width="18.09765625" style="44" customWidth="1"/>
    <col min="13574" max="13576" width="20.69921875" style="44" customWidth="1"/>
    <col min="13577" max="13589" width="2.59765625" style="44" customWidth="1"/>
    <col min="13590" max="13824" width="8.3984375" style="44"/>
    <col min="13825" max="13825" width="0.69921875" style="44" customWidth="1"/>
    <col min="13826" max="13826" width="3.19921875" style="44" customWidth="1"/>
    <col min="13827" max="13827" width="21.69921875" style="44" customWidth="1"/>
    <col min="13828" max="13828" width="1.69921875" style="44" customWidth="1"/>
    <col min="13829" max="13829" width="18.09765625" style="44" customWidth="1"/>
    <col min="13830" max="13832" width="20.69921875" style="44" customWidth="1"/>
    <col min="13833" max="13845" width="2.59765625" style="44" customWidth="1"/>
    <col min="13846" max="14080" width="8.3984375" style="44"/>
    <col min="14081" max="14081" width="0.69921875" style="44" customWidth="1"/>
    <col min="14082" max="14082" width="3.19921875" style="44" customWidth="1"/>
    <col min="14083" max="14083" width="21.69921875" style="44" customWidth="1"/>
    <col min="14084" max="14084" width="1.69921875" style="44" customWidth="1"/>
    <col min="14085" max="14085" width="18.09765625" style="44" customWidth="1"/>
    <col min="14086" max="14088" width="20.69921875" style="44" customWidth="1"/>
    <col min="14089" max="14101" width="2.59765625" style="44" customWidth="1"/>
    <col min="14102" max="14336" width="8.3984375" style="44"/>
    <col min="14337" max="14337" width="0.69921875" style="44" customWidth="1"/>
    <col min="14338" max="14338" width="3.19921875" style="44" customWidth="1"/>
    <col min="14339" max="14339" width="21.69921875" style="44" customWidth="1"/>
    <col min="14340" max="14340" width="1.69921875" style="44" customWidth="1"/>
    <col min="14341" max="14341" width="18.09765625" style="44" customWidth="1"/>
    <col min="14342" max="14344" width="20.69921875" style="44" customWidth="1"/>
    <col min="14345" max="14357" width="2.59765625" style="44" customWidth="1"/>
    <col min="14358" max="14592" width="8.3984375" style="44"/>
    <col min="14593" max="14593" width="0.69921875" style="44" customWidth="1"/>
    <col min="14594" max="14594" width="3.19921875" style="44" customWidth="1"/>
    <col min="14595" max="14595" width="21.69921875" style="44" customWidth="1"/>
    <col min="14596" max="14596" width="1.69921875" style="44" customWidth="1"/>
    <col min="14597" max="14597" width="18.09765625" style="44" customWidth="1"/>
    <col min="14598" max="14600" width="20.69921875" style="44" customWidth="1"/>
    <col min="14601" max="14613" width="2.59765625" style="44" customWidth="1"/>
    <col min="14614" max="14848" width="8.3984375" style="44"/>
    <col min="14849" max="14849" width="0.69921875" style="44" customWidth="1"/>
    <col min="14850" max="14850" width="3.19921875" style="44" customWidth="1"/>
    <col min="14851" max="14851" width="21.69921875" style="44" customWidth="1"/>
    <col min="14852" max="14852" width="1.69921875" style="44" customWidth="1"/>
    <col min="14853" max="14853" width="18.09765625" style="44" customWidth="1"/>
    <col min="14854" max="14856" width="20.69921875" style="44" customWidth="1"/>
    <col min="14857" max="14869" width="2.59765625" style="44" customWidth="1"/>
    <col min="14870" max="15104" width="8.3984375" style="44"/>
    <col min="15105" max="15105" width="0.69921875" style="44" customWidth="1"/>
    <col min="15106" max="15106" width="3.19921875" style="44" customWidth="1"/>
    <col min="15107" max="15107" width="21.69921875" style="44" customWidth="1"/>
    <col min="15108" max="15108" width="1.69921875" style="44" customWidth="1"/>
    <col min="15109" max="15109" width="18.09765625" style="44" customWidth="1"/>
    <col min="15110" max="15112" width="20.69921875" style="44" customWidth="1"/>
    <col min="15113" max="15125" width="2.59765625" style="44" customWidth="1"/>
    <col min="15126" max="15360" width="8.3984375" style="44"/>
    <col min="15361" max="15361" width="0.69921875" style="44" customWidth="1"/>
    <col min="15362" max="15362" width="3.19921875" style="44" customWidth="1"/>
    <col min="15363" max="15363" width="21.69921875" style="44" customWidth="1"/>
    <col min="15364" max="15364" width="1.69921875" style="44" customWidth="1"/>
    <col min="15365" max="15365" width="18.09765625" style="44" customWidth="1"/>
    <col min="15366" max="15368" width="20.69921875" style="44" customWidth="1"/>
    <col min="15369" max="15381" width="2.59765625" style="44" customWidth="1"/>
    <col min="15382" max="15616" width="8.3984375" style="44"/>
    <col min="15617" max="15617" width="0.69921875" style="44" customWidth="1"/>
    <col min="15618" max="15618" width="3.19921875" style="44" customWidth="1"/>
    <col min="15619" max="15619" width="21.69921875" style="44" customWidth="1"/>
    <col min="15620" max="15620" width="1.69921875" style="44" customWidth="1"/>
    <col min="15621" max="15621" width="18.09765625" style="44" customWidth="1"/>
    <col min="15622" max="15624" width="20.69921875" style="44" customWidth="1"/>
    <col min="15625" max="15637" width="2.59765625" style="44" customWidth="1"/>
    <col min="15638" max="15872" width="8.3984375" style="44"/>
    <col min="15873" max="15873" width="0.69921875" style="44" customWidth="1"/>
    <col min="15874" max="15874" width="3.19921875" style="44" customWidth="1"/>
    <col min="15875" max="15875" width="21.69921875" style="44" customWidth="1"/>
    <col min="15876" max="15876" width="1.69921875" style="44" customWidth="1"/>
    <col min="15877" max="15877" width="18.09765625" style="44" customWidth="1"/>
    <col min="15878" max="15880" width="20.69921875" style="44" customWidth="1"/>
    <col min="15881" max="15893" width="2.59765625" style="44" customWidth="1"/>
    <col min="15894" max="16128" width="8.3984375" style="44"/>
    <col min="16129" max="16129" width="0.69921875" style="44" customWidth="1"/>
    <col min="16130" max="16130" width="3.19921875" style="44" customWidth="1"/>
    <col min="16131" max="16131" width="21.69921875" style="44" customWidth="1"/>
    <col min="16132" max="16132" width="1.69921875" style="44" customWidth="1"/>
    <col min="16133" max="16133" width="18.09765625" style="44" customWidth="1"/>
    <col min="16134" max="16136" width="20.69921875" style="44" customWidth="1"/>
    <col min="16137" max="16149" width="2.59765625" style="44" customWidth="1"/>
    <col min="16150" max="16384" width="8.3984375" style="44"/>
  </cols>
  <sheetData>
    <row r="1" spans="2:8" ht="13.95" x14ac:dyDescent="0.3">
      <c r="B1" s="214" t="s">
        <v>245</v>
      </c>
    </row>
    <row r="2" spans="2:8" ht="13.95" x14ac:dyDescent="0.3">
      <c r="B2" s="214" t="s">
        <v>246</v>
      </c>
    </row>
    <row r="3" spans="2:8" s="24" customFormat="1" ht="5.45" x14ac:dyDescent="0.3">
      <c r="C3" s="216"/>
      <c r="D3" s="216"/>
    </row>
    <row r="4" spans="2:8" x14ac:dyDescent="0.3">
      <c r="C4" s="215" t="s">
        <v>247</v>
      </c>
      <c r="D4" s="215" t="s">
        <v>94</v>
      </c>
      <c r="E4" s="217" t="str">
        <f>+'Lap.Pen. 1'!K37</f>
        <v>M. Aunur Rofiq &amp; Aulia Fitri</v>
      </c>
    </row>
    <row r="5" spans="2:8" x14ac:dyDescent="0.3">
      <c r="C5" s="215" t="s">
        <v>248</v>
      </c>
      <c r="D5" s="215" t="s">
        <v>94</v>
      </c>
      <c r="E5" s="218">
        <f>+'Lap.Pen. 1'!G30</f>
        <v>45083</v>
      </c>
    </row>
    <row r="6" spans="2:8" x14ac:dyDescent="0.3">
      <c r="C6" s="215" t="s">
        <v>249</v>
      </c>
      <c r="D6" s="215" t="s">
        <v>94</v>
      </c>
      <c r="E6" s="27" t="str">
        <f>'Lap.Pen. 1'!G26</f>
        <v>ENDRAYANA</v>
      </c>
    </row>
    <row r="7" spans="2:8" x14ac:dyDescent="0.3">
      <c r="C7" s="215" t="s">
        <v>250</v>
      </c>
      <c r="D7" s="215" t="s">
        <v>94</v>
      </c>
      <c r="E7" s="27" t="str">
        <f>'Lap.Pen. 1'!G17</f>
        <v>Jl. Petojo Sabangan IX</v>
      </c>
    </row>
    <row r="8" spans="2:8" x14ac:dyDescent="0.3">
      <c r="C8" s="219"/>
      <c r="D8" s="219"/>
      <c r="E8" s="27">
        <f>'Lap.Pen. 1'!G18</f>
        <v>0</v>
      </c>
    </row>
    <row r="9" spans="2:8" x14ac:dyDescent="0.3">
      <c r="C9" s="219"/>
      <c r="D9" s="219"/>
      <c r="E9" s="27" t="e">
        <f>'Lap.Pen. 1'!#REF!</f>
        <v>#REF!</v>
      </c>
    </row>
    <row r="10" spans="2:8" ht="13.95" thickBot="1" x14ac:dyDescent="0.35">
      <c r="C10" s="121"/>
      <c r="D10" s="121"/>
    </row>
    <row r="11" spans="2:8" s="223" customFormat="1" ht="17.25" customHeight="1" thickBot="1" x14ac:dyDescent="0.35">
      <c r="B11" s="780" t="s">
        <v>251</v>
      </c>
      <c r="C11" s="781"/>
      <c r="D11" s="220"/>
      <c r="E11" s="220" t="s">
        <v>252</v>
      </c>
      <c r="F11" s="221" t="s">
        <v>253</v>
      </c>
      <c r="G11" s="221" t="s">
        <v>254</v>
      </c>
      <c r="H11" s="222" t="s">
        <v>255</v>
      </c>
    </row>
    <row r="12" spans="2:8" ht="13.95" thickTop="1" x14ac:dyDescent="0.3">
      <c r="B12" s="224" t="s">
        <v>256</v>
      </c>
      <c r="C12" s="225" t="s">
        <v>257</v>
      </c>
      <c r="D12" s="226"/>
      <c r="E12" s="227" t="s">
        <v>258</v>
      </c>
      <c r="F12" s="227" t="s">
        <v>258</v>
      </c>
      <c r="G12" s="227" t="s">
        <v>258</v>
      </c>
      <c r="H12" s="228" t="s">
        <v>258</v>
      </c>
    </row>
    <row r="13" spans="2:8" ht="45.25" customHeight="1" x14ac:dyDescent="0.3">
      <c r="B13" s="229" t="s">
        <v>259</v>
      </c>
      <c r="C13" s="230" t="s">
        <v>44</v>
      </c>
      <c r="D13" s="231"/>
      <c r="E13" s="232" t="str">
        <f>Cvr!A26</f>
        <v>JL. Hom-Hom Muai</v>
      </c>
      <c r="F13" s="233" t="s">
        <v>260</v>
      </c>
      <c r="G13" s="233" t="s">
        <v>260</v>
      </c>
      <c r="H13" s="233" t="s">
        <v>260</v>
      </c>
    </row>
    <row r="14" spans="2:8" ht="14.25" customHeight="1" x14ac:dyDescent="0.3">
      <c r="B14" s="229" t="s">
        <v>261</v>
      </c>
      <c r="C14" s="230" t="s">
        <v>262</v>
      </c>
      <c r="D14" s="231"/>
      <c r="E14" s="234"/>
      <c r="F14" s="235">
        <v>10</v>
      </c>
      <c r="G14" s="235">
        <v>20</v>
      </c>
      <c r="H14" s="236">
        <v>40</v>
      </c>
    </row>
    <row r="15" spans="2:8" ht="14.25" customHeight="1" x14ac:dyDescent="0.3">
      <c r="B15" s="229" t="s">
        <v>263</v>
      </c>
      <c r="C15" s="230" t="s">
        <v>264</v>
      </c>
      <c r="D15" s="231"/>
      <c r="E15" s="234"/>
      <c r="F15" s="235" t="s">
        <v>265</v>
      </c>
      <c r="G15" s="235" t="s">
        <v>265</v>
      </c>
      <c r="H15" s="235" t="s">
        <v>265</v>
      </c>
    </row>
    <row r="16" spans="2:8" ht="14.25" customHeight="1" x14ac:dyDescent="0.3">
      <c r="B16" s="229" t="s">
        <v>266</v>
      </c>
      <c r="C16" s="230" t="s">
        <v>267</v>
      </c>
      <c r="D16" s="231"/>
      <c r="E16" s="234"/>
      <c r="F16" s="237" t="s">
        <v>268</v>
      </c>
      <c r="G16" s="237" t="s">
        <v>268</v>
      </c>
      <c r="H16" s="238" t="s">
        <v>268</v>
      </c>
    </row>
    <row r="17" spans="2:8" ht="14.25" customHeight="1" x14ac:dyDescent="0.3">
      <c r="B17" s="229" t="s">
        <v>269</v>
      </c>
      <c r="C17" s="230" t="s">
        <v>270</v>
      </c>
      <c r="D17" s="231"/>
      <c r="E17" s="234"/>
      <c r="F17" s="235" t="s">
        <v>271</v>
      </c>
      <c r="G17" s="235" t="s">
        <v>271</v>
      </c>
      <c r="H17" s="235" t="s">
        <v>271</v>
      </c>
    </row>
    <row r="18" spans="2:8" ht="14.25" customHeight="1" x14ac:dyDescent="0.3">
      <c r="B18" s="229" t="s">
        <v>272</v>
      </c>
      <c r="C18" s="230" t="s">
        <v>273</v>
      </c>
      <c r="D18" s="231"/>
      <c r="E18" s="234"/>
      <c r="F18" s="239">
        <v>300000000</v>
      </c>
      <c r="G18" s="239">
        <v>300000000</v>
      </c>
      <c r="H18" s="240">
        <v>270000000</v>
      </c>
    </row>
    <row r="19" spans="2:8" ht="14.25" customHeight="1" x14ac:dyDescent="0.3">
      <c r="B19" s="229" t="s">
        <v>274</v>
      </c>
      <c r="C19" s="230" t="s">
        <v>275</v>
      </c>
      <c r="D19" s="231"/>
      <c r="E19" s="234"/>
      <c r="F19" s="241">
        <v>45083</v>
      </c>
      <c r="G19" s="241">
        <f>+F19</f>
        <v>45083</v>
      </c>
      <c r="H19" s="242">
        <f>+G19</f>
        <v>45083</v>
      </c>
    </row>
    <row r="20" spans="2:8" ht="14.25" customHeight="1" x14ac:dyDescent="0.3">
      <c r="B20" s="229" t="s">
        <v>276</v>
      </c>
      <c r="C20" s="230" t="s">
        <v>277</v>
      </c>
      <c r="D20" s="231"/>
      <c r="E20" s="234"/>
      <c r="F20" s="243">
        <v>0</v>
      </c>
      <c r="G20" s="243">
        <v>0</v>
      </c>
      <c r="H20" s="244">
        <v>0</v>
      </c>
    </row>
    <row r="21" spans="2:8" ht="13.5" customHeight="1" x14ac:dyDescent="0.3">
      <c r="B21" s="782" t="s">
        <v>278</v>
      </c>
      <c r="C21" s="783"/>
      <c r="D21" s="245"/>
      <c r="E21" s="246"/>
      <c r="F21" s="247"/>
      <c r="G21" s="247"/>
      <c r="H21" s="248"/>
    </row>
    <row r="22" spans="2:8" ht="14.25" customHeight="1" x14ac:dyDescent="0.3">
      <c r="B22" s="249" t="s">
        <v>256</v>
      </c>
      <c r="C22" s="250" t="s">
        <v>279</v>
      </c>
      <c r="D22" s="251"/>
      <c r="E22" s="252" t="s">
        <v>280</v>
      </c>
      <c r="F22" s="252" t="s">
        <v>280</v>
      </c>
      <c r="G22" s="252" t="s">
        <v>280</v>
      </c>
      <c r="H22" s="252" t="s">
        <v>280</v>
      </c>
    </row>
    <row r="23" spans="2:8" ht="14.25" customHeight="1" x14ac:dyDescent="0.3">
      <c r="B23" s="229" t="s">
        <v>259</v>
      </c>
      <c r="C23" s="230" t="s">
        <v>281</v>
      </c>
      <c r="D23" s="253"/>
      <c r="E23" s="254">
        <v>108</v>
      </c>
      <c r="F23" s="235">
        <v>108</v>
      </c>
      <c r="G23" s="255">
        <v>108</v>
      </c>
      <c r="H23" s="236">
        <v>108</v>
      </c>
    </row>
    <row r="24" spans="2:8" ht="14.25" customHeight="1" x14ac:dyDescent="0.3">
      <c r="B24" s="229" t="s">
        <v>261</v>
      </c>
      <c r="C24" s="230" t="s">
        <v>282</v>
      </c>
      <c r="D24" s="253"/>
      <c r="E24" s="256" t="s">
        <v>283</v>
      </c>
      <c r="F24" s="235" t="s">
        <v>283</v>
      </c>
      <c r="G24" s="255" t="s">
        <v>283</v>
      </c>
      <c r="H24" s="236" t="s">
        <v>283</v>
      </c>
    </row>
    <row r="25" spans="2:8" ht="14.25" customHeight="1" x14ac:dyDescent="0.3">
      <c r="B25" s="229" t="s">
        <v>263</v>
      </c>
      <c r="C25" s="257" t="s">
        <v>284</v>
      </c>
      <c r="D25" s="258"/>
      <c r="E25" s="256">
        <v>4</v>
      </c>
      <c r="F25" s="235">
        <v>4</v>
      </c>
      <c r="G25" s="255">
        <v>4</v>
      </c>
      <c r="H25" s="236">
        <v>4</v>
      </c>
    </row>
    <row r="26" spans="2:8" ht="14.25" customHeight="1" x14ac:dyDescent="0.3">
      <c r="B26" s="229" t="s">
        <v>266</v>
      </c>
      <c r="C26" s="230" t="s">
        <v>285</v>
      </c>
      <c r="D26" s="253"/>
      <c r="E26" s="256">
        <v>4</v>
      </c>
      <c r="F26" s="256">
        <v>4</v>
      </c>
      <c r="G26" s="256">
        <v>4</v>
      </c>
      <c r="H26" s="256">
        <v>4</v>
      </c>
    </row>
    <row r="27" spans="2:8" ht="14.25" customHeight="1" x14ac:dyDescent="0.3">
      <c r="B27" s="229" t="s">
        <v>269</v>
      </c>
      <c r="C27" s="230" t="s">
        <v>286</v>
      </c>
      <c r="D27" s="253"/>
      <c r="E27" s="256" t="s">
        <v>287</v>
      </c>
      <c r="F27" s="235" t="s">
        <v>287</v>
      </c>
      <c r="G27" s="255" t="s">
        <v>287</v>
      </c>
      <c r="H27" s="236" t="s">
        <v>287</v>
      </c>
    </row>
    <row r="28" spans="2:8" ht="14.25" customHeight="1" x14ac:dyDescent="0.3">
      <c r="B28" s="229" t="s">
        <v>272</v>
      </c>
      <c r="C28" s="230" t="s">
        <v>73</v>
      </c>
      <c r="D28" s="253"/>
      <c r="E28" s="256" t="s">
        <v>288</v>
      </c>
      <c r="F28" s="235" t="s">
        <v>288</v>
      </c>
      <c r="G28" s="255" t="s">
        <v>288</v>
      </c>
      <c r="H28" s="236" t="s">
        <v>288</v>
      </c>
    </row>
    <row r="29" spans="2:8" ht="14.25" customHeight="1" x14ac:dyDescent="0.3">
      <c r="B29" s="229" t="s">
        <v>274</v>
      </c>
      <c r="C29" s="230" t="s">
        <v>289</v>
      </c>
      <c r="D29" s="253"/>
      <c r="E29" s="256" t="s">
        <v>42</v>
      </c>
      <c r="F29" s="256" t="s">
        <v>42</v>
      </c>
      <c r="G29" s="256" t="s">
        <v>42</v>
      </c>
      <c r="H29" s="256" t="s">
        <v>42</v>
      </c>
    </row>
    <row r="30" spans="2:8" ht="14.25" customHeight="1" x14ac:dyDescent="0.3">
      <c r="B30" s="229" t="s">
        <v>276</v>
      </c>
      <c r="C30" s="230" t="s">
        <v>290</v>
      </c>
      <c r="D30" s="253"/>
      <c r="E30" s="256" t="s">
        <v>291</v>
      </c>
      <c r="F30" s="235" t="s">
        <v>291</v>
      </c>
      <c r="G30" s="255" t="s">
        <v>291</v>
      </c>
      <c r="H30" s="236" t="s">
        <v>291</v>
      </c>
    </row>
    <row r="31" spans="2:8" ht="14.25" customHeight="1" x14ac:dyDescent="0.3">
      <c r="B31" s="229" t="s">
        <v>292</v>
      </c>
      <c r="C31" s="230" t="s">
        <v>293</v>
      </c>
      <c r="D31" s="253"/>
      <c r="E31" s="256">
        <v>36</v>
      </c>
      <c r="F31" s="235">
        <v>36</v>
      </c>
      <c r="G31" s="255">
        <v>36</v>
      </c>
      <c r="H31" s="236">
        <v>30</v>
      </c>
    </row>
    <row r="32" spans="2:8" ht="14.25" customHeight="1" x14ac:dyDescent="0.3">
      <c r="B32" s="229" t="s">
        <v>294</v>
      </c>
      <c r="C32" s="230" t="s">
        <v>295</v>
      </c>
      <c r="D32" s="231"/>
      <c r="E32" s="234"/>
      <c r="F32" s="259">
        <f>F18*(1-F20)</f>
        <v>300000000</v>
      </c>
      <c r="G32" s="260">
        <f>G18*(1-G20)</f>
        <v>300000000</v>
      </c>
      <c r="H32" s="261">
        <f>H18*(1-H20)</f>
        <v>270000000</v>
      </c>
    </row>
    <row r="33" spans="2:8" ht="14.25" customHeight="1" x14ac:dyDescent="0.3">
      <c r="B33" s="229" t="s">
        <v>296</v>
      </c>
      <c r="C33" s="230" t="s">
        <v>297</v>
      </c>
      <c r="D33" s="231"/>
      <c r="E33" s="234"/>
      <c r="F33" s="239">
        <v>5750000</v>
      </c>
      <c r="G33" s="239">
        <v>5750000</v>
      </c>
      <c r="H33" s="239">
        <v>5750000</v>
      </c>
    </row>
    <row r="34" spans="2:8" ht="14.25" customHeight="1" x14ac:dyDescent="0.3">
      <c r="B34" s="229" t="s">
        <v>298</v>
      </c>
      <c r="C34" s="230" t="s">
        <v>299</v>
      </c>
      <c r="D34" s="231"/>
      <c r="E34" s="234"/>
      <c r="F34" s="239">
        <v>5500000</v>
      </c>
      <c r="G34" s="239">
        <v>5500000</v>
      </c>
      <c r="H34" s="239">
        <v>5500000</v>
      </c>
    </row>
    <row r="35" spans="2:8" ht="14.25" customHeight="1" x14ac:dyDescent="0.3">
      <c r="B35" s="229" t="s">
        <v>300</v>
      </c>
      <c r="C35" s="230" t="s">
        <v>301</v>
      </c>
      <c r="D35" s="231"/>
      <c r="E35" s="234"/>
      <c r="F35" s="259">
        <f>F31*F34</f>
        <v>198000000</v>
      </c>
      <c r="G35" s="260">
        <f>G31*G34</f>
        <v>198000000</v>
      </c>
      <c r="H35" s="261">
        <f>H31*H34</f>
        <v>165000000</v>
      </c>
    </row>
    <row r="36" spans="2:8" ht="14.25" customHeight="1" thickBot="1" x14ac:dyDescent="0.35">
      <c r="B36" s="262" t="s">
        <v>302</v>
      </c>
      <c r="C36" s="263" t="s">
        <v>303</v>
      </c>
      <c r="D36" s="264"/>
      <c r="E36" s="265"/>
      <c r="F36" s="266">
        <f>F32-F35</f>
        <v>102000000</v>
      </c>
      <c r="G36" s="267">
        <f>G32-G35</f>
        <v>102000000</v>
      </c>
      <c r="H36" s="268">
        <f>H32-H35</f>
        <v>105000000</v>
      </c>
    </row>
    <row r="37" spans="2:8" ht="15.15" thickBot="1" x14ac:dyDescent="0.35">
      <c r="B37" s="784" t="s">
        <v>304</v>
      </c>
      <c r="C37" s="785"/>
      <c r="D37" s="785"/>
      <c r="E37" s="785"/>
      <c r="F37" s="269">
        <f>F36/F23</f>
        <v>944444.4444444445</v>
      </c>
      <c r="G37" s="270">
        <f>G36/G23</f>
        <v>944444.4444444445</v>
      </c>
      <c r="H37" s="270">
        <f>H36/H23</f>
        <v>972222.22222222225</v>
      </c>
    </row>
    <row r="38" spans="2:8" ht="13.95" thickBot="1" x14ac:dyDescent="0.35">
      <c r="B38" s="271"/>
      <c r="C38" s="272"/>
      <c r="D38" s="272"/>
      <c r="E38" s="273"/>
      <c r="F38" s="273"/>
      <c r="G38" s="273"/>
      <c r="H38" s="274"/>
    </row>
    <row r="39" spans="2:8" ht="13.5" customHeight="1" x14ac:dyDescent="0.3">
      <c r="B39" s="763" t="s">
        <v>305</v>
      </c>
      <c r="C39" s="764"/>
      <c r="D39" s="275"/>
      <c r="E39" s="276"/>
      <c r="F39" s="277"/>
      <c r="G39" s="277"/>
      <c r="H39" s="277"/>
    </row>
    <row r="40" spans="2:8" ht="14.25" customHeight="1" x14ac:dyDescent="0.3">
      <c r="B40" s="278" t="s">
        <v>256</v>
      </c>
      <c r="C40" s="230" t="s">
        <v>250</v>
      </c>
      <c r="D40" s="231"/>
      <c r="E40" s="279"/>
      <c r="F40" s="280">
        <v>0</v>
      </c>
      <c r="G40" s="280">
        <v>0.01</v>
      </c>
      <c r="H40" s="280">
        <v>0.01</v>
      </c>
    </row>
    <row r="41" spans="2:8" ht="14.25" customHeight="1" x14ac:dyDescent="0.3">
      <c r="B41" s="278" t="s">
        <v>259</v>
      </c>
      <c r="C41" s="230" t="s">
        <v>279</v>
      </c>
      <c r="D41" s="231"/>
      <c r="E41" s="279"/>
      <c r="F41" s="280">
        <v>0</v>
      </c>
      <c r="G41" s="280">
        <v>0</v>
      </c>
      <c r="H41" s="280">
        <v>0</v>
      </c>
    </row>
    <row r="42" spans="2:8" ht="14.25" customHeight="1" x14ac:dyDescent="0.3">
      <c r="B42" s="278" t="s">
        <v>261</v>
      </c>
      <c r="C42" s="230" t="s">
        <v>306</v>
      </c>
      <c r="D42" s="231"/>
      <c r="E42" s="279"/>
      <c r="F42" s="280">
        <v>0</v>
      </c>
      <c r="G42" s="280">
        <v>0</v>
      </c>
      <c r="H42" s="280">
        <v>0.01</v>
      </c>
    </row>
    <row r="43" spans="2:8" ht="14.25" customHeight="1" x14ac:dyDescent="0.3">
      <c r="B43" s="278" t="s">
        <v>263</v>
      </c>
      <c r="C43" s="230" t="s">
        <v>282</v>
      </c>
      <c r="D43" s="231"/>
      <c r="E43" s="279"/>
      <c r="F43" s="280">
        <v>0</v>
      </c>
      <c r="G43" s="280">
        <v>0</v>
      </c>
      <c r="H43" s="280">
        <v>0</v>
      </c>
    </row>
    <row r="44" spans="2:8" ht="14.25" customHeight="1" x14ac:dyDescent="0.3">
      <c r="B44" s="278" t="s">
        <v>266</v>
      </c>
      <c r="C44" s="257" t="s">
        <v>284</v>
      </c>
      <c r="D44" s="281"/>
      <c r="E44" s="279"/>
      <c r="F44" s="280">
        <v>0</v>
      </c>
      <c r="G44" s="280">
        <v>0</v>
      </c>
      <c r="H44" s="280">
        <v>0</v>
      </c>
    </row>
    <row r="45" spans="2:8" ht="14.25" customHeight="1" x14ac:dyDescent="0.3">
      <c r="B45" s="278" t="s">
        <v>269</v>
      </c>
      <c r="C45" s="230" t="s">
        <v>307</v>
      </c>
      <c r="D45" s="231"/>
      <c r="E45" s="279"/>
      <c r="F45" s="280">
        <v>0</v>
      </c>
      <c r="G45" s="280">
        <v>0</v>
      </c>
      <c r="H45" s="280">
        <v>0.02</v>
      </c>
    </row>
    <row r="46" spans="2:8" ht="14.25" customHeight="1" x14ac:dyDescent="0.3">
      <c r="B46" s="278" t="s">
        <v>272</v>
      </c>
      <c r="C46" s="230" t="s">
        <v>308</v>
      </c>
      <c r="D46" s="231"/>
      <c r="E46" s="279"/>
      <c r="F46" s="280">
        <v>0</v>
      </c>
      <c r="G46" s="280">
        <v>0.01</v>
      </c>
      <c r="H46" s="280">
        <v>0.02</v>
      </c>
    </row>
    <row r="47" spans="2:8" ht="14.25" customHeight="1" x14ac:dyDescent="0.3">
      <c r="B47" s="278" t="s">
        <v>274</v>
      </c>
      <c r="C47" s="230" t="s">
        <v>309</v>
      </c>
      <c r="D47" s="231"/>
      <c r="E47" s="279"/>
      <c r="F47" s="280">
        <v>0</v>
      </c>
      <c r="G47" s="280">
        <v>0</v>
      </c>
      <c r="H47" s="280">
        <v>0</v>
      </c>
    </row>
    <row r="48" spans="2:8" ht="14.25" customHeight="1" x14ac:dyDescent="0.3">
      <c r="B48" s="278" t="s">
        <v>276</v>
      </c>
      <c r="C48" s="230" t="s">
        <v>310</v>
      </c>
      <c r="D48" s="231"/>
      <c r="E48" s="279"/>
      <c r="F48" s="280">
        <v>0</v>
      </c>
      <c r="G48" s="280">
        <v>0</v>
      </c>
      <c r="H48" s="280">
        <v>0</v>
      </c>
    </row>
    <row r="49" spans="2:8" ht="14.25" customHeight="1" x14ac:dyDescent="0.3">
      <c r="B49" s="278" t="s">
        <v>292</v>
      </c>
      <c r="C49" s="230" t="s">
        <v>311</v>
      </c>
      <c r="D49" s="231"/>
      <c r="E49" s="279"/>
      <c r="F49" s="280">
        <v>0</v>
      </c>
      <c r="G49" s="280">
        <v>0</v>
      </c>
      <c r="H49" s="280">
        <v>0</v>
      </c>
    </row>
    <row r="50" spans="2:8" ht="14.25" customHeight="1" x14ac:dyDescent="0.3">
      <c r="B50" s="278" t="s">
        <v>294</v>
      </c>
      <c r="C50" s="230"/>
      <c r="D50" s="231"/>
      <c r="E50" s="279"/>
      <c r="F50" s="280">
        <v>0</v>
      </c>
      <c r="G50" s="280">
        <v>0</v>
      </c>
      <c r="H50" s="280">
        <v>0</v>
      </c>
    </row>
    <row r="51" spans="2:8" ht="14.25" customHeight="1" x14ac:dyDescent="0.3">
      <c r="B51" s="278" t="s">
        <v>296</v>
      </c>
      <c r="C51" s="230"/>
      <c r="D51" s="231"/>
      <c r="E51" s="279"/>
      <c r="F51" s="280">
        <v>0</v>
      </c>
      <c r="G51" s="280">
        <v>0</v>
      </c>
      <c r="H51" s="280">
        <v>0</v>
      </c>
    </row>
    <row r="52" spans="2:8" ht="14.25" customHeight="1" x14ac:dyDescent="0.3">
      <c r="B52" s="278" t="s">
        <v>298</v>
      </c>
      <c r="C52" s="230"/>
      <c r="D52" s="231"/>
      <c r="E52" s="279"/>
      <c r="F52" s="280">
        <v>0</v>
      </c>
      <c r="G52" s="280">
        <v>0</v>
      </c>
      <c r="H52" s="280">
        <v>0</v>
      </c>
    </row>
    <row r="53" spans="2:8" ht="14.25" customHeight="1" thickBot="1" x14ac:dyDescent="0.35">
      <c r="B53" s="282" t="s">
        <v>300</v>
      </c>
      <c r="C53" s="263"/>
      <c r="D53" s="264"/>
      <c r="E53" s="283"/>
      <c r="F53" s="284">
        <v>0</v>
      </c>
      <c r="G53" s="284">
        <v>0</v>
      </c>
      <c r="H53" s="284">
        <v>0</v>
      </c>
    </row>
    <row r="54" spans="2:8" ht="13.95" x14ac:dyDescent="0.3">
      <c r="B54" s="786" t="s">
        <v>312</v>
      </c>
      <c r="C54" s="787"/>
      <c r="D54" s="787"/>
      <c r="E54" s="788"/>
      <c r="F54" s="285">
        <f>SUM(F40:F53)</f>
        <v>0</v>
      </c>
      <c r="G54" s="285">
        <f>SUM(G40:G53)</f>
        <v>0.02</v>
      </c>
      <c r="H54" s="285">
        <f>SUM(H40:H53)</f>
        <v>0.06</v>
      </c>
    </row>
    <row r="55" spans="2:8" ht="14.55" thickBot="1" x14ac:dyDescent="0.35">
      <c r="B55" s="777" t="s">
        <v>313</v>
      </c>
      <c r="C55" s="778"/>
      <c r="D55" s="778"/>
      <c r="E55" s="779"/>
      <c r="F55" s="286">
        <f>F37*(1+F54)</f>
        <v>944444.4444444445</v>
      </c>
      <c r="G55" s="286">
        <f>G37*(1+G54)</f>
        <v>963333.33333333337</v>
      </c>
      <c r="H55" s="286">
        <f>H37*(1+H54)</f>
        <v>1030555.5555555556</v>
      </c>
    </row>
    <row r="56" spans="2:8" ht="13.95" thickBot="1" x14ac:dyDescent="0.35">
      <c r="C56" s="121"/>
      <c r="D56" s="121"/>
    </row>
    <row r="57" spans="2:8" ht="14.25" customHeight="1" x14ac:dyDescent="0.3">
      <c r="B57" s="763" t="s">
        <v>314</v>
      </c>
      <c r="C57" s="764"/>
      <c r="D57" s="287"/>
      <c r="E57" s="276"/>
      <c r="F57" s="277"/>
      <c r="G57" s="765" t="s">
        <v>159</v>
      </c>
      <c r="H57" s="766"/>
    </row>
    <row r="58" spans="2:8" ht="14.25" customHeight="1" thickBot="1" x14ac:dyDescent="0.35">
      <c r="B58" s="769" t="s">
        <v>315</v>
      </c>
      <c r="C58" s="770"/>
      <c r="D58" s="288"/>
      <c r="E58" s="289" t="s">
        <v>316</v>
      </c>
      <c r="F58" s="290" t="s">
        <v>317</v>
      </c>
      <c r="G58" s="767"/>
      <c r="H58" s="768"/>
    </row>
    <row r="59" spans="2:8" ht="14.25" customHeight="1" thickTop="1" x14ac:dyDescent="0.3">
      <c r="B59" s="771" t="s">
        <v>318</v>
      </c>
      <c r="C59" s="772"/>
      <c r="D59" s="291"/>
      <c r="E59" s="292">
        <v>0.3</v>
      </c>
      <c r="F59" s="293">
        <f>E59*F55</f>
        <v>283333.33333333331</v>
      </c>
      <c r="H59" s="294"/>
    </row>
    <row r="60" spans="2:8" ht="14.25" customHeight="1" x14ac:dyDescent="0.3">
      <c r="B60" s="773" t="s">
        <v>319</v>
      </c>
      <c r="C60" s="774"/>
      <c r="D60" s="295"/>
      <c r="E60" s="296">
        <v>0.35</v>
      </c>
      <c r="F60" s="297">
        <f>E60*G55</f>
        <v>337166.66666666669</v>
      </c>
      <c r="H60" s="294"/>
    </row>
    <row r="61" spans="2:8" ht="14.25" customHeight="1" thickBot="1" x14ac:dyDescent="0.35">
      <c r="B61" s="775" t="s">
        <v>320</v>
      </c>
      <c r="C61" s="776"/>
      <c r="D61" s="298"/>
      <c r="E61" s="299">
        <v>0.35</v>
      </c>
      <c r="F61" s="300">
        <f>E61*H55</f>
        <v>360694.44444444444</v>
      </c>
      <c r="H61" s="294"/>
    </row>
    <row r="62" spans="2:8" ht="14.25" customHeight="1" x14ac:dyDescent="0.3">
      <c r="B62" s="683" t="s">
        <v>313</v>
      </c>
      <c r="C62" s="684"/>
      <c r="D62" s="78"/>
      <c r="E62" s="301">
        <f>IF(SUM(E59:E61)=100%,SUM(E59:E61),"ANDA SALAH")</f>
        <v>0.99999999999999989</v>
      </c>
      <c r="F62" s="302">
        <f>SUM(F59:F61)</f>
        <v>981194.4444444445</v>
      </c>
      <c r="H62" s="45"/>
    </row>
    <row r="63" spans="2:8" ht="14.25" customHeight="1" thickBot="1" x14ac:dyDescent="0.35">
      <c r="B63" s="686" t="s">
        <v>321</v>
      </c>
      <c r="C63" s="687"/>
      <c r="D63" s="687"/>
      <c r="E63" s="688"/>
      <c r="F63" s="303">
        <f>ROUNDUP(F62,-3)</f>
        <v>982000</v>
      </c>
      <c r="G63" s="761" t="str">
        <f>+E4</f>
        <v>M. Aunur Rofiq &amp; Aulia Fitri</v>
      </c>
      <c r="H63" s="762"/>
    </row>
    <row r="64" spans="2:8" s="24" customFormat="1" ht="5.45" x14ac:dyDescent="0.3">
      <c r="C64" s="42"/>
      <c r="D64" s="42"/>
    </row>
    <row r="65" spans="3:8" x14ac:dyDescent="0.3">
      <c r="C65" s="121"/>
      <c r="D65" s="121"/>
      <c r="H65" s="94" t="s">
        <v>322</v>
      </c>
    </row>
    <row r="66" spans="3:8" x14ac:dyDescent="0.3">
      <c r="C66" s="121"/>
      <c r="D66" s="121"/>
    </row>
    <row r="67" spans="3:8" x14ac:dyDescent="0.3">
      <c r="C67" s="121"/>
      <c r="D67" s="121"/>
    </row>
    <row r="68" spans="3:8" x14ac:dyDescent="0.3">
      <c r="C68" s="121"/>
      <c r="D68" s="121"/>
    </row>
    <row r="75" spans="3:8" x14ac:dyDescent="0.3">
      <c r="C75" s="304"/>
      <c r="D75" s="304"/>
    </row>
    <row r="76" spans="3:8" x14ac:dyDescent="0.3">
      <c r="C76" s="304"/>
      <c r="D76" s="304"/>
    </row>
    <row r="77" spans="3:8" x14ac:dyDescent="0.3">
      <c r="C77" s="305"/>
      <c r="D77" s="305"/>
    </row>
  </sheetData>
  <mergeCells count="15">
    <mergeCell ref="B55:E55"/>
    <mergeCell ref="B11:C11"/>
    <mergeCell ref="B21:C21"/>
    <mergeCell ref="B37:E37"/>
    <mergeCell ref="B39:C39"/>
    <mergeCell ref="B54:E54"/>
    <mergeCell ref="B62:C62"/>
    <mergeCell ref="B63:E63"/>
    <mergeCell ref="G63:H63"/>
    <mergeCell ref="B57:C57"/>
    <mergeCell ref="G57:H58"/>
    <mergeCell ref="B58:C58"/>
    <mergeCell ref="B59:C59"/>
    <mergeCell ref="B60:C60"/>
    <mergeCell ref="B61:C61"/>
  </mergeCells>
  <pageMargins left="0.75" right="0.25" top="1" bottom="0.25" header="0.5" footer="0.5"/>
  <pageSetup scale="75" orientation="portrait"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53705-1ED4-487D-9839-5C894DDA10AD}">
  <sheetPr>
    <tabColor indexed="12"/>
  </sheetPr>
  <dimension ref="A1:AM100"/>
  <sheetViews>
    <sheetView workbookViewId="0"/>
  </sheetViews>
  <sheetFormatPr defaultColWidth="8.3984375" defaultRowHeight="12.7" x14ac:dyDescent="0.3"/>
  <cols>
    <col min="1" max="1" width="3.69921875" style="14" customWidth="1"/>
    <col min="2" max="2" width="11.5" style="14" customWidth="1"/>
    <col min="3" max="3" width="8.69921875" style="14" customWidth="1"/>
    <col min="4" max="4" width="5.69921875" style="14" customWidth="1"/>
    <col min="5" max="5" width="2.8984375" style="14" customWidth="1"/>
    <col min="6" max="6" width="8.69921875" style="14" customWidth="1"/>
    <col min="7" max="7" width="5.69921875" style="14" customWidth="1"/>
    <col min="8" max="8" width="2.8984375" style="14" customWidth="1"/>
    <col min="9" max="9" width="8.69921875" style="14" customWidth="1"/>
    <col min="10" max="10" width="5.69921875" style="14" customWidth="1"/>
    <col min="11" max="12" width="2.8984375" style="14" customWidth="1"/>
    <col min="13" max="13" width="5.8984375" style="14" customWidth="1"/>
    <col min="14" max="14" width="5.69921875" style="14" customWidth="1"/>
    <col min="15" max="15" width="2.8984375" style="14" customWidth="1"/>
    <col min="16" max="16" width="8.69921875" style="14" customWidth="1"/>
    <col min="17" max="17" width="8.09765625" style="14" customWidth="1"/>
    <col min="18" max="18" width="2.8984375" style="14" customWidth="1"/>
    <col min="19" max="19" width="2.69921875" style="14" customWidth="1"/>
    <col min="20" max="20" width="0.8984375" style="14" customWidth="1"/>
    <col min="21" max="21" width="3.19921875" style="14" customWidth="1"/>
    <col min="22" max="22" width="20.69921875" style="14" customWidth="1"/>
    <col min="23" max="23" width="14.59765625" style="14" bestFit="1" customWidth="1"/>
    <col min="24" max="24" width="18.69921875" style="14" bestFit="1" customWidth="1"/>
    <col min="25" max="26" width="8.69921875" style="14" bestFit="1" customWidth="1"/>
    <col min="27" max="256" width="8.3984375" style="14"/>
    <col min="257" max="257" width="3.69921875" style="14" customWidth="1"/>
    <col min="258" max="258" width="11.5" style="14" customWidth="1"/>
    <col min="259" max="259" width="8.69921875" style="14" customWidth="1"/>
    <col min="260" max="260" width="5.69921875" style="14" customWidth="1"/>
    <col min="261" max="261" width="2.8984375" style="14" customWidth="1"/>
    <col min="262" max="262" width="8.69921875" style="14" customWidth="1"/>
    <col min="263" max="263" width="5.69921875" style="14" customWidth="1"/>
    <col min="264" max="264" width="2.8984375" style="14" customWidth="1"/>
    <col min="265" max="265" width="8.69921875" style="14" customWidth="1"/>
    <col min="266" max="266" width="5.69921875" style="14" customWidth="1"/>
    <col min="267" max="268" width="2.8984375" style="14" customWidth="1"/>
    <col min="269" max="269" width="5.8984375" style="14" customWidth="1"/>
    <col min="270" max="270" width="5.69921875" style="14" customWidth="1"/>
    <col min="271" max="271" width="2.8984375" style="14" customWidth="1"/>
    <col min="272" max="272" width="8.69921875" style="14" customWidth="1"/>
    <col min="273" max="273" width="8.09765625" style="14" customWidth="1"/>
    <col min="274" max="274" width="2.8984375" style="14" customWidth="1"/>
    <col min="275" max="275" width="2.69921875" style="14" customWidth="1"/>
    <col min="276" max="276" width="0.8984375" style="14" customWidth="1"/>
    <col min="277" max="277" width="3.19921875" style="14" customWidth="1"/>
    <col min="278" max="278" width="20.69921875" style="14" customWidth="1"/>
    <col min="279" max="279" width="13.19921875" style="14" bestFit="1" customWidth="1"/>
    <col min="280" max="280" width="17.19921875" style="14" bestFit="1" customWidth="1"/>
    <col min="281" max="282" width="8.69921875" style="14" bestFit="1" customWidth="1"/>
    <col min="283" max="512" width="8.3984375" style="14"/>
    <col min="513" max="513" width="3.69921875" style="14" customWidth="1"/>
    <col min="514" max="514" width="11.5" style="14" customWidth="1"/>
    <col min="515" max="515" width="8.69921875" style="14" customWidth="1"/>
    <col min="516" max="516" width="5.69921875" style="14" customWidth="1"/>
    <col min="517" max="517" width="2.8984375" style="14" customWidth="1"/>
    <col min="518" max="518" width="8.69921875" style="14" customWidth="1"/>
    <col min="519" max="519" width="5.69921875" style="14" customWidth="1"/>
    <col min="520" max="520" width="2.8984375" style="14" customWidth="1"/>
    <col min="521" max="521" width="8.69921875" style="14" customWidth="1"/>
    <col min="522" max="522" width="5.69921875" style="14" customWidth="1"/>
    <col min="523" max="524" width="2.8984375" style="14" customWidth="1"/>
    <col min="525" max="525" width="5.8984375" style="14" customWidth="1"/>
    <col min="526" max="526" width="5.69921875" style="14" customWidth="1"/>
    <col min="527" max="527" width="2.8984375" style="14" customWidth="1"/>
    <col min="528" max="528" width="8.69921875" style="14" customWidth="1"/>
    <col min="529" max="529" width="8.09765625" style="14" customWidth="1"/>
    <col min="530" max="530" width="2.8984375" style="14" customWidth="1"/>
    <col min="531" max="531" width="2.69921875" style="14" customWidth="1"/>
    <col min="532" max="532" width="0.8984375" style="14" customWidth="1"/>
    <col min="533" max="533" width="3.19921875" style="14" customWidth="1"/>
    <col min="534" max="534" width="20.69921875" style="14" customWidth="1"/>
    <col min="535" max="535" width="13.19921875" style="14" bestFit="1" customWidth="1"/>
    <col min="536" max="536" width="17.19921875" style="14" bestFit="1" customWidth="1"/>
    <col min="537" max="538" width="8.69921875" style="14" bestFit="1" customWidth="1"/>
    <col min="539" max="768" width="8.3984375" style="14"/>
    <col min="769" max="769" width="3.69921875" style="14" customWidth="1"/>
    <col min="770" max="770" width="11.5" style="14" customWidth="1"/>
    <col min="771" max="771" width="8.69921875" style="14" customWidth="1"/>
    <col min="772" max="772" width="5.69921875" style="14" customWidth="1"/>
    <col min="773" max="773" width="2.8984375" style="14" customWidth="1"/>
    <col min="774" max="774" width="8.69921875" style="14" customWidth="1"/>
    <col min="775" max="775" width="5.69921875" style="14" customWidth="1"/>
    <col min="776" max="776" width="2.8984375" style="14" customWidth="1"/>
    <col min="777" max="777" width="8.69921875" style="14" customWidth="1"/>
    <col min="778" max="778" width="5.69921875" style="14" customWidth="1"/>
    <col min="779" max="780" width="2.8984375" style="14" customWidth="1"/>
    <col min="781" max="781" width="5.8984375" style="14" customWidth="1"/>
    <col min="782" max="782" width="5.69921875" style="14" customWidth="1"/>
    <col min="783" max="783" width="2.8984375" style="14" customWidth="1"/>
    <col min="784" max="784" width="8.69921875" style="14" customWidth="1"/>
    <col min="785" max="785" width="8.09765625" style="14" customWidth="1"/>
    <col min="786" max="786" width="2.8984375" style="14" customWidth="1"/>
    <col min="787" max="787" width="2.69921875" style="14" customWidth="1"/>
    <col min="788" max="788" width="0.8984375" style="14" customWidth="1"/>
    <col min="789" max="789" width="3.19921875" style="14" customWidth="1"/>
    <col min="790" max="790" width="20.69921875" style="14" customWidth="1"/>
    <col min="791" max="791" width="13.19921875" style="14" bestFit="1" customWidth="1"/>
    <col min="792" max="792" width="17.19921875" style="14" bestFit="1" customWidth="1"/>
    <col min="793" max="794" width="8.69921875" style="14" bestFit="1" customWidth="1"/>
    <col min="795" max="1024" width="8.3984375" style="14"/>
    <col min="1025" max="1025" width="3.69921875" style="14" customWidth="1"/>
    <col min="1026" max="1026" width="11.5" style="14" customWidth="1"/>
    <col min="1027" max="1027" width="8.69921875" style="14" customWidth="1"/>
    <col min="1028" max="1028" width="5.69921875" style="14" customWidth="1"/>
    <col min="1029" max="1029" width="2.8984375" style="14" customWidth="1"/>
    <col min="1030" max="1030" width="8.69921875" style="14" customWidth="1"/>
    <col min="1031" max="1031" width="5.69921875" style="14" customWidth="1"/>
    <col min="1032" max="1032" width="2.8984375" style="14" customWidth="1"/>
    <col min="1033" max="1033" width="8.69921875" style="14" customWidth="1"/>
    <col min="1034" max="1034" width="5.69921875" style="14" customWidth="1"/>
    <col min="1035" max="1036" width="2.8984375" style="14" customWidth="1"/>
    <col min="1037" max="1037" width="5.8984375" style="14" customWidth="1"/>
    <col min="1038" max="1038" width="5.69921875" style="14" customWidth="1"/>
    <col min="1039" max="1039" width="2.8984375" style="14" customWidth="1"/>
    <col min="1040" max="1040" width="8.69921875" style="14" customWidth="1"/>
    <col min="1041" max="1041" width="8.09765625" style="14" customWidth="1"/>
    <col min="1042" max="1042" width="2.8984375" style="14" customWidth="1"/>
    <col min="1043" max="1043" width="2.69921875" style="14" customWidth="1"/>
    <col min="1044" max="1044" width="0.8984375" style="14" customWidth="1"/>
    <col min="1045" max="1045" width="3.19921875" style="14" customWidth="1"/>
    <col min="1046" max="1046" width="20.69921875" style="14" customWidth="1"/>
    <col min="1047" max="1047" width="13.19921875" style="14" bestFit="1" customWidth="1"/>
    <col min="1048" max="1048" width="17.19921875" style="14" bestFit="1" customWidth="1"/>
    <col min="1049" max="1050" width="8.69921875" style="14" bestFit="1" customWidth="1"/>
    <col min="1051" max="1280" width="8.3984375" style="14"/>
    <col min="1281" max="1281" width="3.69921875" style="14" customWidth="1"/>
    <col min="1282" max="1282" width="11.5" style="14" customWidth="1"/>
    <col min="1283" max="1283" width="8.69921875" style="14" customWidth="1"/>
    <col min="1284" max="1284" width="5.69921875" style="14" customWidth="1"/>
    <col min="1285" max="1285" width="2.8984375" style="14" customWidth="1"/>
    <col min="1286" max="1286" width="8.69921875" style="14" customWidth="1"/>
    <col min="1287" max="1287" width="5.69921875" style="14" customWidth="1"/>
    <col min="1288" max="1288" width="2.8984375" style="14" customWidth="1"/>
    <col min="1289" max="1289" width="8.69921875" style="14" customWidth="1"/>
    <col min="1290" max="1290" width="5.69921875" style="14" customWidth="1"/>
    <col min="1291" max="1292" width="2.8984375" style="14" customWidth="1"/>
    <col min="1293" max="1293" width="5.8984375" style="14" customWidth="1"/>
    <col min="1294" max="1294" width="5.69921875" style="14" customWidth="1"/>
    <col min="1295" max="1295" width="2.8984375" style="14" customWidth="1"/>
    <col min="1296" max="1296" width="8.69921875" style="14" customWidth="1"/>
    <col min="1297" max="1297" width="8.09765625" style="14" customWidth="1"/>
    <col min="1298" max="1298" width="2.8984375" style="14" customWidth="1"/>
    <col min="1299" max="1299" width="2.69921875" style="14" customWidth="1"/>
    <col min="1300" max="1300" width="0.8984375" style="14" customWidth="1"/>
    <col min="1301" max="1301" width="3.19921875" style="14" customWidth="1"/>
    <col min="1302" max="1302" width="20.69921875" style="14" customWidth="1"/>
    <col min="1303" max="1303" width="13.19921875" style="14" bestFit="1" customWidth="1"/>
    <col min="1304" max="1304" width="17.19921875" style="14" bestFit="1" customWidth="1"/>
    <col min="1305" max="1306" width="8.69921875" style="14" bestFit="1" customWidth="1"/>
    <col min="1307" max="1536" width="8.3984375" style="14"/>
    <col min="1537" max="1537" width="3.69921875" style="14" customWidth="1"/>
    <col min="1538" max="1538" width="11.5" style="14" customWidth="1"/>
    <col min="1539" max="1539" width="8.69921875" style="14" customWidth="1"/>
    <col min="1540" max="1540" width="5.69921875" style="14" customWidth="1"/>
    <col min="1541" max="1541" width="2.8984375" style="14" customWidth="1"/>
    <col min="1542" max="1542" width="8.69921875" style="14" customWidth="1"/>
    <col min="1543" max="1543" width="5.69921875" style="14" customWidth="1"/>
    <col min="1544" max="1544" width="2.8984375" style="14" customWidth="1"/>
    <col min="1545" max="1545" width="8.69921875" style="14" customWidth="1"/>
    <col min="1546" max="1546" width="5.69921875" style="14" customWidth="1"/>
    <col min="1547" max="1548" width="2.8984375" style="14" customWidth="1"/>
    <col min="1549" max="1549" width="5.8984375" style="14" customWidth="1"/>
    <col min="1550" max="1550" width="5.69921875" style="14" customWidth="1"/>
    <col min="1551" max="1551" width="2.8984375" style="14" customWidth="1"/>
    <col min="1552" max="1552" width="8.69921875" style="14" customWidth="1"/>
    <col min="1553" max="1553" width="8.09765625" style="14" customWidth="1"/>
    <col min="1554" max="1554" width="2.8984375" style="14" customWidth="1"/>
    <col min="1555" max="1555" width="2.69921875" style="14" customWidth="1"/>
    <col min="1556" max="1556" width="0.8984375" style="14" customWidth="1"/>
    <col min="1557" max="1557" width="3.19921875" style="14" customWidth="1"/>
    <col min="1558" max="1558" width="20.69921875" style="14" customWidth="1"/>
    <col min="1559" max="1559" width="13.19921875" style="14" bestFit="1" customWidth="1"/>
    <col min="1560" max="1560" width="17.19921875" style="14" bestFit="1" customWidth="1"/>
    <col min="1561" max="1562" width="8.69921875" style="14" bestFit="1" customWidth="1"/>
    <col min="1563" max="1792" width="8.3984375" style="14"/>
    <col min="1793" max="1793" width="3.69921875" style="14" customWidth="1"/>
    <col min="1794" max="1794" width="11.5" style="14" customWidth="1"/>
    <col min="1795" max="1795" width="8.69921875" style="14" customWidth="1"/>
    <col min="1796" max="1796" width="5.69921875" style="14" customWidth="1"/>
    <col min="1797" max="1797" width="2.8984375" style="14" customWidth="1"/>
    <col min="1798" max="1798" width="8.69921875" style="14" customWidth="1"/>
    <col min="1799" max="1799" width="5.69921875" style="14" customWidth="1"/>
    <col min="1800" max="1800" width="2.8984375" style="14" customWidth="1"/>
    <col min="1801" max="1801" width="8.69921875" style="14" customWidth="1"/>
    <col min="1802" max="1802" width="5.69921875" style="14" customWidth="1"/>
    <col min="1803" max="1804" width="2.8984375" style="14" customWidth="1"/>
    <col min="1805" max="1805" width="5.8984375" style="14" customWidth="1"/>
    <col min="1806" max="1806" width="5.69921875" style="14" customWidth="1"/>
    <col min="1807" max="1807" width="2.8984375" style="14" customWidth="1"/>
    <col min="1808" max="1808" width="8.69921875" style="14" customWidth="1"/>
    <col min="1809" max="1809" width="8.09765625" style="14" customWidth="1"/>
    <col min="1810" max="1810" width="2.8984375" style="14" customWidth="1"/>
    <col min="1811" max="1811" width="2.69921875" style="14" customWidth="1"/>
    <col min="1812" max="1812" width="0.8984375" style="14" customWidth="1"/>
    <col min="1813" max="1813" width="3.19921875" style="14" customWidth="1"/>
    <col min="1814" max="1814" width="20.69921875" style="14" customWidth="1"/>
    <col min="1815" max="1815" width="13.19921875" style="14" bestFit="1" customWidth="1"/>
    <col min="1816" max="1816" width="17.19921875" style="14" bestFit="1" customWidth="1"/>
    <col min="1817" max="1818" width="8.69921875" style="14" bestFit="1" customWidth="1"/>
    <col min="1819" max="2048" width="8.3984375" style="14"/>
    <col min="2049" max="2049" width="3.69921875" style="14" customWidth="1"/>
    <col min="2050" max="2050" width="11.5" style="14" customWidth="1"/>
    <col min="2051" max="2051" width="8.69921875" style="14" customWidth="1"/>
    <col min="2052" max="2052" width="5.69921875" style="14" customWidth="1"/>
    <col min="2053" max="2053" width="2.8984375" style="14" customWidth="1"/>
    <col min="2054" max="2054" width="8.69921875" style="14" customWidth="1"/>
    <col min="2055" max="2055" width="5.69921875" style="14" customWidth="1"/>
    <col min="2056" max="2056" width="2.8984375" style="14" customWidth="1"/>
    <col min="2057" max="2057" width="8.69921875" style="14" customWidth="1"/>
    <col min="2058" max="2058" width="5.69921875" style="14" customWidth="1"/>
    <col min="2059" max="2060" width="2.8984375" style="14" customWidth="1"/>
    <col min="2061" max="2061" width="5.8984375" style="14" customWidth="1"/>
    <col min="2062" max="2062" width="5.69921875" style="14" customWidth="1"/>
    <col min="2063" max="2063" width="2.8984375" style="14" customWidth="1"/>
    <col min="2064" max="2064" width="8.69921875" style="14" customWidth="1"/>
    <col min="2065" max="2065" width="8.09765625" style="14" customWidth="1"/>
    <col min="2066" max="2066" width="2.8984375" style="14" customWidth="1"/>
    <col min="2067" max="2067" width="2.69921875" style="14" customWidth="1"/>
    <col min="2068" max="2068" width="0.8984375" style="14" customWidth="1"/>
    <col min="2069" max="2069" width="3.19921875" style="14" customWidth="1"/>
    <col min="2070" max="2070" width="20.69921875" style="14" customWidth="1"/>
    <col min="2071" max="2071" width="13.19921875" style="14" bestFit="1" customWidth="1"/>
    <col min="2072" max="2072" width="17.19921875" style="14" bestFit="1" customWidth="1"/>
    <col min="2073" max="2074" width="8.69921875" style="14" bestFit="1" customWidth="1"/>
    <col min="2075" max="2304" width="8.3984375" style="14"/>
    <col min="2305" max="2305" width="3.69921875" style="14" customWidth="1"/>
    <col min="2306" max="2306" width="11.5" style="14" customWidth="1"/>
    <col min="2307" max="2307" width="8.69921875" style="14" customWidth="1"/>
    <col min="2308" max="2308" width="5.69921875" style="14" customWidth="1"/>
    <col min="2309" max="2309" width="2.8984375" style="14" customWidth="1"/>
    <col min="2310" max="2310" width="8.69921875" style="14" customWidth="1"/>
    <col min="2311" max="2311" width="5.69921875" style="14" customWidth="1"/>
    <col min="2312" max="2312" width="2.8984375" style="14" customWidth="1"/>
    <col min="2313" max="2313" width="8.69921875" style="14" customWidth="1"/>
    <col min="2314" max="2314" width="5.69921875" style="14" customWidth="1"/>
    <col min="2315" max="2316" width="2.8984375" style="14" customWidth="1"/>
    <col min="2317" max="2317" width="5.8984375" style="14" customWidth="1"/>
    <col min="2318" max="2318" width="5.69921875" style="14" customWidth="1"/>
    <col min="2319" max="2319" width="2.8984375" style="14" customWidth="1"/>
    <col min="2320" max="2320" width="8.69921875" style="14" customWidth="1"/>
    <col min="2321" max="2321" width="8.09765625" style="14" customWidth="1"/>
    <col min="2322" max="2322" width="2.8984375" style="14" customWidth="1"/>
    <col min="2323" max="2323" width="2.69921875" style="14" customWidth="1"/>
    <col min="2324" max="2324" width="0.8984375" style="14" customWidth="1"/>
    <col min="2325" max="2325" width="3.19921875" style="14" customWidth="1"/>
    <col min="2326" max="2326" width="20.69921875" style="14" customWidth="1"/>
    <col min="2327" max="2327" width="13.19921875" style="14" bestFit="1" customWidth="1"/>
    <col min="2328" max="2328" width="17.19921875" style="14" bestFit="1" customWidth="1"/>
    <col min="2329" max="2330" width="8.69921875" style="14" bestFit="1" customWidth="1"/>
    <col min="2331" max="2560" width="8.3984375" style="14"/>
    <col min="2561" max="2561" width="3.69921875" style="14" customWidth="1"/>
    <col min="2562" max="2562" width="11.5" style="14" customWidth="1"/>
    <col min="2563" max="2563" width="8.69921875" style="14" customWidth="1"/>
    <col min="2564" max="2564" width="5.69921875" style="14" customWidth="1"/>
    <col min="2565" max="2565" width="2.8984375" style="14" customWidth="1"/>
    <col min="2566" max="2566" width="8.69921875" style="14" customWidth="1"/>
    <col min="2567" max="2567" width="5.69921875" style="14" customWidth="1"/>
    <col min="2568" max="2568" width="2.8984375" style="14" customWidth="1"/>
    <col min="2569" max="2569" width="8.69921875" style="14" customWidth="1"/>
    <col min="2570" max="2570" width="5.69921875" style="14" customWidth="1"/>
    <col min="2571" max="2572" width="2.8984375" style="14" customWidth="1"/>
    <col min="2573" max="2573" width="5.8984375" style="14" customWidth="1"/>
    <col min="2574" max="2574" width="5.69921875" style="14" customWidth="1"/>
    <col min="2575" max="2575" width="2.8984375" style="14" customWidth="1"/>
    <col min="2576" max="2576" width="8.69921875" style="14" customWidth="1"/>
    <col min="2577" max="2577" width="8.09765625" style="14" customWidth="1"/>
    <col min="2578" max="2578" width="2.8984375" style="14" customWidth="1"/>
    <col min="2579" max="2579" width="2.69921875" style="14" customWidth="1"/>
    <col min="2580" max="2580" width="0.8984375" style="14" customWidth="1"/>
    <col min="2581" max="2581" width="3.19921875" style="14" customWidth="1"/>
    <col min="2582" max="2582" width="20.69921875" style="14" customWidth="1"/>
    <col min="2583" max="2583" width="13.19921875" style="14" bestFit="1" customWidth="1"/>
    <col min="2584" max="2584" width="17.19921875" style="14" bestFit="1" customWidth="1"/>
    <col min="2585" max="2586" width="8.69921875" style="14" bestFit="1" customWidth="1"/>
    <col min="2587" max="2816" width="8.3984375" style="14"/>
    <col min="2817" max="2817" width="3.69921875" style="14" customWidth="1"/>
    <col min="2818" max="2818" width="11.5" style="14" customWidth="1"/>
    <col min="2819" max="2819" width="8.69921875" style="14" customWidth="1"/>
    <col min="2820" max="2820" width="5.69921875" style="14" customWidth="1"/>
    <col min="2821" max="2821" width="2.8984375" style="14" customWidth="1"/>
    <col min="2822" max="2822" width="8.69921875" style="14" customWidth="1"/>
    <col min="2823" max="2823" width="5.69921875" style="14" customWidth="1"/>
    <col min="2824" max="2824" width="2.8984375" style="14" customWidth="1"/>
    <col min="2825" max="2825" width="8.69921875" style="14" customWidth="1"/>
    <col min="2826" max="2826" width="5.69921875" style="14" customWidth="1"/>
    <col min="2827" max="2828" width="2.8984375" style="14" customWidth="1"/>
    <col min="2829" max="2829" width="5.8984375" style="14" customWidth="1"/>
    <col min="2830" max="2830" width="5.69921875" style="14" customWidth="1"/>
    <col min="2831" max="2831" width="2.8984375" style="14" customWidth="1"/>
    <col min="2832" max="2832" width="8.69921875" style="14" customWidth="1"/>
    <col min="2833" max="2833" width="8.09765625" style="14" customWidth="1"/>
    <col min="2834" max="2834" width="2.8984375" style="14" customWidth="1"/>
    <col min="2835" max="2835" width="2.69921875" style="14" customWidth="1"/>
    <col min="2836" max="2836" width="0.8984375" style="14" customWidth="1"/>
    <col min="2837" max="2837" width="3.19921875" style="14" customWidth="1"/>
    <col min="2838" max="2838" width="20.69921875" style="14" customWidth="1"/>
    <col min="2839" max="2839" width="13.19921875" style="14" bestFit="1" customWidth="1"/>
    <col min="2840" max="2840" width="17.19921875" style="14" bestFit="1" customWidth="1"/>
    <col min="2841" max="2842" width="8.69921875" style="14" bestFit="1" customWidth="1"/>
    <col min="2843" max="3072" width="8.3984375" style="14"/>
    <col min="3073" max="3073" width="3.69921875" style="14" customWidth="1"/>
    <col min="3074" max="3074" width="11.5" style="14" customWidth="1"/>
    <col min="3075" max="3075" width="8.69921875" style="14" customWidth="1"/>
    <col min="3076" max="3076" width="5.69921875" style="14" customWidth="1"/>
    <col min="3077" max="3077" width="2.8984375" style="14" customWidth="1"/>
    <col min="3078" max="3078" width="8.69921875" style="14" customWidth="1"/>
    <col min="3079" max="3079" width="5.69921875" style="14" customWidth="1"/>
    <col min="3080" max="3080" width="2.8984375" style="14" customWidth="1"/>
    <col min="3081" max="3081" width="8.69921875" style="14" customWidth="1"/>
    <col min="3082" max="3082" width="5.69921875" style="14" customWidth="1"/>
    <col min="3083" max="3084" width="2.8984375" style="14" customWidth="1"/>
    <col min="3085" max="3085" width="5.8984375" style="14" customWidth="1"/>
    <col min="3086" max="3086" width="5.69921875" style="14" customWidth="1"/>
    <col min="3087" max="3087" width="2.8984375" style="14" customWidth="1"/>
    <col min="3088" max="3088" width="8.69921875" style="14" customWidth="1"/>
    <col min="3089" max="3089" width="8.09765625" style="14" customWidth="1"/>
    <col min="3090" max="3090" width="2.8984375" style="14" customWidth="1"/>
    <col min="3091" max="3091" width="2.69921875" style="14" customWidth="1"/>
    <col min="3092" max="3092" width="0.8984375" style="14" customWidth="1"/>
    <col min="3093" max="3093" width="3.19921875" style="14" customWidth="1"/>
    <col min="3094" max="3094" width="20.69921875" style="14" customWidth="1"/>
    <col min="3095" max="3095" width="13.19921875" style="14" bestFit="1" customWidth="1"/>
    <col min="3096" max="3096" width="17.19921875" style="14" bestFit="1" customWidth="1"/>
    <col min="3097" max="3098" width="8.69921875" style="14" bestFit="1" customWidth="1"/>
    <col min="3099" max="3328" width="8.3984375" style="14"/>
    <col min="3329" max="3329" width="3.69921875" style="14" customWidth="1"/>
    <col min="3330" max="3330" width="11.5" style="14" customWidth="1"/>
    <col min="3331" max="3331" width="8.69921875" style="14" customWidth="1"/>
    <col min="3332" max="3332" width="5.69921875" style="14" customWidth="1"/>
    <col min="3333" max="3333" width="2.8984375" style="14" customWidth="1"/>
    <col min="3334" max="3334" width="8.69921875" style="14" customWidth="1"/>
    <col min="3335" max="3335" width="5.69921875" style="14" customWidth="1"/>
    <col min="3336" max="3336" width="2.8984375" style="14" customWidth="1"/>
    <col min="3337" max="3337" width="8.69921875" style="14" customWidth="1"/>
    <col min="3338" max="3338" width="5.69921875" style="14" customWidth="1"/>
    <col min="3339" max="3340" width="2.8984375" style="14" customWidth="1"/>
    <col min="3341" max="3341" width="5.8984375" style="14" customWidth="1"/>
    <col min="3342" max="3342" width="5.69921875" style="14" customWidth="1"/>
    <col min="3343" max="3343" width="2.8984375" style="14" customWidth="1"/>
    <col min="3344" max="3344" width="8.69921875" style="14" customWidth="1"/>
    <col min="3345" max="3345" width="8.09765625" style="14" customWidth="1"/>
    <col min="3346" max="3346" width="2.8984375" style="14" customWidth="1"/>
    <col min="3347" max="3347" width="2.69921875" style="14" customWidth="1"/>
    <col min="3348" max="3348" width="0.8984375" style="14" customWidth="1"/>
    <col min="3349" max="3349" width="3.19921875" style="14" customWidth="1"/>
    <col min="3350" max="3350" width="20.69921875" style="14" customWidth="1"/>
    <col min="3351" max="3351" width="13.19921875" style="14" bestFit="1" customWidth="1"/>
    <col min="3352" max="3352" width="17.19921875" style="14" bestFit="1" customWidth="1"/>
    <col min="3353" max="3354" width="8.69921875" style="14" bestFit="1" customWidth="1"/>
    <col min="3355" max="3584" width="8.3984375" style="14"/>
    <col min="3585" max="3585" width="3.69921875" style="14" customWidth="1"/>
    <col min="3586" max="3586" width="11.5" style="14" customWidth="1"/>
    <col min="3587" max="3587" width="8.69921875" style="14" customWidth="1"/>
    <col min="3588" max="3588" width="5.69921875" style="14" customWidth="1"/>
    <col min="3589" max="3589" width="2.8984375" style="14" customWidth="1"/>
    <col min="3590" max="3590" width="8.69921875" style="14" customWidth="1"/>
    <col min="3591" max="3591" width="5.69921875" style="14" customWidth="1"/>
    <col min="3592" max="3592" width="2.8984375" style="14" customWidth="1"/>
    <col min="3593" max="3593" width="8.69921875" style="14" customWidth="1"/>
    <col min="3594" max="3594" width="5.69921875" style="14" customWidth="1"/>
    <col min="3595" max="3596" width="2.8984375" style="14" customWidth="1"/>
    <col min="3597" max="3597" width="5.8984375" style="14" customWidth="1"/>
    <col min="3598" max="3598" width="5.69921875" style="14" customWidth="1"/>
    <col min="3599" max="3599" width="2.8984375" style="14" customWidth="1"/>
    <col min="3600" max="3600" width="8.69921875" style="14" customWidth="1"/>
    <col min="3601" max="3601" width="8.09765625" style="14" customWidth="1"/>
    <col min="3602" max="3602" width="2.8984375" style="14" customWidth="1"/>
    <col min="3603" max="3603" width="2.69921875" style="14" customWidth="1"/>
    <col min="3604" max="3604" width="0.8984375" style="14" customWidth="1"/>
    <col min="3605" max="3605" width="3.19921875" style="14" customWidth="1"/>
    <col min="3606" max="3606" width="20.69921875" style="14" customWidth="1"/>
    <col min="3607" max="3607" width="13.19921875" style="14" bestFit="1" customWidth="1"/>
    <col min="3608" max="3608" width="17.19921875" style="14" bestFit="1" customWidth="1"/>
    <col min="3609" max="3610" width="8.69921875" style="14" bestFit="1" customWidth="1"/>
    <col min="3611" max="3840" width="8.3984375" style="14"/>
    <col min="3841" max="3841" width="3.69921875" style="14" customWidth="1"/>
    <col min="3842" max="3842" width="11.5" style="14" customWidth="1"/>
    <col min="3843" max="3843" width="8.69921875" style="14" customWidth="1"/>
    <col min="3844" max="3844" width="5.69921875" style="14" customWidth="1"/>
    <col min="3845" max="3845" width="2.8984375" style="14" customWidth="1"/>
    <col min="3846" max="3846" width="8.69921875" style="14" customWidth="1"/>
    <col min="3847" max="3847" width="5.69921875" style="14" customWidth="1"/>
    <col min="3848" max="3848" width="2.8984375" style="14" customWidth="1"/>
    <col min="3849" max="3849" width="8.69921875" style="14" customWidth="1"/>
    <col min="3850" max="3850" width="5.69921875" style="14" customWidth="1"/>
    <col min="3851" max="3852" width="2.8984375" style="14" customWidth="1"/>
    <col min="3853" max="3853" width="5.8984375" style="14" customWidth="1"/>
    <col min="3854" max="3854" width="5.69921875" style="14" customWidth="1"/>
    <col min="3855" max="3855" width="2.8984375" style="14" customWidth="1"/>
    <col min="3856" max="3856" width="8.69921875" style="14" customWidth="1"/>
    <col min="3857" max="3857" width="8.09765625" style="14" customWidth="1"/>
    <col min="3858" max="3858" width="2.8984375" style="14" customWidth="1"/>
    <col min="3859" max="3859" width="2.69921875" style="14" customWidth="1"/>
    <col min="3860" max="3860" width="0.8984375" style="14" customWidth="1"/>
    <col min="3861" max="3861" width="3.19921875" style="14" customWidth="1"/>
    <col min="3862" max="3862" width="20.69921875" style="14" customWidth="1"/>
    <col min="3863" max="3863" width="13.19921875" style="14" bestFit="1" customWidth="1"/>
    <col min="3864" max="3864" width="17.19921875" style="14" bestFit="1" customWidth="1"/>
    <col min="3865" max="3866" width="8.69921875" style="14" bestFit="1" customWidth="1"/>
    <col min="3867" max="4096" width="8.3984375" style="14"/>
    <col min="4097" max="4097" width="3.69921875" style="14" customWidth="1"/>
    <col min="4098" max="4098" width="11.5" style="14" customWidth="1"/>
    <col min="4099" max="4099" width="8.69921875" style="14" customWidth="1"/>
    <col min="4100" max="4100" width="5.69921875" style="14" customWidth="1"/>
    <col min="4101" max="4101" width="2.8984375" style="14" customWidth="1"/>
    <col min="4102" max="4102" width="8.69921875" style="14" customWidth="1"/>
    <col min="4103" max="4103" width="5.69921875" style="14" customWidth="1"/>
    <col min="4104" max="4104" width="2.8984375" style="14" customWidth="1"/>
    <col min="4105" max="4105" width="8.69921875" style="14" customWidth="1"/>
    <col min="4106" max="4106" width="5.69921875" style="14" customWidth="1"/>
    <col min="4107" max="4108" width="2.8984375" style="14" customWidth="1"/>
    <col min="4109" max="4109" width="5.8984375" style="14" customWidth="1"/>
    <col min="4110" max="4110" width="5.69921875" style="14" customWidth="1"/>
    <col min="4111" max="4111" width="2.8984375" style="14" customWidth="1"/>
    <col min="4112" max="4112" width="8.69921875" style="14" customWidth="1"/>
    <col min="4113" max="4113" width="8.09765625" style="14" customWidth="1"/>
    <col min="4114" max="4114" width="2.8984375" style="14" customWidth="1"/>
    <col min="4115" max="4115" width="2.69921875" style="14" customWidth="1"/>
    <col min="4116" max="4116" width="0.8984375" style="14" customWidth="1"/>
    <col min="4117" max="4117" width="3.19921875" style="14" customWidth="1"/>
    <col min="4118" max="4118" width="20.69921875" style="14" customWidth="1"/>
    <col min="4119" max="4119" width="13.19921875" style="14" bestFit="1" customWidth="1"/>
    <col min="4120" max="4120" width="17.19921875" style="14" bestFit="1" customWidth="1"/>
    <col min="4121" max="4122" width="8.69921875" style="14" bestFit="1" customWidth="1"/>
    <col min="4123" max="4352" width="8.3984375" style="14"/>
    <col min="4353" max="4353" width="3.69921875" style="14" customWidth="1"/>
    <col min="4354" max="4354" width="11.5" style="14" customWidth="1"/>
    <col min="4355" max="4355" width="8.69921875" style="14" customWidth="1"/>
    <col min="4356" max="4356" width="5.69921875" style="14" customWidth="1"/>
    <col min="4357" max="4357" width="2.8984375" style="14" customWidth="1"/>
    <col min="4358" max="4358" width="8.69921875" style="14" customWidth="1"/>
    <col min="4359" max="4359" width="5.69921875" style="14" customWidth="1"/>
    <col min="4360" max="4360" width="2.8984375" style="14" customWidth="1"/>
    <col min="4361" max="4361" width="8.69921875" style="14" customWidth="1"/>
    <col min="4362" max="4362" width="5.69921875" style="14" customWidth="1"/>
    <col min="4363" max="4364" width="2.8984375" style="14" customWidth="1"/>
    <col min="4365" max="4365" width="5.8984375" style="14" customWidth="1"/>
    <col min="4366" max="4366" width="5.69921875" style="14" customWidth="1"/>
    <col min="4367" max="4367" width="2.8984375" style="14" customWidth="1"/>
    <col min="4368" max="4368" width="8.69921875" style="14" customWidth="1"/>
    <col min="4369" max="4369" width="8.09765625" style="14" customWidth="1"/>
    <col min="4370" max="4370" width="2.8984375" style="14" customWidth="1"/>
    <col min="4371" max="4371" width="2.69921875" style="14" customWidth="1"/>
    <col min="4372" max="4372" width="0.8984375" style="14" customWidth="1"/>
    <col min="4373" max="4373" width="3.19921875" style="14" customWidth="1"/>
    <col min="4374" max="4374" width="20.69921875" style="14" customWidth="1"/>
    <col min="4375" max="4375" width="13.19921875" style="14" bestFit="1" customWidth="1"/>
    <col min="4376" max="4376" width="17.19921875" style="14" bestFit="1" customWidth="1"/>
    <col min="4377" max="4378" width="8.69921875" style="14" bestFit="1" customWidth="1"/>
    <col min="4379" max="4608" width="8.3984375" style="14"/>
    <col min="4609" max="4609" width="3.69921875" style="14" customWidth="1"/>
    <col min="4610" max="4610" width="11.5" style="14" customWidth="1"/>
    <col min="4611" max="4611" width="8.69921875" style="14" customWidth="1"/>
    <col min="4612" max="4612" width="5.69921875" style="14" customWidth="1"/>
    <col min="4613" max="4613" width="2.8984375" style="14" customWidth="1"/>
    <col min="4614" max="4614" width="8.69921875" style="14" customWidth="1"/>
    <col min="4615" max="4615" width="5.69921875" style="14" customWidth="1"/>
    <col min="4616" max="4616" width="2.8984375" style="14" customWidth="1"/>
    <col min="4617" max="4617" width="8.69921875" style="14" customWidth="1"/>
    <col min="4618" max="4618" width="5.69921875" style="14" customWidth="1"/>
    <col min="4619" max="4620" width="2.8984375" style="14" customWidth="1"/>
    <col min="4621" max="4621" width="5.8984375" style="14" customWidth="1"/>
    <col min="4622" max="4622" width="5.69921875" style="14" customWidth="1"/>
    <col min="4623" max="4623" width="2.8984375" style="14" customWidth="1"/>
    <col min="4624" max="4624" width="8.69921875" style="14" customWidth="1"/>
    <col min="4625" max="4625" width="8.09765625" style="14" customWidth="1"/>
    <col min="4626" max="4626" width="2.8984375" style="14" customWidth="1"/>
    <col min="4627" max="4627" width="2.69921875" style="14" customWidth="1"/>
    <col min="4628" max="4628" width="0.8984375" style="14" customWidth="1"/>
    <col min="4629" max="4629" width="3.19921875" style="14" customWidth="1"/>
    <col min="4630" max="4630" width="20.69921875" style="14" customWidth="1"/>
    <col min="4631" max="4631" width="13.19921875" style="14" bestFit="1" customWidth="1"/>
    <col min="4632" max="4632" width="17.19921875" style="14" bestFit="1" customWidth="1"/>
    <col min="4633" max="4634" width="8.69921875" style="14" bestFit="1" customWidth="1"/>
    <col min="4635" max="4864" width="8.3984375" style="14"/>
    <col min="4865" max="4865" width="3.69921875" style="14" customWidth="1"/>
    <col min="4866" max="4866" width="11.5" style="14" customWidth="1"/>
    <col min="4867" max="4867" width="8.69921875" style="14" customWidth="1"/>
    <col min="4868" max="4868" width="5.69921875" style="14" customWidth="1"/>
    <col min="4869" max="4869" width="2.8984375" style="14" customWidth="1"/>
    <col min="4870" max="4870" width="8.69921875" style="14" customWidth="1"/>
    <col min="4871" max="4871" width="5.69921875" style="14" customWidth="1"/>
    <col min="4872" max="4872" width="2.8984375" style="14" customWidth="1"/>
    <col min="4873" max="4873" width="8.69921875" style="14" customWidth="1"/>
    <col min="4874" max="4874" width="5.69921875" style="14" customWidth="1"/>
    <col min="4875" max="4876" width="2.8984375" style="14" customWidth="1"/>
    <col min="4877" max="4877" width="5.8984375" style="14" customWidth="1"/>
    <col min="4878" max="4878" width="5.69921875" style="14" customWidth="1"/>
    <col min="4879" max="4879" width="2.8984375" style="14" customWidth="1"/>
    <col min="4880" max="4880" width="8.69921875" style="14" customWidth="1"/>
    <col min="4881" max="4881" width="8.09765625" style="14" customWidth="1"/>
    <col min="4882" max="4882" width="2.8984375" style="14" customWidth="1"/>
    <col min="4883" max="4883" width="2.69921875" style="14" customWidth="1"/>
    <col min="4884" max="4884" width="0.8984375" style="14" customWidth="1"/>
    <col min="4885" max="4885" width="3.19921875" style="14" customWidth="1"/>
    <col min="4886" max="4886" width="20.69921875" style="14" customWidth="1"/>
    <col min="4887" max="4887" width="13.19921875" style="14" bestFit="1" customWidth="1"/>
    <col min="4888" max="4888" width="17.19921875" style="14" bestFit="1" customWidth="1"/>
    <col min="4889" max="4890" width="8.69921875" style="14" bestFit="1" customWidth="1"/>
    <col min="4891" max="5120" width="8.3984375" style="14"/>
    <col min="5121" max="5121" width="3.69921875" style="14" customWidth="1"/>
    <col min="5122" max="5122" width="11.5" style="14" customWidth="1"/>
    <col min="5123" max="5123" width="8.69921875" style="14" customWidth="1"/>
    <col min="5124" max="5124" width="5.69921875" style="14" customWidth="1"/>
    <col min="5125" max="5125" width="2.8984375" style="14" customWidth="1"/>
    <col min="5126" max="5126" width="8.69921875" style="14" customWidth="1"/>
    <col min="5127" max="5127" width="5.69921875" style="14" customWidth="1"/>
    <col min="5128" max="5128" width="2.8984375" style="14" customWidth="1"/>
    <col min="5129" max="5129" width="8.69921875" style="14" customWidth="1"/>
    <col min="5130" max="5130" width="5.69921875" style="14" customWidth="1"/>
    <col min="5131" max="5132" width="2.8984375" style="14" customWidth="1"/>
    <col min="5133" max="5133" width="5.8984375" style="14" customWidth="1"/>
    <col min="5134" max="5134" width="5.69921875" style="14" customWidth="1"/>
    <col min="5135" max="5135" width="2.8984375" style="14" customWidth="1"/>
    <col min="5136" max="5136" width="8.69921875" style="14" customWidth="1"/>
    <col min="5137" max="5137" width="8.09765625" style="14" customWidth="1"/>
    <col min="5138" max="5138" width="2.8984375" style="14" customWidth="1"/>
    <col min="5139" max="5139" width="2.69921875" style="14" customWidth="1"/>
    <col min="5140" max="5140" width="0.8984375" style="14" customWidth="1"/>
    <col min="5141" max="5141" width="3.19921875" style="14" customWidth="1"/>
    <col min="5142" max="5142" width="20.69921875" style="14" customWidth="1"/>
    <col min="5143" max="5143" width="13.19921875" style="14" bestFit="1" customWidth="1"/>
    <col min="5144" max="5144" width="17.19921875" style="14" bestFit="1" customWidth="1"/>
    <col min="5145" max="5146" width="8.69921875" style="14" bestFit="1" customWidth="1"/>
    <col min="5147" max="5376" width="8.3984375" style="14"/>
    <col min="5377" max="5377" width="3.69921875" style="14" customWidth="1"/>
    <col min="5378" max="5378" width="11.5" style="14" customWidth="1"/>
    <col min="5379" max="5379" width="8.69921875" style="14" customWidth="1"/>
    <col min="5380" max="5380" width="5.69921875" style="14" customWidth="1"/>
    <col min="5381" max="5381" width="2.8984375" style="14" customWidth="1"/>
    <col min="5382" max="5382" width="8.69921875" style="14" customWidth="1"/>
    <col min="5383" max="5383" width="5.69921875" style="14" customWidth="1"/>
    <col min="5384" max="5384" width="2.8984375" style="14" customWidth="1"/>
    <col min="5385" max="5385" width="8.69921875" style="14" customWidth="1"/>
    <col min="5386" max="5386" width="5.69921875" style="14" customWidth="1"/>
    <col min="5387" max="5388" width="2.8984375" style="14" customWidth="1"/>
    <col min="5389" max="5389" width="5.8984375" style="14" customWidth="1"/>
    <col min="5390" max="5390" width="5.69921875" style="14" customWidth="1"/>
    <col min="5391" max="5391" width="2.8984375" style="14" customWidth="1"/>
    <col min="5392" max="5392" width="8.69921875" style="14" customWidth="1"/>
    <col min="5393" max="5393" width="8.09765625" style="14" customWidth="1"/>
    <col min="5394" max="5394" width="2.8984375" style="14" customWidth="1"/>
    <col min="5395" max="5395" width="2.69921875" style="14" customWidth="1"/>
    <col min="5396" max="5396" width="0.8984375" style="14" customWidth="1"/>
    <col min="5397" max="5397" width="3.19921875" style="14" customWidth="1"/>
    <col min="5398" max="5398" width="20.69921875" style="14" customWidth="1"/>
    <col min="5399" max="5399" width="13.19921875" style="14" bestFit="1" customWidth="1"/>
    <col min="5400" max="5400" width="17.19921875" style="14" bestFit="1" customWidth="1"/>
    <col min="5401" max="5402" width="8.69921875" style="14" bestFit="1" customWidth="1"/>
    <col min="5403" max="5632" width="8.3984375" style="14"/>
    <col min="5633" max="5633" width="3.69921875" style="14" customWidth="1"/>
    <col min="5634" max="5634" width="11.5" style="14" customWidth="1"/>
    <col min="5635" max="5635" width="8.69921875" style="14" customWidth="1"/>
    <col min="5636" max="5636" width="5.69921875" style="14" customWidth="1"/>
    <col min="5637" max="5637" width="2.8984375" style="14" customWidth="1"/>
    <col min="5638" max="5638" width="8.69921875" style="14" customWidth="1"/>
    <col min="5639" max="5639" width="5.69921875" style="14" customWidth="1"/>
    <col min="5640" max="5640" width="2.8984375" style="14" customWidth="1"/>
    <col min="5641" max="5641" width="8.69921875" style="14" customWidth="1"/>
    <col min="5642" max="5642" width="5.69921875" style="14" customWidth="1"/>
    <col min="5643" max="5644" width="2.8984375" style="14" customWidth="1"/>
    <col min="5645" max="5645" width="5.8984375" style="14" customWidth="1"/>
    <col min="5646" max="5646" width="5.69921875" style="14" customWidth="1"/>
    <col min="5647" max="5647" width="2.8984375" style="14" customWidth="1"/>
    <col min="5648" max="5648" width="8.69921875" style="14" customWidth="1"/>
    <col min="5649" max="5649" width="8.09765625" style="14" customWidth="1"/>
    <col min="5650" max="5650" width="2.8984375" style="14" customWidth="1"/>
    <col min="5651" max="5651" width="2.69921875" style="14" customWidth="1"/>
    <col min="5652" max="5652" width="0.8984375" style="14" customWidth="1"/>
    <col min="5653" max="5653" width="3.19921875" style="14" customWidth="1"/>
    <col min="5654" max="5654" width="20.69921875" style="14" customWidth="1"/>
    <col min="5655" max="5655" width="13.19921875" style="14" bestFit="1" customWidth="1"/>
    <col min="5656" max="5656" width="17.19921875" style="14" bestFit="1" customWidth="1"/>
    <col min="5657" max="5658" width="8.69921875" style="14" bestFit="1" customWidth="1"/>
    <col min="5659" max="5888" width="8.3984375" style="14"/>
    <col min="5889" max="5889" width="3.69921875" style="14" customWidth="1"/>
    <col min="5890" max="5890" width="11.5" style="14" customWidth="1"/>
    <col min="5891" max="5891" width="8.69921875" style="14" customWidth="1"/>
    <col min="5892" max="5892" width="5.69921875" style="14" customWidth="1"/>
    <col min="5893" max="5893" width="2.8984375" style="14" customWidth="1"/>
    <col min="5894" max="5894" width="8.69921875" style="14" customWidth="1"/>
    <col min="5895" max="5895" width="5.69921875" style="14" customWidth="1"/>
    <col min="5896" max="5896" width="2.8984375" style="14" customWidth="1"/>
    <col min="5897" max="5897" width="8.69921875" style="14" customWidth="1"/>
    <col min="5898" max="5898" width="5.69921875" style="14" customWidth="1"/>
    <col min="5899" max="5900" width="2.8984375" style="14" customWidth="1"/>
    <col min="5901" max="5901" width="5.8984375" style="14" customWidth="1"/>
    <col min="5902" max="5902" width="5.69921875" style="14" customWidth="1"/>
    <col min="5903" max="5903" width="2.8984375" style="14" customWidth="1"/>
    <col min="5904" max="5904" width="8.69921875" style="14" customWidth="1"/>
    <col min="5905" max="5905" width="8.09765625" style="14" customWidth="1"/>
    <col min="5906" max="5906" width="2.8984375" style="14" customWidth="1"/>
    <col min="5907" max="5907" width="2.69921875" style="14" customWidth="1"/>
    <col min="5908" max="5908" width="0.8984375" style="14" customWidth="1"/>
    <col min="5909" max="5909" width="3.19921875" style="14" customWidth="1"/>
    <col min="5910" max="5910" width="20.69921875" style="14" customWidth="1"/>
    <col min="5911" max="5911" width="13.19921875" style="14" bestFit="1" customWidth="1"/>
    <col min="5912" max="5912" width="17.19921875" style="14" bestFit="1" customWidth="1"/>
    <col min="5913" max="5914" width="8.69921875" style="14" bestFit="1" customWidth="1"/>
    <col min="5915" max="6144" width="8.3984375" style="14"/>
    <col min="6145" max="6145" width="3.69921875" style="14" customWidth="1"/>
    <col min="6146" max="6146" width="11.5" style="14" customWidth="1"/>
    <col min="6147" max="6147" width="8.69921875" style="14" customWidth="1"/>
    <col min="6148" max="6148" width="5.69921875" style="14" customWidth="1"/>
    <col min="6149" max="6149" width="2.8984375" style="14" customWidth="1"/>
    <col min="6150" max="6150" width="8.69921875" style="14" customWidth="1"/>
    <col min="6151" max="6151" width="5.69921875" style="14" customWidth="1"/>
    <col min="6152" max="6152" width="2.8984375" style="14" customWidth="1"/>
    <col min="6153" max="6153" width="8.69921875" style="14" customWidth="1"/>
    <col min="6154" max="6154" width="5.69921875" style="14" customWidth="1"/>
    <col min="6155" max="6156" width="2.8984375" style="14" customWidth="1"/>
    <col min="6157" max="6157" width="5.8984375" style="14" customWidth="1"/>
    <col min="6158" max="6158" width="5.69921875" style="14" customWidth="1"/>
    <col min="6159" max="6159" width="2.8984375" style="14" customWidth="1"/>
    <col min="6160" max="6160" width="8.69921875" style="14" customWidth="1"/>
    <col min="6161" max="6161" width="8.09765625" style="14" customWidth="1"/>
    <col min="6162" max="6162" width="2.8984375" style="14" customWidth="1"/>
    <col min="6163" max="6163" width="2.69921875" style="14" customWidth="1"/>
    <col min="6164" max="6164" width="0.8984375" style="14" customWidth="1"/>
    <col min="6165" max="6165" width="3.19921875" style="14" customWidth="1"/>
    <col min="6166" max="6166" width="20.69921875" style="14" customWidth="1"/>
    <col min="6167" max="6167" width="13.19921875" style="14" bestFit="1" customWidth="1"/>
    <col min="6168" max="6168" width="17.19921875" style="14" bestFit="1" customWidth="1"/>
    <col min="6169" max="6170" width="8.69921875" style="14" bestFit="1" customWidth="1"/>
    <col min="6171" max="6400" width="8.3984375" style="14"/>
    <col min="6401" max="6401" width="3.69921875" style="14" customWidth="1"/>
    <col min="6402" max="6402" width="11.5" style="14" customWidth="1"/>
    <col min="6403" max="6403" width="8.69921875" style="14" customWidth="1"/>
    <col min="6404" max="6404" width="5.69921875" style="14" customWidth="1"/>
    <col min="6405" max="6405" width="2.8984375" style="14" customWidth="1"/>
    <col min="6406" max="6406" width="8.69921875" style="14" customWidth="1"/>
    <col min="6407" max="6407" width="5.69921875" style="14" customWidth="1"/>
    <col min="6408" max="6408" width="2.8984375" style="14" customWidth="1"/>
    <col min="6409" max="6409" width="8.69921875" style="14" customWidth="1"/>
    <col min="6410" max="6410" width="5.69921875" style="14" customWidth="1"/>
    <col min="6411" max="6412" width="2.8984375" style="14" customWidth="1"/>
    <col min="6413" max="6413" width="5.8984375" style="14" customWidth="1"/>
    <col min="6414" max="6414" width="5.69921875" style="14" customWidth="1"/>
    <col min="6415" max="6415" width="2.8984375" style="14" customWidth="1"/>
    <col min="6416" max="6416" width="8.69921875" style="14" customWidth="1"/>
    <col min="6417" max="6417" width="8.09765625" style="14" customWidth="1"/>
    <col min="6418" max="6418" width="2.8984375" style="14" customWidth="1"/>
    <col min="6419" max="6419" width="2.69921875" style="14" customWidth="1"/>
    <col min="6420" max="6420" width="0.8984375" style="14" customWidth="1"/>
    <col min="6421" max="6421" width="3.19921875" style="14" customWidth="1"/>
    <col min="6422" max="6422" width="20.69921875" style="14" customWidth="1"/>
    <col min="6423" max="6423" width="13.19921875" style="14" bestFit="1" customWidth="1"/>
    <col min="6424" max="6424" width="17.19921875" style="14" bestFit="1" customWidth="1"/>
    <col min="6425" max="6426" width="8.69921875" style="14" bestFit="1" customWidth="1"/>
    <col min="6427" max="6656" width="8.3984375" style="14"/>
    <col min="6657" max="6657" width="3.69921875" style="14" customWidth="1"/>
    <col min="6658" max="6658" width="11.5" style="14" customWidth="1"/>
    <col min="6659" max="6659" width="8.69921875" style="14" customWidth="1"/>
    <col min="6660" max="6660" width="5.69921875" style="14" customWidth="1"/>
    <col min="6661" max="6661" width="2.8984375" style="14" customWidth="1"/>
    <col min="6662" max="6662" width="8.69921875" style="14" customWidth="1"/>
    <col min="6663" max="6663" width="5.69921875" style="14" customWidth="1"/>
    <col min="6664" max="6664" width="2.8984375" style="14" customWidth="1"/>
    <col min="6665" max="6665" width="8.69921875" style="14" customWidth="1"/>
    <col min="6666" max="6666" width="5.69921875" style="14" customWidth="1"/>
    <col min="6667" max="6668" width="2.8984375" style="14" customWidth="1"/>
    <col min="6669" max="6669" width="5.8984375" style="14" customWidth="1"/>
    <col min="6670" max="6670" width="5.69921875" style="14" customWidth="1"/>
    <col min="6671" max="6671" width="2.8984375" style="14" customWidth="1"/>
    <col min="6672" max="6672" width="8.69921875" style="14" customWidth="1"/>
    <col min="6673" max="6673" width="8.09765625" style="14" customWidth="1"/>
    <col min="6674" max="6674" width="2.8984375" style="14" customWidth="1"/>
    <col min="6675" max="6675" width="2.69921875" style="14" customWidth="1"/>
    <col min="6676" max="6676" width="0.8984375" style="14" customWidth="1"/>
    <col min="6677" max="6677" width="3.19921875" style="14" customWidth="1"/>
    <col min="6678" max="6678" width="20.69921875" style="14" customWidth="1"/>
    <col min="6679" max="6679" width="13.19921875" style="14" bestFit="1" customWidth="1"/>
    <col min="6680" max="6680" width="17.19921875" style="14" bestFit="1" customWidth="1"/>
    <col min="6681" max="6682" width="8.69921875" style="14" bestFit="1" customWidth="1"/>
    <col min="6683" max="6912" width="8.3984375" style="14"/>
    <col min="6913" max="6913" width="3.69921875" style="14" customWidth="1"/>
    <col min="6914" max="6914" width="11.5" style="14" customWidth="1"/>
    <col min="6915" max="6915" width="8.69921875" style="14" customWidth="1"/>
    <col min="6916" max="6916" width="5.69921875" style="14" customWidth="1"/>
    <col min="6917" max="6917" width="2.8984375" style="14" customWidth="1"/>
    <col min="6918" max="6918" width="8.69921875" style="14" customWidth="1"/>
    <col min="6919" max="6919" width="5.69921875" style="14" customWidth="1"/>
    <col min="6920" max="6920" width="2.8984375" style="14" customWidth="1"/>
    <col min="6921" max="6921" width="8.69921875" style="14" customWidth="1"/>
    <col min="6922" max="6922" width="5.69921875" style="14" customWidth="1"/>
    <col min="6923" max="6924" width="2.8984375" style="14" customWidth="1"/>
    <col min="6925" max="6925" width="5.8984375" style="14" customWidth="1"/>
    <col min="6926" max="6926" width="5.69921875" style="14" customWidth="1"/>
    <col min="6927" max="6927" width="2.8984375" style="14" customWidth="1"/>
    <col min="6928" max="6928" width="8.69921875" style="14" customWidth="1"/>
    <col min="6929" max="6929" width="8.09765625" style="14" customWidth="1"/>
    <col min="6930" max="6930" width="2.8984375" style="14" customWidth="1"/>
    <col min="6931" max="6931" width="2.69921875" style="14" customWidth="1"/>
    <col min="6932" max="6932" width="0.8984375" style="14" customWidth="1"/>
    <col min="6933" max="6933" width="3.19921875" style="14" customWidth="1"/>
    <col min="6934" max="6934" width="20.69921875" style="14" customWidth="1"/>
    <col min="6935" max="6935" width="13.19921875" style="14" bestFit="1" customWidth="1"/>
    <col min="6936" max="6936" width="17.19921875" style="14" bestFit="1" customWidth="1"/>
    <col min="6937" max="6938" width="8.69921875" style="14" bestFit="1" customWidth="1"/>
    <col min="6939" max="7168" width="8.3984375" style="14"/>
    <col min="7169" max="7169" width="3.69921875" style="14" customWidth="1"/>
    <col min="7170" max="7170" width="11.5" style="14" customWidth="1"/>
    <col min="7171" max="7171" width="8.69921875" style="14" customWidth="1"/>
    <col min="7172" max="7172" width="5.69921875" style="14" customWidth="1"/>
    <col min="7173" max="7173" width="2.8984375" style="14" customWidth="1"/>
    <col min="7174" max="7174" width="8.69921875" style="14" customWidth="1"/>
    <col min="7175" max="7175" width="5.69921875" style="14" customWidth="1"/>
    <col min="7176" max="7176" width="2.8984375" style="14" customWidth="1"/>
    <col min="7177" max="7177" width="8.69921875" style="14" customWidth="1"/>
    <col min="7178" max="7178" width="5.69921875" style="14" customWidth="1"/>
    <col min="7179" max="7180" width="2.8984375" style="14" customWidth="1"/>
    <col min="7181" max="7181" width="5.8984375" style="14" customWidth="1"/>
    <col min="7182" max="7182" width="5.69921875" style="14" customWidth="1"/>
    <col min="7183" max="7183" width="2.8984375" style="14" customWidth="1"/>
    <col min="7184" max="7184" width="8.69921875" style="14" customWidth="1"/>
    <col min="7185" max="7185" width="8.09765625" style="14" customWidth="1"/>
    <col min="7186" max="7186" width="2.8984375" style="14" customWidth="1"/>
    <col min="7187" max="7187" width="2.69921875" style="14" customWidth="1"/>
    <col min="7188" max="7188" width="0.8984375" style="14" customWidth="1"/>
    <col min="7189" max="7189" width="3.19921875" style="14" customWidth="1"/>
    <col min="7190" max="7190" width="20.69921875" style="14" customWidth="1"/>
    <col min="7191" max="7191" width="13.19921875" style="14" bestFit="1" customWidth="1"/>
    <col min="7192" max="7192" width="17.19921875" style="14" bestFit="1" customWidth="1"/>
    <col min="7193" max="7194" width="8.69921875" style="14" bestFit="1" customWidth="1"/>
    <col min="7195" max="7424" width="8.3984375" style="14"/>
    <col min="7425" max="7425" width="3.69921875" style="14" customWidth="1"/>
    <col min="7426" max="7426" width="11.5" style="14" customWidth="1"/>
    <col min="7427" max="7427" width="8.69921875" style="14" customWidth="1"/>
    <col min="7428" max="7428" width="5.69921875" style="14" customWidth="1"/>
    <col min="7429" max="7429" width="2.8984375" style="14" customWidth="1"/>
    <col min="7430" max="7430" width="8.69921875" style="14" customWidth="1"/>
    <col min="7431" max="7431" width="5.69921875" style="14" customWidth="1"/>
    <col min="7432" max="7432" width="2.8984375" style="14" customWidth="1"/>
    <col min="7433" max="7433" width="8.69921875" style="14" customWidth="1"/>
    <col min="7434" max="7434" width="5.69921875" style="14" customWidth="1"/>
    <col min="7435" max="7436" width="2.8984375" style="14" customWidth="1"/>
    <col min="7437" max="7437" width="5.8984375" style="14" customWidth="1"/>
    <col min="7438" max="7438" width="5.69921875" style="14" customWidth="1"/>
    <col min="7439" max="7439" width="2.8984375" style="14" customWidth="1"/>
    <col min="7440" max="7440" width="8.69921875" style="14" customWidth="1"/>
    <col min="7441" max="7441" width="8.09765625" style="14" customWidth="1"/>
    <col min="7442" max="7442" width="2.8984375" style="14" customWidth="1"/>
    <col min="7443" max="7443" width="2.69921875" style="14" customWidth="1"/>
    <col min="7444" max="7444" width="0.8984375" style="14" customWidth="1"/>
    <col min="7445" max="7445" width="3.19921875" style="14" customWidth="1"/>
    <col min="7446" max="7446" width="20.69921875" style="14" customWidth="1"/>
    <col min="7447" max="7447" width="13.19921875" style="14" bestFit="1" customWidth="1"/>
    <col min="7448" max="7448" width="17.19921875" style="14" bestFit="1" customWidth="1"/>
    <col min="7449" max="7450" width="8.69921875" style="14" bestFit="1" customWidth="1"/>
    <col min="7451" max="7680" width="8.3984375" style="14"/>
    <col min="7681" max="7681" width="3.69921875" style="14" customWidth="1"/>
    <col min="7682" max="7682" width="11.5" style="14" customWidth="1"/>
    <col min="7683" max="7683" width="8.69921875" style="14" customWidth="1"/>
    <col min="7684" max="7684" width="5.69921875" style="14" customWidth="1"/>
    <col min="7685" max="7685" width="2.8984375" style="14" customWidth="1"/>
    <col min="7686" max="7686" width="8.69921875" style="14" customWidth="1"/>
    <col min="7687" max="7687" width="5.69921875" style="14" customWidth="1"/>
    <col min="7688" max="7688" width="2.8984375" style="14" customWidth="1"/>
    <col min="7689" max="7689" width="8.69921875" style="14" customWidth="1"/>
    <col min="7690" max="7690" width="5.69921875" style="14" customWidth="1"/>
    <col min="7691" max="7692" width="2.8984375" style="14" customWidth="1"/>
    <col min="7693" max="7693" width="5.8984375" style="14" customWidth="1"/>
    <col min="7694" max="7694" width="5.69921875" style="14" customWidth="1"/>
    <col min="7695" max="7695" width="2.8984375" style="14" customWidth="1"/>
    <col min="7696" max="7696" width="8.69921875" style="14" customWidth="1"/>
    <col min="7697" max="7697" width="8.09765625" style="14" customWidth="1"/>
    <col min="7698" max="7698" width="2.8984375" style="14" customWidth="1"/>
    <col min="7699" max="7699" width="2.69921875" style="14" customWidth="1"/>
    <col min="7700" max="7700" width="0.8984375" style="14" customWidth="1"/>
    <col min="7701" max="7701" width="3.19921875" style="14" customWidth="1"/>
    <col min="7702" max="7702" width="20.69921875" style="14" customWidth="1"/>
    <col min="7703" max="7703" width="13.19921875" style="14" bestFit="1" customWidth="1"/>
    <col min="7704" max="7704" width="17.19921875" style="14" bestFit="1" customWidth="1"/>
    <col min="7705" max="7706" width="8.69921875" style="14" bestFit="1" customWidth="1"/>
    <col min="7707" max="7936" width="8.3984375" style="14"/>
    <col min="7937" max="7937" width="3.69921875" style="14" customWidth="1"/>
    <col min="7938" max="7938" width="11.5" style="14" customWidth="1"/>
    <col min="7939" max="7939" width="8.69921875" style="14" customWidth="1"/>
    <col min="7940" max="7940" width="5.69921875" style="14" customWidth="1"/>
    <col min="7941" max="7941" width="2.8984375" style="14" customWidth="1"/>
    <col min="7942" max="7942" width="8.69921875" style="14" customWidth="1"/>
    <col min="7943" max="7943" width="5.69921875" style="14" customWidth="1"/>
    <col min="7944" max="7944" width="2.8984375" style="14" customWidth="1"/>
    <col min="7945" max="7945" width="8.69921875" style="14" customWidth="1"/>
    <col min="7946" max="7946" width="5.69921875" style="14" customWidth="1"/>
    <col min="7947" max="7948" width="2.8984375" style="14" customWidth="1"/>
    <col min="7949" max="7949" width="5.8984375" style="14" customWidth="1"/>
    <col min="7950" max="7950" width="5.69921875" style="14" customWidth="1"/>
    <col min="7951" max="7951" width="2.8984375" style="14" customWidth="1"/>
    <col min="7952" max="7952" width="8.69921875" style="14" customWidth="1"/>
    <col min="7953" max="7953" width="8.09765625" style="14" customWidth="1"/>
    <col min="7954" max="7954" width="2.8984375" style="14" customWidth="1"/>
    <col min="7955" max="7955" width="2.69921875" style="14" customWidth="1"/>
    <col min="7956" max="7956" width="0.8984375" style="14" customWidth="1"/>
    <col min="7957" max="7957" width="3.19921875" style="14" customWidth="1"/>
    <col min="7958" max="7958" width="20.69921875" style="14" customWidth="1"/>
    <col min="7959" max="7959" width="13.19921875" style="14" bestFit="1" customWidth="1"/>
    <col min="7960" max="7960" width="17.19921875" style="14" bestFit="1" customWidth="1"/>
    <col min="7961" max="7962" width="8.69921875" style="14" bestFit="1" customWidth="1"/>
    <col min="7963" max="8192" width="8.3984375" style="14"/>
    <col min="8193" max="8193" width="3.69921875" style="14" customWidth="1"/>
    <col min="8194" max="8194" width="11.5" style="14" customWidth="1"/>
    <col min="8195" max="8195" width="8.69921875" style="14" customWidth="1"/>
    <col min="8196" max="8196" width="5.69921875" style="14" customWidth="1"/>
    <col min="8197" max="8197" width="2.8984375" style="14" customWidth="1"/>
    <col min="8198" max="8198" width="8.69921875" style="14" customWidth="1"/>
    <col min="8199" max="8199" width="5.69921875" style="14" customWidth="1"/>
    <col min="8200" max="8200" width="2.8984375" style="14" customWidth="1"/>
    <col min="8201" max="8201" width="8.69921875" style="14" customWidth="1"/>
    <col min="8202" max="8202" width="5.69921875" style="14" customWidth="1"/>
    <col min="8203" max="8204" width="2.8984375" style="14" customWidth="1"/>
    <col min="8205" max="8205" width="5.8984375" style="14" customWidth="1"/>
    <col min="8206" max="8206" width="5.69921875" style="14" customWidth="1"/>
    <col min="8207" max="8207" width="2.8984375" style="14" customWidth="1"/>
    <col min="8208" max="8208" width="8.69921875" style="14" customWidth="1"/>
    <col min="8209" max="8209" width="8.09765625" style="14" customWidth="1"/>
    <col min="8210" max="8210" width="2.8984375" style="14" customWidth="1"/>
    <col min="8211" max="8211" width="2.69921875" style="14" customWidth="1"/>
    <col min="8212" max="8212" width="0.8984375" style="14" customWidth="1"/>
    <col min="8213" max="8213" width="3.19921875" style="14" customWidth="1"/>
    <col min="8214" max="8214" width="20.69921875" style="14" customWidth="1"/>
    <col min="8215" max="8215" width="13.19921875" style="14" bestFit="1" customWidth="1"/>
    <col min="8216" max="8216" width="17.19921875" style="14" bestFit="1" customWidth="1"/>
    <col min="8217" max="8218" width="8.69921875" style="14" bestFit="1" customWidth="1"/>
    <col min="8219" max="8448" width="8.3984375" style="14"/>
    <col min="8449" max="8449" width="3.69921875" style="14" customWidth="1"/>
    <col min="8450" max="8450" width="11.5" style="14" customWidth="1"/>
    <col min="8451" max="8451" width="8.69921875" style="14" customWidth="1"/>
    <col min="8452" max="8452" width="5.69921875" style="14" customWidth="1"/>
    <col min="8453" max="8453" width="2.8984375" style="14" customWidth="1"/>
    <col min="8454" max="8454" width="8.69921875" style="14" customWidth="1"/>
    <col min="8455" max="8455" width="5.69921875" style="14" customWidth="1"/>
    <col min="8456" max="8456" width="2.8984375" style="14" customWidth="1"/>
    <col min="8457" max="8457" width="8.69921875" style="14" customWidth="1"/>
    <col min="8458" max="8458" width="5.69921875" style="14" customWidth="1"/>
    <col min="8459" max="8460" width="2.8984375" style="14" customWidth="1"/>
    <col min="8461" max="8461" width="5.8984375" style="14" customWidth="1"/>
    <col min="8462" max="8462" width="5.69921875" style="14" customWidth="1"/>
    <col min="8463" max="8463" width="2.8984375" style="14" customWidth="1"/>
    <col min="8464" max="8464" width="8.69921875" style="14" customWidth="1"/>
    <col min="8465" max="8465" width="8.09765625" style="14" customWidth="1"/>
    <col min="8466" max="8466" width="2.8984375" style="14" customWidth="1"/>
    <col min="8467" max="8467" width="2.69921875" style="14" customWidth="1"/>
    <col min="8468" max="8468" width="0.8984375" style="14" customWidth="1"/>
    <col min="8469" max="8469" width="3.19921875" style="14" customWidth="1"/>
    <col min="8470" max="8470" width="20.69921875" style="14" customWidth="1"/>
    <col min="8471" max="8471" width="13.19921875" style="14" bestFit="1" customWidth="1"/>
    <col min="8472" max="8472" width="17.19921875" style="14" bestFit="1" customWidth="1"/>
    <col min="8473" max="8474" width="8.69921875" style="14" bestFit="1" customWidth="1"/>
    <col min="8475" max="8704" width="8.3984375" style="14"/>
    <col min="8705" max="8705" width="3.69921875" style="14" customWidth="1"/>
    <col min="8706" max="8706" width="11.5" style="14" customWidth="1"/>
    <col min="8707" max="8707" width="8.69921875" style="14" customWidth="1"/>
    <col min="8708" max="8708" width="5.69921875" style="14" customWidth="1"/>
    <col min="8709" max="8709" width="2.8984375" style="14" customWidth="1"/>
    <col min="8710" max="8710" width="8.69921875" style="14" customWidth="1"/>
    <col min="8711" max="8711" width="5.69921875" style="14" customWidth="1"/>
    <col min="8712" max="8712" width="2.8984375" style="14" customWidth="1"/>
    <col min="8713" max="8713" width="8.69921875" style="14" customWidth="1"/>
    <col min="8714" max="8714" width="5.69921875" style="14" customWidth="1"/>
    <col min="8715" max="8716" width="2.8984375" style="14" customWidth="1"/>
    <col min="8717" max="8717" width="5.8984375" style="14" customWidth="1"/>
    <col min="8718" max="8718" width="5.69921875" style="14" customWidth="1"/>
    <col min="8719" max="8719" width="2.8984375" style="14" customWidth="1"/>
    <col min="8720" max="8720" width="8.69921875" style="14" customWidth="1"/>
    <col min="8721" max="8721" width="8.09765625" style="14" customWidth="1"/>
    <col min="8722" max="8722" width="2.8984375" style="14" customWidth="1"/>
    <col min="8723" max="8723" width="2.69921875" style="14" customWidth="1"/>
    <col min="8724" max="8724" width="0.8984375" style="14" customWidth="1"/>
    <col min="8725" max="8725" width="3.19921875" style="14" customWidth="1"/>
    <col min="8726" max="8726" width="20.69921875" style="14" customWidth="1"/>
    <col min="8727" max="8727" width="13.19921875" style="14" bestFit="1" customWidth="1"/>
    <col min="8728" max="8728" width="17.19921875" style="14" bestFit="1" customWidth="1"/>
    <col min="8729" max="8730" width="8.69921875" style="14" bestFit="1" customWidth="1"/>
    <col min="8731" max="8960" width="8.3984375" style="14"/>
    <col min="8961" max="8961" width="3.69921875" style="14" customWidth="1"/>
    <col min="8962" max="8962" width="11.5" style="14" customWidth="1"/>
    <col min="8963" max="8963" width="8.69921875" style="14" customWidth="1"/>
    <col min="8964" max="8964" width="5.69921875" style="14" customWidth="1"/>
    <col min="8965" max="8965" width="2.8984375" style="14" customWidth="1"/>
    <col min="8966" max="8966" width="8.69921875" style="14" customWidth="1"/>
    <col min="8967" max="8967" width="5.69921875" style="14" customWidth="1"/>
    <col min="8968" max="8968" width="2.8984375" style="14" customWidth="1"/>
    <col min="8969" max="8969" width="8.69921875" style="14" customWidth="1"/>
    <col min="8970" max="8970" width="5.69921875" style="14" customWidth="1"/>
    <col min="8971" max="8972" width="2.8984375" style="14" customWidth="1"/>
    <col min="8973" max="8973" width="5.8984375" style="14" customWidth="1"/>
    <col min="8974" max="8974" width="5.69921875" style="14" customWidth="1"/>
    <col min="8975" max="8975" width="2.8984375" style="14" customWidth="1"/>
    <col min="8976" max="8976" width="8.69921875" style="14" customWidth="1"/>
    <col min="8977" max="8977" width="8.09765625" style="14" customWidth="1"/>
    <col min="8978" max="8978" width="2.8984375" style="14" customWidth="1"/>
    <col min="8979" max="8979" width="2.69921875" style="14" customWidth="1"/>
    <col min="8980" max="8980" width="0.8984375" style="14" customWidth="1"/>
    <col min="8981" max="8981" width="3.19921875" style="14" customWidth="1"/>
    <col min="8982" max="8982" width="20.69921875" style="14" customWidth="1"/>
    <col min="8983" max="8983" width="13.19921875" style="14" bestFit="1" customWidth="1"/>
    <col min="8984" max="8984" width="17.19921875" style="14" bestFit="1" customWidth="1"/>
    <col min="8985" max="8986" width="8.69921875" style="14" bestFit="1" customWidth="1"/>
    <col min="8987" max="9216" width="8.3984375" style="14"/>
    <col min="9217" max="9217" width="3.69921875" style="14" customWidth="1"/>
    <col min="9218" max="9218" width="11.5" style="14" customWidth="1"/>
    <col min="9219" max="9219" width="8.69921875" style="14" customWidth="1"/>
    <col min="9220" max="9220" width="5.69921875" style="14" customWidth="1"/>
    <col min="9221" max="9221" width="2.8984375" style="14" customWidth="1"/>
    <col min="9222" max="9222" width="8.69921875" style="14" customWidth="1"/>
    <col min="9223" max="9223" width="5.69921875" style="14" customWidth="1"/>
    <col min="9224" max="9224" width="2.8984375" style="14" customWidth="1"/>
    <col min="9225" max="9225" width="8.69921875" style="14" customWidth="1"/>
    <col min="9226" max="9226" width="5.69921875" style="14" customWidth="1"/>
    <col min="9227" max="9228" width="2.8984375" style="14" customWidth="1"/>
    <col min="9229" max="9229" width="5.8984375" style="14" customWidth="1"/>
    <col min="9230" max="9230" width="5.69921875" style="14" customWidth="1"/>
    <col min="9231" max="9231" width="2.8984375" style="14" customWidth="1"/>
    <col min="9232" max="9232" width="8.69921875" style="14" customWidth="1"/>
    <col min="9233" max="9233" width="8.09765625" style="14" customWidth="1"/>
    <col min="9234" max="9234" width="2.8984375" style="14" customWidth="1"/>
    <col min="9235" max="9235" width="2.69921875" style="14" customWidth="1"/>
    <col min="9236" max="9236" width="0.8984375" style="14" customWidth="1"/>
    <col min="9237" max="9237" width="3.19921875" style="14" customWidth="1"/>
    <col min="9238" max="9238" width="20.69921875" style="14" customWidth="1"/>
    <col min="9239" max="9239" width="13.19921875" style="14" bestFit="1" customWidth="1"/>
    <col min="9240" max="9240" width="17.19921875" style="14" bestFit="1" customWidth="1"/>
    <col min="9241" max="9242" width="8.69921875" style="14" bestFit="1" customWidth="1"/>
    <col min="9243" max="9472" width="8.3984375" style="14"/>
    <col min="9473" max="9473" width="3.69921875" style="14" customWidth="1"/>
    <col min="9474" max="9474" width="11.5" style="14" customWidth="1"/>
    <col min="9475" max="9475" width="8.69921875" style="14" customWidth="1"/>
    <col min="9476" max="9476" width="5.69921875" style="14" customWidth="1"/>
    <col min="9477" max="9477" width="2.8984375" style="14" customWidth="1"/>
    <col min="9478" max="9478" width="8.69921875" style="14" customWidth="1"/>
    <col min="9479" max="9479" width="5.69921875" style="14" customWidth="1"/>
    <col min="9480" max="9480" width="2.8984375" style="14" customWidth="1"/>
    <col min="9481" max="9481" width="8.69921875" style="14" customWidth="1"/>
    <col min="9482" max="9482" width="5.69921875" style="14" customWidth="1"/>
    <col min="9483" max="9484" width="2.8984375" style="14" customWidth="1"/>
    <col min="9485" max="9485" width="5.8984375" style="14" customWidth="1"/>
    <col min="9486" max="9486" width="5.69921875" style="14" customWidth="1"/>
    <col min="9487" max="9487" width="2.8984375" style="14" customWidth="1"/>
    <col min="9488" max="9488" width="8.69921875" style="14" customWidth="1"/>
    <col min="9489" max="9489" width="8.09765625" style="14" customWidth="1"/>
    <col min="9490" max="9490" width="2.8984375" style="14" customWidth="1"/>
    <col min="9491" max="9491" width="2.69921875" style="14" customWidth="1"/>
    <col min="9492" max="9492" width="0.8984375" style="14" customWidth="1"/>
    <col min="9493" max="9493" width="3.19921875" style="14" customWidth="1"/>
    <col min="9494" max="9494" width="20.69921875" style="14" customWidth="1"/>
    <col min="9495" max="9495" width="13.19921875" style="14" bestFit="1" customWidth="1"/>
    <col min="9496" max="9496" width="17.19921875" style="14" bestFit="1" customWidth="1"/>
    <col min="9497" max="9498" width="8.69921875" style="14" bestFit="1" customWidth="1"/>
    <col min="9499" max="9728" width="8.3984375" style="14"/>
    <col min="9729" max="9729" width="3.69921875" style="14" customWidth="1"/>
    <col min="9730" max="9730" width="11.5" style="14" customWidth="1"/>
    <col min="9731" max="9731" width="8.69921875" style="14" customWidth="1"/>
    <col min="9732" max="9732" width="5.69921875" style="14" customWidth="1"/>
    <col min="9733" max="9733" width="2.8984375" style="14" customWidth="1"/>
    <col min="9734" max="9734" width="8.69921875" style="14" customWidth="1"/>
    <col min="9735" max="9735" width="5.69921875" style="14" customWidth="1"/>
    <col min="9736" max="9736" width="2.8984375" style="14" customWidth="1"/>
    <col min="9737" max="9737" width="8.69921875" style="14" customWidth="1"/>
    <col min="9738" max="9738" width="5.69921875" style="14" customWidth="1"/>
    <col min="9739" max="9740" width="2.8984375" style="14" customWidth="1"/>
    <col min="9741" max="9741" width="5.8984375" style="14" customWidth="1"/>
    <col min="9742" max="9742" width="5.69921875" style="14" customWidth="1"/>
    <col min="9743" max="9743" width="2.8984375" style="14" customWidth="1"/>
    <col min="9744" max="9744" width="8.69921875" style="14" customWidth="1"/>
    <col min="9745" max="9745" width="8.09765625" style="14" customWidth="1"/>
    <col min="9746" max="9746" width="2.8984375" style="14" customWidth="1"/>
    <col min="9747" max="9747" width="2.69921875" style="14" customWidth="1"/>
    <col min="9748" max="9748" width="0.8984375" style="14" customWidth="1"/>
    <col min="9749" max="9749" width="3.19921875" style="14" customWidth="1"/>
    <col min="9750" max="9750" width="20.69921875" style="14" customWidth="1"/>
    <col min="9751" max="9751" width="13.19921875" style="14" bestFit="1" customWidth="1"/>
    <col min="9752" max="9752" width="17.19921875" style="14" bestFit="1" customWidth="1"/>
    <col min="9753" max="9754" width="8.69921875" style="14" bestFit="1" customWidth="1"/>
    <col min="9755" max="9984" width="8.3984375" style="14"/>
    <col min="9985" max="9985" width="3.69921875" style="14" customWidth="1"/>
    <col min="9986" max="9986" width="11.5" style="14" customWidth="1"/>
    <col min="9987" max="9987" width="8.69921875" style="14" customWidth="1"/>
    <col min="9988" max="9988" width="5.69921875" style="14" customWidth="1"/>
    <col min="9989" max="9989" width="2.8984375" style="14" customWidth="1"/>
    <col min="9990" max="9990" width="8.69921875" style="14" customWidth="1"/>
    <col min="9991" max="9991" width="5.69921875" style="14" customWidth="1"/>
    <col min="9992" max="9992" width="2.8984375" style="14" customWidth="1"/>
    <col min="9993" max="9993" width="8.69921875" style="14" customWidth="1"/>
    <col min="9994" max="9994" width="5.69921875" style="14" customWidth="1"/>
    <col min="9995" max="9996" width="2.8984375" style="14" customWidth="1"/>
    <col min="9997" max="9997" width="5.8984375" style="14" customWidth="1"/>
    <col min="9998" max="9998" width="5.69921875" style="14" customWidth="1"/>
    <col min="9999" max="9999" width="2.8984375" style="14" customWidth="1"/>
    <col min="10000" max="10000" width="8.69921875" style="14" customWidth="1"/>
    <col min="10001" max="10001" width="8.09765625" style="14" customWidth="1"/>
    <col min="10002" max="10002" width="2.8984375" style="14" customWidth="1"/>
    <col min="10003" max="10003" width="2.69921875" style="14" customWidth="1"/>
    <col min="10004" max="10004" width="0.8984375" style="14" customWidth="1"/>
    <col min="10005" max="10005" width="3.19921875" style="14" customWidth="1"/>
    <col min="10006" max="10006" width="20.69921875" style="14" customWidth="1"/>
    <col min="10007" max="10007" width="13.19921875" style="14" bestFit="1" customWidth="1"/>
    <col min="10008" max="10008" width="17.19921875" style="14" bestFit="1" customWidth="1"/>
    <col min="10009" max="10010" width="8.69921875" style="14" bestFit="1" customWidth="1"/>
    <col min="10011" max="10240" width="8.3984375" style="14"/>
    <col min="10241" max="10241" width="3.69921875" style="14" customWidth="1"/>
    <col min="10242" max="10242" width="11.5" style="14" customWidth="1"/>
    <col min="10243" max="10243" width="8.69921875" style="14" customWidth="1"/>
    <col min="10244" max="10244" width="5.69921875" style="14" customWidth="1"/>
    <col min="10245" max="10245" width="2.8984375" style="14" customWidth="1"/>
    <col min="10246" max="10246" width="8.69921875" style="14" customWidth="1"/>
    <col min="10247" max="10247" width="5.69921875" style="14" customWidth="1"/>
    <col min="10248" max="10248" width="2.8984375" style="14" customWidth="1"/>
    <col min="10249" max="10249" width="8.69921875" style="14" customWidth="1"/>
    <col min="10250" max="10250" width="5.69921875" style="14" customWidth="1"/>
    <col min="10251" max="10252" width="2.8984375" style="14" customWidth="1"/>
    <col min="10253" max="10253" width="5.8984375" style="14" customWidth="1"/>
    <col min="10254" max="10254" width="5.69921875" style="14" customWidth="1"/>
    <col min="10255" max="10255" width="2.8984375" style="14" customWidth="1"/>
    <col min="10256" max="10256" width="8.69921875" style="14" customWidth="1"/>
    <col min="10257" max="10257" width="8.09765625" style="14" customWidth="1"/>
    <col min="10258" max="10258" width="2.8984375" style="14" customWidth="1"/>
    <col min="10259" max="10259" width="2.69921875" style="14" customWidth="1"/>
    <col min="10260" max="10260" width="0.8984375" style="14" customWidth="1"/>
    <col min="10261" max="10261" width="3.19921875" style="14" customWidth="1"/>
    <col min="10262" max="10262" width="20.69921875" style="14" customWidth="1"/>
    <col min="10263" max="10263" width="13.19921875" style="14" bestFit="1" customWidth="1"/>
    <col min="10264" max="10264" width="17.19921875" style="14" bestFit="1" customWidth="1"/>
    <col min="10265" max="10266" width="8.69921875" style="14" bestFit="1" customWidth="1"/>
    <col min="10267" max="10496" width="8.3984375" style="14"/>
    <col min="10497" max="10497" width="3.69921875" style="14" customWidth="1"/>
    <col min="10498" max="10498" width="11.5" style="14" customWidth="1"/>
    <col min="10499" max="10499" width="8.69921875" style="14" customWidth="1"/>
    <col min="10500" max="10500" width="5.69921875" style="14" customWidth="1"/>
    <col min="10501" max="10501" width="2.8984375" style="14" customWidth="1"/>
    <col min="10502" max="10502" width="8.69921875" style="14" customWidth="1"/>
    <col min="10503" max="10503" width="5.69921875" style="14" customWidth="1"/>
    <col min="10504" max="10504" width="2.8984375" style="14" customWidth="1"/>
    <col min="10505" max="10505" width="8.69921875" style="14" customWidth="1"/>
    <col min="10506" max="10506" width="5.69921875" style="14" customWidth="1"/>
    <col min="10507" max="10508" width="2.8984375" style="14" customWidth="1"/>
    <col min="10509" max="10509" width="5.8984375" style="14" customWidth="1"/>
    <col min="10510" max="10510" width="5.69921875" style="14" customWidth="1"/>
    <col min="10511" max="10511" width="2.8984375" style="14" customWidth="1"/>
    <col min="10512" max="10512" width="8.69921875" style="14" customWidth="1"/>
    <col min="10513" max="10513" width="8.09765625" style="14" customWidth="1"/>
    <col min="10514" max="10514" width="2.8984375" style="14" customWidth="1"/>
    <col min="10515" max="10515" width="2.69921875" style="14" customWidth="1"/>
    <col min="10516" max="10516" width="0.8984375" style="14" customWidth="1"/>
    <col min="10517" max="10517" width="3.19921875" style="14" customWidth="1"/>
    <col min="10518" max="10518" width="20.69921875" style="14" customWidth="1"/>
    <col min="10519" max="10519" width="13.19921875" style="14" bestFit="1" customWidth="1"/>
    <col min="10520" max="10520" width="17.19921875" style="14" bestFit="1" customWidth="1"/>
    <col min="10521" max="10522" width="8.69921875" style="14" bestFit="1" customWidth="1"/>
    <col min="10523" max="10752" width="8.3984375" style="14"/>
    <col min="10753" max="10753" width="3.69921875" style="14" customWidth="1"/>
    <col min="10754" max="10754" width="11.5" style="14" customWidth="1"/>
    <col min="10755" max="10755" width="8.69921875" style="14" customWidth="1"/>
    <col min="10756" max="10756" width="5.69921875" style="14" customWidth="1"/>
    <col min="10757" max="10757" width="2.8984375" style="14" customWidth="1"/>
    <col min="10758" max="10758" width="8.69921875" style="14" customWidth="1"/>
    <col min="10759" max="10759" width="5.69921875" style="14" customWidth="1"/>
    <col min="10760" max="10760" width="2.8984375" style="14" customWidth="1"/>
    <col min="10761" max="10761" width="8.69921875" style="14" customWidth="1"/>
    <col min="10762" max="10762" width="5.69921875" style="14" customWidth="1"/>
    <col min="10763" max="10764" width="2.8984375" style="14" customWidth="1"/>
    <col min="10765" max="10765" width="5.8984375" style="14" customWidth="1"/>
    <col min="10766" max="10766" width="5.69921875" style="14" customWidth="1"/>
    <col min="10767" max="10767" width="2.8984375" style="14" customWidth="1"/>
    <col min="10768" max="10768" width="8.69921875" style="14" customWidth="1"/>
    <col min="10769" max="10769" width="8.09765625" style="14" customWidth="1"/>
    <col min="10770" max="10770" width="2.8984375" style="14" customWidth="1"/>
    <col min="10771" max="10771" width="2.69921875" style="14" customWidth="1"/>
    <col min="10772" max="10772" width="0.8984375" style="14" customWidth="1"/>
    <col min="10773" max="10773" width="3.19921875" style="14" customWidth="1"/>
    <col min="10774" max="10774" width="20.69921875" style="14" customWidth="1"/>
    <col min="10775" max="10775" width="13.19921875" style="14" bestFit="1" customWidth="1"/>
    <col min="10776" max="10776" width="17.19921875" style="14" bestFit="1" customWidth="1"/>
    <col min="10777" max="10778" width="8.69921875" style="14" bestFit="1" customWidth="1"/>
    <col min="10779" max="11008" width="8.3984375" style="14"/>
    <col min="11009" max="11009" width="3.69921875" style="14" customWidth="1"/>
    <col min="11010" max="11010" width="11.5" style="14" customWidth="1"/>
    <col min="11011" max="11011" width="8.69921875" style="14" customWidth="1"/>
    <col min="11012" max="11012" width="5.69921875" style="14" customWidth="1"/>
    <col min="11013" max="11013" width="2.8984375" style="14" customWidth="1"/>
    <col min="11014" max="11014" width="8.69921875" style="14" customWidth="1"/>
    <col min="11015" max="11015" width="5.69921875" style="14" customWidth="1"/>
    <col min="11016" max="11016" width="2.8984375" style="14" customWidth="1"/>
    <col min="11017" max="11017" width="8.69921875" style="14" customWidth="1"/>
    <col min="11018" max="11018" width="5.69921875" style="14" customWidth="1"/>
    <col min="11019" max="11020" width="2.8984375" style="14" customWidth="1"/>
    <col min="11021" max="11021" width="5.8984375" style="14" customWidth="1"/>
    <col min="11022" max="11022" width="5.69921875" style="14" customWidth="1"/>
    <col min="11023" max="11023" width="2.8984375" style="14" customWidth="1"/>
    <col min="11024" max="11024" width="8.69921875" style="14" customWidth="1"/>
    <col min="11025" max="11025" width="8.09765625" style="14" customWidth="1"/>
    <col min="11026" max="11026" width="2.8984375" style="14" customWidth="1"/>
    <col min="11027" max="11027" width="2.69921875" style="14" customWidth="1"/>
    <col min="11028" max="11028" width="0.8984375" style="14" customWidth="1"/>
    <col min="11029" max="11029" width="3.19921875" style="14" customWidth="1"/>
    <col min="11030" max="11030" width="20.69921875" style="14" customWidth="1"/>
    <col min="11031" max="11031" width="13.19921875" style="14" bestFit="1" customWidth="1"/>
    <col min="11032" max="11032" width="17.19921875" style="14" bestFit="1" customWidth="1"/>
    <col min="11033" max="11034" width="8.69921875" style="14" bestFit="1" customWidth="1"/>
    <col min="11035" max="11264" width="8.3984375" style="14"/>
    <col min="11265" max="11265" width="3.69921875" style="14" customWidth="1"/>
    <col min="11266" max="11266" width="11.5" style="14" customWidth="1"/>
    <col min="11267" max="11267" width="8.69921875" style="14" customWidth="1"/>
    <col min="11268" max="11268" width="5.69921875" style="14" customWidth="1"/>
    <col min="11269" max="11269" width="2.8984375" style="14" customWidth="1"/>
    <col min="11270" max="11270" width="8.69921875" style="14" customWidth="1"/>
    <col min="11271" max="11271" width="5.69921875" style="14" customWidth="1"/>
    <col min="11272" max="11272" width="2.8984375" style="14" customWidth="1"/>
    <col min="11273" max="11273" width="8.69921875" style="14" customWidth="1"/>
    <col min="11274" max="11274" width="5.69921875" style="14" customWidth="1"/>
    <col min="11275" max="11276" width="2.8984375" style="14" customWidth="1"/>
    <col min="11277" max="11277" width="5.8984375" style="14" customWidth="1"/>
    <col min="11278" max="11278" width="5.69921875" style="14" customWidth="1"/>
    <col min="11279" max="11279" width="2.8984375" style="14" customWidth="1"/>
    <col min="11280" max="11280" width="8.69921875" style="14" customWidth="1"/>
    <col min="11281" max="11281" width="8.09765625" style="14" customWidth="1"/>
    <col min="11282" max="11282" width="2.8984375" style="14" customWidth="1"/>
    <col min="11283" max="11283" width="2.69921875" style="14" customWidth="1"/>
    <col min="11284" max="11284" width="0.8984375" style="14" customWidth="1"/>
    <col min="11285" max="11285" width="3.19921875" style="14" customWidth="1"/>
    <col min="11286" max="11286" width="20.69921875" style="14" customWidth="1"/>
    <col min="11287" max="11287" width="13.19921875" style="14" bestFit="1" customWidth="1"/>
    <col min="11288" max="11288" width="17.19921875" style="14" bestFit="1" customWidth="1"/>
    <col min="11289" max="11290" width="8.69921875" style="14" bestFit="1" customWidth="1"/>
    <col min="11291" max="11520" width="8.3984375" style="14"/>
    <col min="11521" max="11521" width="3.69921875" style="14" customWidth="1"/>
    <col min="11522" max="11522" width="11.5" style="14" customWidth="1"/>
    <col min="11523" max="11523" width="8.69921875" style="14" customWidth="1"/>
    <col min="11524" max="11524" width="5.69921875" style="14" customWidth="1"/>
    <col min="11525" max="11525" width="2.8984375" style="14" customWidth="1"/>
    <col min="11526" max="11526" width="8.69921875" style="14" customWidth="1"/>
    <col min="11527" max="11527" width="5.69921875" style="14" customWidth="1"/>
    <col min="11528" max="11528" width="2.8984375" style="14" customWidth="1"/>
    <col min="11529" max="11529" width="8.69921875" style="14" customWidth="1"/>
    <col min="11530" max="11530" width="5.69921875" style="14" customWidth="1"/>
    <col min="11531" max="11532" width="2.8984375" style="14" customWidth="1"/>
    <col min="11533" max="11533" width="5.8984375" style="14" customWidth="1"/>
    <col min="11534" max="11534" width="5.69921875" style="14" customWidth="1"/>
    <col min="11535" max="11535" width="2.8984375" style="14" customWidth="1"/>
    <col min="11536" max="11536" width="8.69921875" style="14" customWidth="1"/>
    <col min="11537" max="11537" width="8.09765625" style="14" customWidth="1"/>
    <col min="11538" max="11538" width="2.8984375" style="14" customWidth="1"/>
    <col min="11539" max="11539" width="2.69921875" style="14" customWidth="1"/>
    <col min="11540" max="11540" width="0.8984375" style="14" customWidth="1"/>
    <col min="11541" max="11541" width="3.19921875" style="14" customWidth="1"/>
    <col min="11542" max="11542" width="20.69921875" style="14" customWidth="1"/>
    <col min="11543" max="11543" width="13.19921875" style="14" bestFit="1" customWidth="1"/>
    <col min="11544" max="11544" width="17.19921875" style="14" bestFit="1" customWidth="1"/>
    <col min="11545" max="11546" width="8.69921875" style="14" bestFit="1" customWidth="1"/>
    <col min="11547" max="11776" width="8.3984375" style="14"/>
    <col min="11777" max="11777" width="3.69921875" style="14" customWidth="1"/>
    <col min="11778" max="11778" width="11.5" style="14" customWidth="1"/>
    <col min="11779" max="11779" width="8.69921875" style="14" customWidth="1"/>
    <col min="11780" max="11780" width="5.69921875" style="14" customWidth="1"/>
    <col min="11781" max="11781" width="2.8984375" style="14" customWidth="1"/>
    <col min="11782" max="11782" width="8.69921875" style="14" customWidth="1"/>
    <col min="11783" max="11783" width="5.69921875" style="14" customWidth="1"/>
    <col min="11784" max="11784" width="2.8984375" style="14" customWidth="1"/>
    <col min="11785" max="11785" width="8.69921875" style="14" customWidth="1"/>
    <col min="11786" max="11786" width="5.69921875" style="14" customWidth="1"/>
    <col min="11787" max="11788" width="2.8984375" style="14" customWidth="1"/>
    <col min="11789" max="11789" width="5.8984375" style="14" customWidth="1"/>
    <col min="11790" max="11790" width="5.69921875" style="14" customWidth="1"/>
    <col min="11791" max="11791" width="2.8984375" style="14" customWidth="1"/>
    <col min="11792" max="11792" width="8.69921875" style="14" customWidth="1"/>
    <col min="11793" max="11793" width="8.09765625" style="14" customWidth="1"/>
    <col min="11794" max="11794" width="2.8984375" style="14" customWidth="1"/>
    <col min="11795" max="11795" width="2.69921875" style="14" customWidth="1"/>
    <col min="11796" max="11796" width="0.8984375" style="14" customWidth="1"/>
    <col min="11797" max="11797" width="3.19921875" style="14" customWidth="1"/>
    <col min="11798" max="11798" width="20.69921875" style="14" customWidth="1"/>
    <col min="11799" max="11799" width="13.19921875" style="14" bestFit="1" customWidth="1"/>
    <col min="11800" max="11800" width="17.19921875" style="14" bestFit="1" customWidth="1"/>
    <col min="11801" max="11802" width="8.69921875" style="14" bestFit="1" customWidth="1"/>
    <col min="11803" max="12032" width="8.3984375" style="14"/>
    <col min="12033" max="12033" width="3.69921875" style="14" customWidth="1"/>
    <col min="12034" max="12034" width="11.5" style="14" customWidth="1"/>
    <col min="12035" max="12035" width="8.69921875" style="14" customWidth="1"/>
    <col min="12036" max="12036" width="5.69921875" style="14" customWidth="1"/>
    <col min="12037" max="12037" width="2.8984375" style="14" customWidth="1"/>
    <col min="12038" max="12038" width="8.69921875" style="14" customWidth="1"/>
    <col min="12039" max="12039" width="5.69921875" style="14" customWidth="1"/>
    <col min="12040" max="12040" width="2.8984375" style="14" customWidth="1"/>
    <col min="12041" max="12041" width="8.69921875" style="14" customWidth="1"/>
    <col min="12042" max="12042" width="5.69921875" style="14" customWidth="1"/>
    <col min="12043" max="12044" width="2.8984375" style="14" customWidth="1"/>
    <col min="12045" max="12045" width="5.8984375" style="14" customWidth="1"/>
    <col min="12046" max="12046" width="5.69921875" style="14" customWidth="1"/>
    <col min="12047" max="12047" width="2.8984375" style="14" customWidth="1"/>
    <col min="12048" max="12048" width="8.69921875" style="14" customWidth="1"/>
    <col min="12049" max="12049" width="8.09765625" style="14" customWidth="1"/>
    <col min="12050" max="12050" width="2.8984375" style="14" customWidth="1"/>
    <col min="12051" max="12051" width="2.69921875" style="14" customWidth="1"/>
    <col min="12052" max="12052" width="0.8984375" style="14" customWidth="1"/>
    <col min="12053" max="12053" width="3.19921875" style="14" customWidth="1"/>
    <col min="12054" max="12054" width="20.69921875" style="14" customWidth="1"/>
    <col min="12055" max="12055" width="13.19921875" style="14" bestFit="1" customWidth="1"/>
    <col min="12056" max="12056" width="17.19921875" style="14" bestFit="1" customWidth="1"/>
    <col min="12057" max="12058" width="8.69921875" style="14" bestFit="1" customWidth="1"/>
    <col min="12059" max="12288" width="8.3984375" style="14"/>
    <col min="12289" max="12289" width="3.69921875" style="14" customWidth="1"/>
    <col min="12290" max="12290" width="11.5" style="14" customWidth="1"/>
    <col min="12291" max="12291" width="8.69921875" style="14" customWidth="1"/>
    <col min="12292" max="12292" width="5.69921875" style="14" customWidth="1"/>
    <col min="12293" max="12293" width="2.8984375" style="14" customWidth="1"/>
    <col min="12294" max="12294" width="8.69921875" style="14" customWidth="1"/>
    <col min="12295" max="12295" width="5.69921875" style="14" customWidth="1"/>
    <col min="12296" max="12296" width="2.8984375" style="14" customWidth="1"/>
    <col min="12297" max="12297" width="8.69921875" style="14" customWidth="1"/>
    <col min="12298" max="12298" width="5.69921875" style="14" customWidth="1"/>
    <col min="12299" max="12300" width="2.8984375" style="14" customWidth="1"/>
    <col min="12301" max="12301" width="5.8984375" style="14" customWidth="1"/>
    <col min="12302" max="12302" width="5.69921875" style="14" customWidth="1"/>
    <col min="12303" max="12303" width="2.8984375" style="14" customWidth="1"/>
    <col min="12304" max="12304" width="8.69921875" style="14" customWidth="1"/>
    <col min="12305" max="12305" width="8.09765625" style="14" customWidth="1"/>
    <col min="12306" max="12306" width="2.8984375" style="14" customWidth="1"/>
    <col min="12307" max="12307" width="2.69921875" style="14" customWidth="1"/>
    <col min="12308" max="12308" width="0.8984375" style="14" customWidth="1"/>
    <col min="12309" max="12309" width="3.19921875" style="14" customWidth="1"/>
    <col min="12310" max="12310" width="20.69921875" style="14" customWidth="1"/>
    <col min="12311" max="12311" width="13.19921875" style="14" bestFit="1" customWidth="1"/>
    <col min="12312" max="12312" width="17.19921875" style="14" bestFit="1" customWidth="1"/>
    <col min="12313" max="12314" width="8.69921875" style="14" bestFit="1" customWidth="1"/>
    <col min="12315" max="12544" width="8.3984375" style="14"/>
    <col min="12545" max="12545" width="3.69921875" style="14" customWidth="1"/>
    <col min="12546" max="12546" width="11.5" style="14" customWidth="1"/>
    <col min="12547" max="12547" width="8.69921875" style="14" customWidth="1"/>
    <col min="12548" max="12548" width="5.69921875" style="14" customWidth="1"/>
    <col min="12549" max="12549" width="2.8984375" style="14" customWidth="1"/>
    <col min="12550" max="12550" width="8.69921875" style="14" customWidth="1"/>
    <col min="12551" max="12551" width="5.69921875" style="14" customWidth="1"/>
    <col min="12552" max="12552" width="2.8984375" style="14" customWidth="1"/>
    <col min="12553" max="12553" width="8.69921875" style="14" customWidth="1"/>
    <col min="12554" max="12554" width="5.69921875" style="14" customWidth="1"/>
    <col min="12555" max="12556" width="2.8984375" style="14" customWidth="1"/>
    <col min="12557" max="12557" width="5.8984375" style="14" customWidth="1"/>
    <col min="12558" max="12558" width="5.69921875" style="14" customWidth="1"/>
    <col min="12559" max="12559" width="2.8984375" style="14" customWidth="1"/>
    <col min="12560" max="12560" width="8.69921875" style="14" customWidth="1"/>
    <col min="12561" max="12561" width="8.09765625" style="14" customWidth="1"/>
    <col min="12562" max="12562" width="2.8984375" style="14" customWidth="1"/>
    <col min="12563" max="12563" width="2.69921875" style="14" customWidth="1"/>
    <col min="12564" max="12564" width="0.8984375" style="14" customWidth="1"/>
    <col min="12565" max="12565" width="3.19921875" style="14" customWidth="1"/>
    <col min="12566" max="12566" width="20.69921875" style="14" customWidth="1"/>
    <col min="12567" max="12567" width="13.19921875" style="14" bestFit="1" customWidth="1"/>
    <col min="12568" max="12568" width="17.19921875" style="14" bestFit="1" customWidth="1"/>
    <col min="12569" max="12570" width="8.69921875" style="14" bestFit="1" customWidth="1"/>
    <col min="12571" max="12800" width="8.3984375" style="14"/>
    <col min="12801" max="12801" width="3.69921875" style="14" customWidth="1"/>
    <col min="12802" max="12802" width="11.5" style="14" customWidth="1"/>
    <col min="12803" max="12803" width="8.69921875" style="14" customWidth="1"/>
    <col min="12804" max="12804" width="5.69921875" style="14" customWidth="1"/>
    <col min="12805" max="12805" width="2.8984375" style="14" customWidth="1"/>
    <col min="12806" max="12806" width="8.69921875" style="14" customWidth="1"/>
    <col min="12807" max="12807" width="5.69921875" style="14" customWidth="1"/>
    <col min="12808" max="12808" width="2.8984375" style="14" customWidth="1"/>
    <col min="12809" max="12809" width="8.69921875" style="14" customWidth="1"/>
    <col min="12810" max="12810" width="5.69921875" style="14" customWidth="1"/>
    <col min="12811" max="12812" width="2.8984375" style="14" customWidth="1"/>
    <col min="12813" max="12813" width="5.8984375" style="14" customWidth="1"/>
    <col min="12814" max="12814" width="5.69921875" style="14" customWidth="1"/>
    <col min="12815" max="12815" width="2.8984375" style="14" customWidth="1"/>
    <col min="12816" max="12816" width="8.69921875" style="14" customWidth="1"/>
    <col min="12817" max="12817" width="8.09765625" style="14" customWidth="1"/>
    <col min="12818" max="12818" width="2.8984375" style="14" customWidth="1"/>
    <col min="12819" max="12819" width="2.69921875" style="14" customWidth="1"/>
    <col min="12820" max="12820" width="0.8984375" style="14" customWidth="1"/>
    <col min="12821" max="12821" width="3.19921875" style="14" customWidth="1"/>
    <col min="12822" max="12822" width="20.69921875" style="14" customWidth="1"/>
    <col min="12823" max="12823" width="13.19921875" style="14" bestFit="1" customWidth="1"/>
    <col min="12824" max="12824" width="17.19921875" style="14" bestFit="1" customWidth="1"/>
    <col min="12825" max="12826" width="8.69921875" style="14" bestFit="1" customWidth="1"/>
    <col min="12827" max="13056" width="8.3984375" style="14"/>
    <col min="13057" max="13057" width="3.69921875" style="14" customWidth="1"/>
    <col min="13058" max="13058" width="11.5" style="14" customWidth="1"/>
    <col min="13059" max="13059" width="8.69921875" style="14" customWidth="1"/>
    <col min="13060" max="13060" width="5.69921875" style="14" customWidth="1"/>
    <col min="13061" max="13061" width="2.8984375" style="14" customWidth="1"/>
    <col min="13062" max="13062" width="8.69921875" style="14" customWidth="1"/>
    <col min="13063" max="13063" width="5.69921875" style="14" customWidth="1"/>
    <col min="13064" max="13064" width="2.8984375" style="14" customWidth="1"/>
    <col min="13065" max="13065" width="8.69921875" style="14" customWidth="1"/>
    <col min="13066" max="13066" width="5.69921875" style="14" customWidth="1"/>
    <col min="13067" max="13068" width="2.8984375" style="14" customWidth="1"/>
    <col min="13069" max="13069" width="5.8984375" style="14" customWidth="1"/>
    <col min="13070" max="13070" width="5.69921875" style="14" customWidth="1"/>
    <col min="13071" max="13071" width="2.8984375" style="14" customWidth="1"/>
    <col min="13072" max="13072" width="8.69921875" style="14" customWidth="1"/>
    <col min="13073" max="13073" width="8.09765625" style="14" customWidth="1"/>
    <col min="13074" max="13074" width="2.8984375" style="14" customWidth="1"/>
    <col min="13075" max="13075" width="2.69921875" style="14" customWidth="1"/>
    <col min="13076" max="13076" width="0.8984375" style="14" customWidth="1"/>
    <col min="13077" max="13077" width="3.19921875" style="14" customWidth="1"/>
    <col min="13078" max="13078" width="20.69921875" style="14" customWidth="1"/>
    <col min="13079" max="13079" width="13.19921875" style="14" bestFit="1" customWidth="1"/>
    <col min="13080" max="13080" width="17.19921875" style="14" bestFit="1" customWidth="1"/>
    <col min="13081" max="13082" width="8.69921875" style="14" bestFit="1" customWidth="1"/>
    <col min="13083" max="13312" width="8.3984375" style="14"/>
    <col min="13313" max="13313" width="3.69921875" style="14" customWidth="1"/>
    <col min="13314" max="13314" width="11.5" style="14" customWidth="1"/>
    <col min="13315" max="13315" width="8.69921875" style="14" customWidth="1"/>
    <col min="13316" max="13316" width="5.69921875" style="14" customWidth="1"/>
    <col min="13317" max="13317" width="2.8984375" style="14" customWidth="1"/>
    <col min="13318" max="13318" width="8.69921875" style="14" customWidth="1"/>
    <col min="13319" max="13319" width="5.69921875" style="14" customWidth="1"/>
    <col min="13320" max="13320" width="2.8984375" style="14" customWidth="1"/>
    <col min="13321" max="13321" width="8.69921875" style="14" customWidth="1"/>
    <col min="13322" max="13322" width="5.69921875" style="14" customWidth="1"/>
    <col min="13323" max="13324" width="2.8984375" style="14" customWidth="1"/>
    <col min="13325" max="13325" width="5.8984375" style="14" customWidth="1"/>
    <col min="13326" max="13326" width="5.69921875" style="14" customWidth="1"/>
    <col min="13327" max="13327" width="2.8984375" style="14" customWidth="1"/>
    <col min="13328" max="13328" width="8.69921875" style="14" customWidth="1"/>
    <col min="13329" max="13329" width="8.09765625" style="14" customWidth="1"/>
    <col min="13330" max="13330" width="2.8984375" style="14" customWidth="1"/>
    <col min="13331" max="13331" width="2.69921875" style="14" customWidth="1"/>
    <col min="13332" max="13332" width="0.8984375" style="14" customWidth="1"/>
    <col min="13333" max="13333" width="3.19921875" style="14" customWidth="1"/>
    <col min="13334" max="13334" width="20.69921875" style="14" customWidth="1"/>
    <col min="13335" max="13335" width="13.19921875" style="14" bestFit="1" customWidth="1"/>
    <col min="13336" max="13336" width="17.19921875" style="14" bestFit="1" customWidth="1"/>
    <col min="13337" max="13338" width="8.69921875" style="14" bestFit="1" customWidth="1"/>
    <col min="13339" max="13568" width="8.3984375" style="14"/>
    <col min="13569" max="13569" width="3.69921875" style="14" customWidth="1"/>
    <col min="13570" max="13570" width="11.5" style="14" customWidth="1"/>
    <col min="13571" max="13571" width="8.69921875" style="14" customWidth="1"/>
    <col min="13572" max="13572" width="5.69921875" style="14" customWidth="1"/>
    <col min="13573" max="13573" width="2.8984375" style="14" customWidth="1"/>
    <col min="13574" max="13574" width="8.69921875" style="14" customWidth="1"/>
    <col min="13575" max="13575" width="5.69921875" style="14" customWidth="1"/>
    <col min="13576" max="13576" width="2.8984375" style="14" customWidth="1"/>
    <col min="13577" max="13577" width="8.69921875" style="14" customWidth="1"/>
    <col min="13578" max="13578" width="5.69921875" style="14" customWidth="1"/>
    <col min="13579" max="13580" width="2.8984375" style="14" customWidth="1"/>
    <col min="13581" max="13581" width="5.8984375" style="14" customWidth="1"/>
    <col min="13582" max="13582" width="5.69921875" style="14" customWidth="1"/>
    <col min="13583" max="13583" width="2.8984375" style="14" customWidth="1"/>
    <col min="13584" max="13584" width="8.69921875" style="14" customWidth="1"/>
    <col min="13585" max="13585" width="8.09765625" style="14" customWidth="1"/>
    <col min="13586" max="13586" width="2.8984375" style="14" customWidth="1"/>
    <col min="13587" max="13587" width="2.69921875" style="14" customWidth="1"/>
    <col min="13588" max="13588" width="0.8984375" style="14" customWidth="1"/>
    <col min="13589" max="13589" width="3.19921875" style="14" customWidth="1"/>
    <col min="13590" max="13590" width="20.69921875" style="14" customWidth="1"/>
    <col min="13591" max="13591" width="13.19921875" style="14" bestFit="1" customWidth="1"/>
    <col min="13592" max="13592" width="17.19921875" style="14" bestFit="1" customWidth="1"/>
    <col min="13593" max="13594" width="8.69921875" style="14" bestFit="1" customWidth="1"/>
    <col min="13595" max="13824" width="8.3984375" style="14"/>
    <col min="13825" max="13825" width="3.69921875" style="14" customWidth="1"/>
    <col min="13826" max="13826" width="11.5" style="14" customWidth="1"/>
    <col min="13827" max="13827" width="8.69921875" style="14" customWidth="1"/>
    <col min="13828" max="13828" width="5.69921875" style="14" customWidth="1"/>
    <col min="13829" max="13829" width="2.8984375" style="14" customWidth="1"/>
    <col min="13830" max="13830" width="8.69921875" style="14" customWidth="1"/>
    <col min="13831" max="13831" width="5.69921875" style="14" customWidth="1"/>
    <col min="13832" max="13832" width="2.8984375" style="14" customWidth="1"/>
    <col min="13833" max="13833" width="8.69921875" style="14" customWidth="1"/>
    <col min="13834" max="13834" width="5.69921875" style="14" customWidth="1"/>
    <col min="13835" max="13836" width="2.8984375" style="14" customWidth="1"/>
    <col min="13837" max="13837" width="5.8984375" style="14" customWidth="1"/>
    <col min="13838" max="13838" width="5.69921875" style="14" customWidth="1"/>
    <col min="13839" max="13839" width="2.8984375" style="14" customWidth="1"/>
    <col min="13840" max="13840" width="8.69921875" style="14" customWidth="1"/>
    <col min="13841" max="13841" width="8.09765625" style="14" customWidth="1"/>
    <col min="13842" max="13842" width="2.8984375" style="14" customWidth="1"/>
    <col min="13843" max="13843" width="2.69921875" style="14" customWidth="1"/>
    <col min="13844" max="13844" width="0.8984375" style="14" customWidth="1"/>
    <col min="13845" max="13845" width="3.19921875" style="14" customWidth="1"/>
    <col min="13846" max="13846" width="20.69921875" style="14" customWidth="1"/>
    <col min="13847" max="13847" width="13.19921875" style="14" bestFit="1" customWidth="1"/>
    <col min="13848" max="13848" width="17.19921875" style="14" bestFit="1" customWidth="1"/>
    <col min="13849" max="13850" width="8.69921875" style="14" bestFit="1" customWidth="1"/>
    <col min="13851" max="14080" width="8.3984375" style="14"/>
    <col min="14081" max="14081" width="3.69921875" style="14" customWidth="1"/>
    <col min="14082" max="14082" width="11.5" style="14" customWidth="1"/>
    <col min="14083" max="14083" width="8.69921875" style="14" customWidth="1"/>
    <col min="14084" max="14084" width="5.69921875" style="14" customWidth="1"/>
    <col min="14085" max="14085" width="2.8984375" style="14" customWidth="1"/>
    <col min="14086" max="14086" width="8.69921875" style="14" customWidth="1"/>
    <col min="14087" max="14087" width="5.69921875" style="14" customWidth="1"/>
    <col min="14088" max="14088" width="2.8984375" style="14" customWidth="1"/>
    <col min="14089" max="14089" width="8.69921875" style="14" customWidth="1"/>
    <col min="14090" max="14090" width="5.69921875" style="14" customWidth="1"/>
    <col min="14091" max="14092" width="2.8984375" style="14" customWidth="1"/>
    <col min="14093" max="14093" width="5.8984375" style="14" customWidth="1"/>
    <col min="14094" max="14094" width="5.69921875" style="14" customWidth="1"/>
    <col min="14095" max="14095" width="2.8984375" style="14" customWidth="1"/>
    <col min="14096" max="14096" width="8.69921875" style="14" customWidth="1"/>
    <col min="14097" max="14097" width="8.09765625" style="14" customWidth="1"/>
    <col min="14098" max="14098" width="2.8984375" style="14" customWidth="1"/>
    <col min="14099" max="14099" width="2.69921875" style="14" customWidth="1"/>
    <col min="14100" max="14100" width="0.8984375" style="14" customWidth="1"/>
    <col min="14101" max="14101" width="3.19921875" style="14" customWidth="1"/>
    <col min="14102" max="14102" width="20.69921875" style="14" customWidth="1"/>
    <col min="14103" max="14103" width="13.19921875" style="14" bestFit="1" customWidth="1"/>
    <col min="14104" max="14104" width="17.19921875" style="14" bestFit="1" customWidth="1"/>
    <col min="14105" max="14106" width="8.69921875" style="14" bestFit="1" customWidth="1"/>
    <col min="14107" max="14336" width="8.3984375" style="14"/>
    <col min="14337" max="14337" width="3.69921875" style="14" customWidth="1"/>
    <col min="14338" max="14338" width="11.5" style="14" customWidth="1"/>
    <col min="14339" max="14339" width="8.69921875" style="14" customWidth="1"/>
    <col min="14340" max="14340" width="5.69921875" style="14" customWidth="1"/>
    <col min="14341" max="14341" width="2.8984375" style="14" customWidth="1"/>
    <col min="14342" max="14342" width="8.69921875" style="14" customWidth="1"/>
    <col min="14343" max="14343" width="5.69921875" style="14" customWidth="1"/>
    <col min="14344" max="14344" width="2.8984375" style="14" customWidth="1"/>
    <col min="14345" max="14345" width="8.69921875" style="14" customWidth="1"/>
    <col min="14346" max="14346" width="5.69921875" style="14" customWidth="1"/>
    <col min="14347" max="14348" width="2.8984375" style="14" customWidth="1"/>
    <col min="14349" max="14349" width="5.8984375" style="14" customWidth="1"/>
    <col min="14350" max="14350" width="5.69921875" style="14" customWidth="1"/>
    <col min="14351" max="14351" width="2.8984375" style="14" customWidth="1"/>
    <col min="14352" max="14352" width="8.69921875" style="14" customWidth="1"/>
    <col min="14353" max="14353" width="8.09765625" style="14" customWidth="1"/>
    <col min="14354" max="14354" width="2.8984375" style="14" customWidth="1"/>
    <col min="14355" max="14355" width="2.69921875" style="14" customWidth="1"/>
    <col min="14356" max="14356" width="0.8984375" style="14" customWidth="1"/>
    <col min="14357" max="14357" width="3.19921875" style="14" customWidth="1"/>
    <col min="14358" max="14358" width="20.69921875" style="14" customWidth="1"/>
    <col min="14359" max="14359" width="13.19921875" style="14" bestFit="1" customWidth="1"/>
    <col min="14360" max="14360" width="17.19921875" style="14" bestFit="1" customWidth="1"/>
    <col min="14361" max="14362" width="8.69921875" style="14" bestFit="1" customWidth="1"/>
    <col min="14363" max="14592" width="8.3984375" style="14"/>
    <col min="14593" max="14593" width="3.69921875" style="14" customWidth="1"/>
    <col min="14594" max="14594" width="11.5" style="14" customWidth="1"/>
    <col min="14595" max="14595" width="8.69921875" style="14" customWidth="1"/>
    <col min="14596" max="14596" width="5.69921875" style="14" customWidth="1"/>
    <col min="14597" max="14597" width="2.8984375" style="14" customWidth="1"/>
    <col min="14598" max="14598" width="8.69921875" style="14" customWidth="1"/>
    <col min="14599" max="14599" width="5.69921875" style="14" customWidth="1"/>
    <col min="14600" max="14600" width="2.8984375" style="14" customWidth="1"/>
    <col min="14601" max="14601" width="8.69921875" style="14" customWidth="1"/>
    <col min="14602" max="14602" width="5.69921875" style="14" customWidth="1"/>
    <col min="14603" max="14604" width="2.8984375" style="14" customWidth="1"/>
    <col min="14605" max="14605" width="5.8984375" style="14" customWidth="1"/>
    <col min="14606" max="14606" width="5.69921875" style="14" customWidth="1"/>
    <col min="14607" max="14607" width="2.8984375" style="14" customWidth="1"/>
    <col min="14608" max="14608" width="8.69921875" style="14" customWidth="1"/>
    <col min="14609" max="14609" width="8.09765625" style="14" customWidth="1"/>
    <col min="14610" max="14610" width="2.8984375" style="14" customWidth="1"/>
    <col min="14611" max="14611" width="2.69921875" style="14" customWidth="1"/>
    <col min="14612" max="14612" width="0.8984375" style="14" customWidth="1"/>
    <col min="14613" max="14613" width="3.19921875" style="14" customWidth="1"/>
    <col min="14614" max="14614" width="20.69921875" style="14" customWidth="1"/>
    <col min="14615" max="14615" width="13.19921875" style="14" bestFit="1" customWidth="1"/>
    <col min="14616" max="14616" width="17.19921875" style="14" bestFit="1" customWidth="1"/>
    <col min="14617" max="14618" width="8.69921875" style="14" bestFit="1" customWidth="1"/>
    <col min="14619" max="14848" width="8.3984375" style="14"/>
    <col min="14849" max="14849" width="3.69921875" style="14" customWidth="1"/>
    <col min="14850" max="14850" width="11.5" style="14" customWidth="1"/>
    <col min="14851" max="14851" width="8.69921875" style="14" customWidth="1"/>
    <col min="14852" max="14852" width="5.69921875" style="14" customWidth="1"/>
    <col min="14853" max="14853" width="2.8984375" style="14" customWidth="1"/>
    <col min="14854" max="14854" width="8.69921875" style="14" customWidth="1"/>
    <col min="14855" max="14855" width="5.69921875" style="14" customWidth="1"/>
    <col min="14856" max="14856" width="2.8984375" style="14" customWidth="1"/>
    <col min="14857" max="14857" width="8.69921875" style="14" customWidth="1"/>
    <col min="14858" max="14858" width="5.69921875" style="14" customWidth="1"/>
    <col min="14859" max="14860" width="2.8984375" style="14" customWidth="1"/>
    <col min="14861" max="14861" width="5.8984375" style="14" customWidth="1"/>
    <col min="14862" max="14862" width="5.69921875" style="14" customWidth="1"/>
    <col min="14863" max="14863" width="2.8984375" style="14" customWidth="1"/>
    <col min="14864" max="14864" width="8.69921875" style="14" customWidth="1"/>
    <col min="14865" max="14865" width="8.09765625" style="14" customWidth="1"/>
    <col min="14866" max="14866" width="2.8984375" style="14" customWidth="1"/>
    <col min="14867" max="14867" width="2.69921875" style="14" customWidth="1"/>
    <col min="14868" max="14868" width="0.8984375" style="14" customWidth="1"/>
    <col min="14869" max="14869" width="3.19921875" style="14" customWidth="1"/>
    <col min="14870" max="14870" width="20.69921875" style="14" customWidth="1"/>
    <col min="14871" max="14871" width="13.19921875" style="14" bestFit="1" customWidth="1"/>
    <col min="14872" max="14872" width="17.19921875" style="14" bestFit="1" customWidth="1"/>
    <col min="14873" max="14874" width="8.69921875" style="14" bestFit="1" customWidth="1"/>
    <col min="14875" max="15104" width="8.3984375" style="14"/>
    <col min="15105" max="15105" width="3.69921875" style="14" customWidth="1"/>
    <col min="15106" max="15106" width="11.5" style="14" customWidth="1"/>
    <col min="15107" max="15107" width="8.69921875" style="14" customWidth="1"/>
    <col min="15108" max="15108" width="5.69921875" style="14" customWidth="1"/>
    <col min="15109" max="15109" width="2.8984375" style="14" customWidth="1"/>
    <col min="15110" max="15110" width="8.69921875" style="14" customWidth="1"/>
    <col min="15111" max="15111" width="5.69921875" style="14" customWidth="1"/>
    <col min="15112" max="15112" width="2.8984375" style="14" customWidth="1"/>
    <col min="15113" max="15113" width="8.69921875" style="14" customWidth="1"/>
    <col min="15114" max="15114" width="5.69921875" style="14" customWidth="1"/>
    <col min="15115" max="15116" width="2.8984375" style="14" customWidth="1"/>
    <col min="15117" max="15117" width="5.8984375" style="14" customWidth="1"/>
    <col min="15118" max="15118" width="5.69921875" style="14" customWidth="1"/>
    <col min="15119" max="15119" width="2.8984375" style="14" customWidth="1"/>
    <col min="15120" max="15120" width="8.69921875" style="14" customWidth="1"/>
    <col min="15121" max="15121" width="8.09765625" style="14" customWidth="1"/>
    <col min="15122" max="15122" width="2.8984375" style="14" customWidth="1"/>
    <col min="15123" max="15123" width="2.69921875" style="14" customWidth="1"/>
    <col min="15124" max="15124" width="0.8984375" style="14" customWidth="1"/>
    <col min="15125" max="15125" width="3.19921875" style="14" customWidth="1"/>
    <col min="15126" max="15126" width="20.69921875" style="14" customWidth="1"/>
    <col min="15127" max="15127" width="13.19921875" style="14" bestFit="1" customWidth="1"/>
    <col min="15128" max="15128" width="17.19921875" style="14" bestFit="1" customWidth="1"/>
    <col min="15129" max="15130" width="8.69921875" style="14" bestFit="1" customWidth="1"/>
    <col min="15131" max="15360" width="8.3984375" style="14"/>
    <col min="15361" max="15361" width="3.69921875" style="14" customWidth="1"/>
    <col min="15362" max="15362" width="11.5" style="14" customWidth="1"/>
    <col min="15363" max="15363" width="8.69921875" style="14" customWidth="1"/>
    <col min="15364" max="15364" width="5.69921875" style="14" customWidth="1"/>
    <col min="15365" max="15365" width="2.8984375" style="14" customWidth="1"/>
    <col min="15366" max="15366" width="8.69921875" style="14" customWidth="1"/>
    <col min="15367" max="15367" width="5.69921875" style="14" customWidth="1"/>
    <col min="15368" max="15368" width="2.8984375" style="14" customWidth="1"/>
    <col min="15369" max="15369" width="8.69921875" style="14" customWidth="1"/>
    <col min="15370" max="15370" width="5.69921875" style="14" customWidth="1"/>
    <col min="15371" max="15372" width="2.8984375" style="14" customWidth="1"/>
    <col min="15373" max="15373" width="5.8984375" style="14" customWidth="1"/>
    <col min="15374" max="15374" width="5.69921875" style="14" customWidth="1"/>
    <col min="15375" max="15375" width="2.8984375" style="14" customWidth="1"/>
    <col min="15376" max="15376" width="8.69921875" style="14" customWidth="1"/>
    <col min="15377" max="15377" width="8.09765625" style="14" customWidth="1"/>
    <col min="15378" max="15378" width="2.8984375" style="14" customWidth="1"/>
    <col min="15379" max="15379" width="2.69921875" style="14" customWidth="1"/>
    <col min="15380" max="15380" width="0.8984375" style="14" customWidth="1"/>
    <col min="15381" max="15381" width="3.19921875" style="14" customWidth="1"/>
    <col min="15382" max="15382" width="20.69921875" style="14" customWidth="1"/>
    <col min="15383" max="15383" width="13.19921875" style="14" bestFit="1" customWidth="1"/>
    <col min="15384" max="15384" width="17.19921875" style="14" bestFit="1" customWidth="1"/>
    <col min="15385" max="15386" width="8.69921875" style="14" bestFit="1" customWidth="1"/>
    <col min="15387" max="15616" width="8.3984375" style="14"/>
    <col min="15617" max="15617" width="3.69921875" style="14" customWidth="1"/>
    <col min="15618" max="15618" width="11.5" style="14" customWidth="1"/>
    <col min="15619" max="15619" width="8.69921875" style="14" customWidth="1"/>
    <col min="15620" max="15620" width="5.69921875" style="14" customWidth="1"/>
    <col min="15621" max="15621" width="2.8984375" style="14" customWidth="1"/>
    <col min="15622" max="15622" width="8.69921875" style="14" customWidth="1"/>
    <col min="15623" max="15623" width="5.69921875" style="14" customWidth="1"/>
    <col min="15624" max="15624" width="2.8984375" style="14" customWidth="1"/>
    <col min="15625" max="15625" width="8.69921875" style="14" customWidth="1"/>
    <col min="15626" max="15626" width="5.69921875" style="14" customWidth="1"/>
    <col min="15627" max="15628" width="2.8984375" style="14" customWidth="1"/>
    <col min="15629" max="15629" width="5.8984375" style="14" customWidth="1"/>
    <col min="15630" max="15630" width="5.69921875" style="14" customWidth="1"/>
    <col min="15631" max="15631" width="2.8984375" style="14" customWidth="1"/>
    <col min="15632" max="15632" width="8.69921875" style="14" customWidth="1"/>
    <col min="15633" max="15633" width="8.09765625" style="14" customWidth="1"/>
    <col min="15634" max="15634" width="2.8984375" style="14" customWidth="1"/>
    <col min="15635" max="15635" width="2.69921875" style="14" customWidth="1"/>
    <col min="15636" max="15636" width="0.8984375" style="14" customWidth="1"/>
    <col min="15637" max="15637" width="3.19921875" style="14" customWidth="1"/>
    <col min="15638" max="15638" width="20.69921875" style="14" customWidth="1"/>
    <col min="15639" max="15639" width="13.19921875" style="14" bestFit="1" customWidth="1"/>
    <col min="15640" max="15640" width="17.19921875" style="14" bestFit="1" customWidth="1"/>
    <col min="15641" max="15642" width="8.69921875" style="14" bestFit="1" customWidth="1"/>
    <col min="15643" max="15872" width="8.3984375" style="14"/>
    <col min="15873" max="15873" width="3.69921875" style="14" customWidth="1"/>
    <col min="15874" max="15874" width="11.5" style="14" customWidth="1"/>
    <col min="15875" max="15875" width="8.69921875" style="14" customWidth="1"/>
    <col min="15876" max="15876" width="5.69921875" style="14" customWidth="1"/>
    <col min="15877" max="15877" width="2.8984375" style="14" customWidth="1"/>
    <col min="15878" max="15878" width="8.69921875" style="14" customWidth="1"/>
    <col min="15879" max="15879" width="5.69921875" style="14" customWidth="1"/>
    <col min="15880" max="15880" width="2.8984375" style="14" customWidth="1"/>
    <col min="15881" max="15881" width="8.69921875" style="14" customWidth="1"/>
    <col min="15882" max="15882" width="5.69921875" style="14" customWidth="1"/>
    <col min="15883" max="15884" width="2.8984375" style="14" customWidth="1"/>
    <col min="15885" max="15885" width="5.8984375" style="14" customWidth="1"/>
    <col min="15886" max="15886" width="5.69921875" style="14" customWidth="1"/>
    <col min="15887" max="15887" width="2.8984375" style="14" customWidth="1"/>
    <col min="15888" max="15888" width="8.69921875" style="14" customWidth="1"/>
    <col min="15889" max="15889" width="8.09765625" style="14" customWidth="1"/>
    <col min="15890" max="15890" width="2.8984375" style="14" customWidth="1"/>
    <col min="15891" max="15891" width="2.69921875" style="14" customWidth="1"/>
    <col min="15892" max="15892" width="0.8984375" style="14" customWidth="1"/>
    <col min="15893" max="15893" width="3.19921875" style="14" customWidth="1"/>
    <col min="15894" max="15894" width="20.69921875" style="14" customWidth="1"/>
    <col min="15895" max="15895" width="13.19921875" style="14" bestFit="1" customWidth="1"/>
    <col min="15896" max="15896" width="17.19921875" style="14" bestFit="1" customWidth="1"/>
    <col min="15897" max="15898" width="8.69921875" style="14" bestFit="1" customWidth="1"/>
    <col min="15899" max="16128" width="8.3984375" style="14"/>
    <col min="16129" max="16129" width="3.69921875" style="14" customWidth="1"/>
    <col min="16130" max="16130" width="11.5" style="14" customWidth="1"/>
    <col min="16131" max="16131" width="8.69921875" style="14" customWidth="1"/>
    <col min="16132" max="16132" width="5.69921875" style="14" customWidth="1"/>
    <col min="16133" max="16133" width="2.8984375" style="14" customWidth="1"/>
    <col min="16134" max="16134" width="8.69921875" style="14" customWidth="1"/>
    <col min="16135" max="16135" width="5.69921875" style="14" customWidth="1"/>
    <col min="16136" max="16136" width="2.8984375" style="14" customWidth="1"/>
    <col min="16137" max="16137" width="8.69921875" style="14" customWidth="1"/>
    <col min="16138" max="16138" width="5.69921875" style="14" customWidth="1"/>
    <col min="16139" max="16140" width="2.8984375" style="14" customWidth="1"/>
    <col min="16141" max="16141" width="5.8984375" style="14" customWidth="1"/>
    <col min="16142" max="16142" width="5.69921875" style="14" customWidth="1"/>
    <col min="16143" max="16143" width="2.8984375" style="14" customWidth="1"/>
    <col min="16144" max="16144" width="8.69921875" style="14" customWidth="1"/>
    <col min="16145" max="16145" width="8.09765625" style="14" customWidth="1"/>
    <col min="16146" max="16146" width="2.8984375" style="14" customWidth="1"/>
    <col min="16147" max="16147" width="2.69921875" style="14" customWidth="1"/>
    <col min="16148" max="16148" width="0.8984375" style="14" customWidth="1"/>
    <col min="16149" max="16149" width="3.19921875" style="14" customWidth="1"/>
    <col min="16150" max="16150" width="20.69921875" style="14" customWidth="1"/>
    <col min="16151" max="16151" width="13.19921875" style="14" bestFit="1" customWidth="1"/>
    <col min="16152" max="16152" width="17.19921875" style="14" bestFit="1" customWidth="1"/>
    <col min="16153" max="16154" width="8.69921875" style="14" bestFit="1" customWidth="1"/>
    <col min="16155" max="16384" width="8.3984375" style="14"/>
  </cols>
  <sheetData>
    <row r="1" spans="1:39" ht="18.8" customHeight="1" thickBot="1" x14ac:dyDescent="0.35">
      <c r="M1" s="747" t="s">
        <v>323</v>
      </c>
      <c r="N1" s="748"/>
      <c r="O1" s="748"/>
      <c r="P1" s="748"/>
      <c r="Q1" s="748"/>
      <c r="R1" s="748"/>
      <c r="S1" s="748"/>
      <c r="T1" s="749"/>
    </row>
    <row r="2" spans="1:39" s="15" customFormat="1" ht="6.05" thickBot="1" x14ac:dyDescent="0.35">
      <c r="A2" s="20"/>
    </row>
    <row r="3" spans="1:39" s="15" customFormat="1" ht="6.05" customHeight="1" x14ac:dyDescent="0.3">
      <c r="A3" s="849" t="s">
        <v>166</v>
      </c>
      <c r="B3" s="99"/>
      <c r="C3" s="99"/>
      <c r="D3" s="99"/>
      <c r="E3" s="99"/>
      <c r="F3" s="99"/>
      <c r="G3" s="99"/>
      <c r="H3" s="99"/>
      <c r="I3" s="99"/>
      <c r="J3" s="99"/>
      <c r="K3" s="99"/>
      <c r="L3" s="99"/>
      <c r="M3" s="99"/>
      <c r="N3" s="99"/>
      <c r="O3" s="99"/>
      <c r="P3" s="99"/>
      <c r="Q3" s="99"/>
      <c r="R3" s="99"/>
      <c r="S3" s="99"/>
      <c r="T3" s="101"/>
    </row>
    <row r="4" spans="1:39" ht="13.5" customHeight="1" x14ac:dyDescent="0.3">
      <c r="A4" s="850"/>
      <c r="B4" s="102" t="s">
        <v>167</v>
      </c>
      <c r="D4" s="35" t="s">
        <v>94</v>
      </c>
      <c r="E4" s="31" t="str">
        <f>'Lap.Pen. 1'!G26</f>
        <v>ENDRAYANA</v>
      </c>
      <c r="H4" s="26"/>
      <c r="T4" s="30"/>
    </row>
    <row r="5" spans="1:39" ht="13.5" customHeight="1" x14ac:dyDescent="0.3">
      <c r="A5" s="850"/>
      <c r="B5" s="102" t="s">
        <v>168</v>
      </c>
      <c r="D5" s="35" t="s">
        <v>94</v>
      </c>
      <c r="E5" s="29" t="str">
        <f>'Lap.Pen. 1'!G17</f>
        <v>Jl. Petojo Sabangan IX</v>
      </c>
      <c r="T5" s="30"/>
    </row>
    <row r="6" spans="1:39" ht="13.5" customHeight="1" x14ac:dyDescent="0.3">
      <c r="A6" s="850"/>
      <c r="B6" s="103"/>
      <c r="D6" s="418"/>
      <c r="E6" s="29">
        <f>'Lap.Pen. 1'!G18</f>
        <v>0</v>
      </c>
      <c r="T6" s="30"/>
      <c r="V6" s="36"/>
      <c r="AA6" s="35"/>
      <c r="AB6" s="26"/>
      <c r="AC6" s="29"/>
      <c r="AD6" s="29"/>
      <c r="AE6" s="29"/>
      <c r="AF6" s="29"/>
      <c r="AG6" s="29"/>
      <c r="AH6" s="29"/>
      <c r="AI6" s="29"/>
      <c r="AJ6" s="29"/>
      <c r="AK6" s="29"/>
      <c r="AL6" s="29"/>
    </row>
    <row r="7" spans="1:39" ht="13.5" customHeight="1" x14ac:dyDescent="0.3">
      <c r="A7" s="850"/>
      <c r="B7" s="103"/>
      <c r="D7" s="418"/>
      <c r="E7" s="29" t="e">
        <f>'Lap.Pen. 1'!#REF!</f>
        <v>#REF!</v>
      </c>
      <c r="F7" s="29"/>
      <c r="G7" s="29"/>
      <c r="H7" s="29"/>
      <c r="I7" s="29"/>
      <c r="J7" s="29"/>
      <c r="K7" s="29"/>
      <c r="L7" s="29"/>
      <c r="M7" s="29"/>
      <c r="N7" s="29"/>
      <c r="O7" s="29"/>
      <c r="P7" s="29"/>
      <c r="Q7" s="29"/>
      <c r="R7" s="29"/>
      <c r="S7" s="29"/>
      <c r="T7" s="419"/>
      <c r="U7" s="29"/>
      <c r="AB7" s="26"/>
      <c r="AC7" s="29"/>
      <c r="AD7" s="29"/>
      <c r="AE7" s="29"/>
      <c r="AF7" s="29"/>
      <c r="AG7" s="29"/>
      <c r="AH7" s="29"/>
      <c r="AI7" s="29"/>
      <c r="AJ7" s="29"/>
      <c r="AK7" s="29"/>
      <c r="AL7" s="29"/>
    </row>
    <row r="8" spans="1:39" ht="13.5" customHeight="1" x14ac:dyDescent="0.3">
      <c r="A8" s="850"/>
      <c r="B8" s="102" t="s">
        <v>169</v>
      </c>
      <c r="D8" s="35" t="s">
        <v>94</v>
      </c>
      <c r="E8" s="692">
        <f>'Lap.Pen. 1'!G22</f>
        <v>0</v>
      </c>
      <c r="F8" s="692"/>
      <c r="G8" s="692"/>
      <c r="H8" s="29"/>
      <c r="I8" s="29"/>
      <c r="J8" s="29"/>
      <c r="K8" s="29"/>
      <c r="L8" s="29"/>
      <c r="M8" s="29"/>
      <c r="N8" s="29"/>
      <c r="O8" s="29"/>
      <c r="P8" s="29"/>
      <c r="Q8" s="29"/>
      <c r="R8" s="29"/>
      <c r="S8" s="29"/>
      <c r="T8" s="419"/>
      <c r="U8" s="29"/>
      <c r="V8" s="36"/>
      <c r="AA8" s="35"/>
      <c r="AB8" s="26"/>
      <c r="AC8" s="29"/>
      <c r="AD8" s="29"/>
      <c r="AE8" s="29"/>
      <c r="AF8" s="29"/>
      <c r="AG8" s="29"/>
      <c r="AH8" s="29"/>
      <c r="AI8" s="29"/>
      <c r="AJ8" s="29"/>
      <c r="AK8" s="29"/>
      <c r="AL8" s="29"/>
    </row>
    <row r="9" spans="1:39" s="118" customFormat="1" ht="4.25" x14ac:dyDescent="0.3">
      <c r="A9" s="850"/>
      <c r="B9" s="420"/>
      <c r="D9" s="130"/>
      <c r="E9" s="135"/>
      <c r="F9" s="135"/>
      <c r="G9" s="135"/>
      <c r="H9" s="135"/>
      <c r="I9" s="135"/>
      <c r="J9" s="135"/>
      <c r="K9" s="135"/>
      <c r="L9" s="135"/>
      <c r="M9" s="135"/>
      <c r="N9" s="135"/>
      <c r="O9" s="135"/>
      <c r="P9" s="135"/>
      <c r="Q9" s="135"/>
      <c r="R9" s="135"/>
      <c r="S9" s="135"/>
      <c r="T9" s="136"/>
      <c r="U9" s="135"/>
      <c r="V9" s="124"/>
      <c r="AA9" s="130"/>
      <c r="AB9" s="137"/>
      <c r="AC9" s="135"/>
      <c r="AD9" s="135"/>
      <c r="AE9" s="135"/>
      <c r="AF9" s="135"/>
      <c r="AG9" s="135"/>
      <c r="AH9" s="135"/>
      <c r="AI9" s="135"/>
      <c r="AJ9" s="135"/>
      <c r="AK9" s="135"/>
      <c r="AL9" s="135"/>
    </row>
    <row r="10" spans="1:39" x14ac:dyDescent="0.3">
      <c r="A10" s="850"/>
      <c r="B10" s="102"/>
      <c r="D10" s="418"/>
      <c r="E10" s="852"/>
      <c r="F10" s="852"/>
      <c r="G10" s="852"/>
      <c r="H10" s="852"/>
      <c r="I10" s="852"/>
      <c r="J10" s="421"/>
      <c r="K10" s="29"/>
      <c r="L10" s="29"/>
      <c r="M10" s="29"/>
      <c r="N10" s="29"/>
      <c r="O10" s="29"/>
      <c r="P10" s="422"/>
      <c r="Q10" s="29"/>
      <c r="R10" s="29"/>
      <c r="S10" s="29"/>
      <c r="T10" s="419"/>
      <c r="V10" s="38"/>
      <c r="AB10" s="26"/>
      <c r="AC10" s="29"/>
      <c r="AD10" s="29"/>
      <c r="AE10" s="29"/>
      <c r="AF10" s="29"/>
      <c r="AG10" s="29"/>
      <c r="AH10" s="29"/>
      <c r="AI10" s="29"/>
      <c r="AJ10" s="29"/>
      <c r="AK10" s="29"/>
      <c r="AL10" s="29"/>
      <c r="AM10" s="29"/>
    </row>
    <row r="11" spans="1:39" s="15" customFormat="1" ht="5.45" x14ac:dyDescent="0.3">
      <c r="A11" s="851"/>
      <c r="B11" s="552"/>
      <c r="D11" s="201"/>
      <c r="E11" s="553"/>
      <c r="I11" s="139"/>
      <c r="J11" s="554"/>
      <c r="K11" s="16"/>
      <c r="L11" s="16"/>
      <c r="M11" s="16"/>
      <c r="N11" s="16"/>
      <c r="O11" s="16"/>
      <c r="P11" s="16"/>
      <c r="Q11" s="16"/>
      <c r="R11" s="16"/>
      <c r="S11" s="16"/>
      <c r="T11" s="555"/>
      <c r="V11" s="138"/>
      <c r="AB11" s="139"/>
      <c r="AC11" s="16"/>
      <c r="AD11" s="16"/>
      <c r="AE11" s="16"/>
      <c r="AF11" s="16"/>
      <c r="AG11" s="16"/>
      <c r="AH11" s="16"/>
      <c r="AI11" s="16"/>
      <c r="AJ11" s="16"/>
      <c r="AK11" s="16"/>
      <c r="AL11" s="16"/>
      <c r="AM11" s="16"/>
    </row>
    <row r="12" spans="1:39" ht="22.55" customHeight="1" x14ac:dyDescent="0.3">
      <c r="A12" s="853" t="s">
        <v>324</v>
      </c>
      <c r="B12" s="561" t="s">
        <v>139</v>
      </c>
      <c r="C12" s="562" t="s">
        <v>325</v>
      </c>
      <c r="D12" s="854" t="s">
        <v>326</v>
      </c>
      <c r="E12" s="855"/>
      <c r="F12" s="562" t="s">
        <v>327</v>
      </c>
      <c r="G12" s="854" t="s">
        <v>328</v>
      </c>
      <c r="H12" s="856"/>
      <c r="I12" s="562" t="s">
        <v>329</v>
      </c>
      <c r="J12" s="854" t="s">
        <v>330</v>
      </c>
      <c r="K12" s="855"/>
      <c r="L12" s="854" t="s">
        <v>331</v>
      </c>
      <c r="M12" s="855"/>
      <c r="N12" s="854" t="s">
        <v>332</v>
      </c>
      <c r="O12" s="855"/>
      <c r="P12" s="562" t="s">
        <v>333</v>
      </c>
      <c r="Q12" s="854" t="s">
        <v>334</v>
      </c>
      <c r="R12" s="856"/>
      <c r="S12" s="856"/>
      <c r="T12" s="855"/>
      <c r="W12" s="394" t="s">
        <v>66</v>
      </c>
      <c r="X12" s="391" t="s">
        <v>335</v>
      </c>
    </row>
    <row r="13" spans="1:39" ht="13.5" customHeight="1" x14ac:dyDescent="0.3">
      <c r="A13" s="850"/>
      <c r="B13" s="539" t="s">
        <v>336</v>
      </c>
      <c r="C13" s="538">
        <v>0</v>
      </c>
      <c r="D13" s="789">
        <v>0</v>
      </c>
      <c r="E13" s="790"/>
      <c r="F13" s="538">
        <v>0</v>
      </c>
      <c r="G13" s="789">
        <v>0</v>
      </c>
      <c r="H13" s="790"/>
      <c r="I13" s="538">
        <v>0</v>
      </c>
      <c r="J13" s="789">
        <v>0</v>
      </c>
      <c r="K13" s="790"/>
      <c r="L13" s="789">
        <v>0</v>
      </c>
      <c r="M13" s="790"/>
      <c r="N13" s="789">
        <v>0</v>
      </c>
      <c r="O13" s="790"/>
      <c r="P13" s="538">
        <v>0</v>
      </c>
      <c r="Q13" s="791">
        <f>SUM(C13:P13)</f>
        <v>0</v>
      </c>
      <c r="R13" s="792"/>
      <c r="S13" s="540" t="s">
        <v>337</v>
      </c>
      <c r="T13" s="556"/>
      <c r="U13" s="120"/>
      <c r="W13" s="394" t="s">
        <v>74</v>
      </c>
      <c r="X13" s="391" t="s">
        <v>338</v>
      </c>
    </row>
    <row r="14" spans="1:39" ht="13.5" customHeight="1" x14ac:dyDescent="0.3">
      <c r="A14" s="850"/>
      <c r="B14" s="539" t="s">
        <v>339</v>
      </c>
      <c r="C14" s="538">
        <v>4</v>
      </c>
      <c r="D14" s="789">
        <v>4</v>
      </c>
      <c r="E14" s="790"/>
      <c r="F14" s="538">
        <v>6</v>
      </c>
      <c r="G14" s="789">
        <v>6</v>
      </c>
      <c r="H14" s="790"/>
      <c r="I14" s="538">
        <v>8</v>
      </c>
      <c r="J14" s="789">
        <v>4</v>
      </c>
      <c r="K14" s="790"/>
      <c r="L14" s="789">
        <v>0</v>
      </c>
      <c r="M14" s="790"/>
      <c r="N14" s="789">
        <v>4</v>
      </c>
      <c r="O14" s="790"/>
      <c r="P14" s="538">
        <v>0</v>
      </c>
      <c r="Q14" s="791">
        <f>SUM(C14:P14)</f>
        <v>36</v>
      </c>
      <c r="R14" s="792"/>
      <c r="S14" s="540" t="s">
        <v>337</v>
      </c>
      <c r="T14" s="556"/>
      <c r="W14" s="394" t="s">
        <v>62</v>
      </c>
      <c r="X14" s="391" t="s">
        <v>340</v>
      </c>
    </row>
    <row r="15" spans="1:39" ht="13.5" customHeight="1" x14ac:dyDescent="0.3">
      <c r="A15" s="850"/>
      <c r="B15" s="539" t="s">
        <v>341</v>
      </c>
      <c r="C15" s="538">
        <v>0</v>
      </c>
      <c r="D15" s="789">
        <v>0</v>
      </c>
      <c r="E15" s="790"/>
      <c r="F15" s="538">
        <v>0</v>
      </c>
      <c r="G15" s="789">
        <v>0</v>
      </c>
      <c r="H15" s="790"/>
      <c r="I15" s="538">
        <v>0</v>
      </c>
      <c r="J15" s="789">
        <v>0</v>
      </c>
      <c r="K15" s="790"/>
      <c r="L15" s="789">
        <v>0</v>
      </c>
      <c r="M15" s="790"/>
      <c r="N15" s="789">
        <v>0</v>
      </c>
      <c r="O15" s="790"/>
      <c r="P15" s="538">
        <v>0</v>
      </c>
      <c r="Q15" s="791">
        <f t="shared" ref="Q15:Q16" si="0">SUM(C15:P15)</f>
        <v>0</v>
      </c>
      <c r="R15" s="792"/>
      <c r="S15" s="540" t="s">
        <v>337</v>
      </c>
      <c r="T15" s="556"/>
      <c r="W15" s="394"/>
      <c r="X15" s="391"/>
    </row>
    <row r="16" spans="1:39" ht="13.5" customHeight="1" x14ac:dyDescent="0.3">
      <c r="A16" s="850"/>
      <c r="B16" s="539" t="s">
        <v>342</v>
      </c>
      <c r="C16" s="538">
        <v>0</v>
      </c>
      <c r="D16" s="789">
        <v>0</v>
      </c>
      <c r="E16" s="790"/>
      <c r="F16" s="538">
        <v>0</v>
      </c>
      <c r="G16" s="789">
        <v>0</v>
      </c>
      <c r="H16" s="790"/>
      <c r="I16" s="538">
        <v>0</v>
      </c>
      <c r="J16" s="789">
        <v>0</v>
      </c>
      <c r="K16" s="790"/>
      <c r="L16" s="789">
        <v>0</v>
      </c>
      <c r="M16" s="790"/>
      <c r="N16" s="789">
        <v>0</v>
      </c>
      <c r="O16" s="790"/>
      <c r="P16" s="538">
        <v>0</v>
      </c>
      <c r="Q16" s="791">
        <f t="shared" si="0"/>
        <v>0</v>
      </c>
      <c r="R16" s="792"/>
      <c r="S16" s="540" t="s">
        <v>337</v>
      </c>
      <c r="T16" s="556"/>
      <c r="W16" s="394"/>
      <c r="X16" s="391"/>
    </row>
    <row r="17" spans="1:24" ht="13.5" customHeight="1" x14ac:dyDescent="0.3">
      <c r="A17" s="850"/>
      <c r="B17" s="563" t="s">
        <v>343</v>
      </c>
      <c r="C17" s="564">
        <v>0</v>
      </c>
      <c r="D17" s="847">
        <v>0</v>
      </c>
      <c r="E17" s="848"/>
      <c r="F17" s="564">
        <v>0</v>
      </c>
      <c r="G17" s="847">
        <v>0</v>
      </c>
      <c r="H17" s="848"/>
      <c r="I17" s="564">
        <v>0</v>
      </c>
      <c r="J17" s="847">
        <v>0</v>
      </c>
      <c r="K17" s="848"/>
      <c r="L17" s="847">
        <v>0</v>
      </c>
      <c r="M17" s="848"/>
      <c r="N17" s="847">
        <v>0</v>
      </c>
      <c r="O17" s="848"/>
      <c r="P17" s="564">
        <v>0</v>
      </c>
      <c r="Q17" s="845">
        <f>SUM(C17:P17)</f>
        <v>0</v>
      </c>
      <c r="R17" s="846"/>
      <c r="S17" s="565" t="s">
        <v>337</v>
      </c>
      <c r="T17" s="566"/>
      <c r="W17" s="394" t="s">
        <v>64</v>
      </c>
      <c r="X17" s="391" t="s">
        <v>344</v>
      </c>
    </row>
    <row r="18" spans="1:24" ht="67.2" hidden="1" customHeight="1" x14ac:dyDescent="0.3">
      <c r="A18" s="850"/>
      <c r="B18" s="557" t="s">
        <v>345</v>
      </c>
      <c r="C18" s="558">
        <v>0</v>
      </c>
      <c r="D18" s="843">
        <v>0</v>
      </c>
      <c r="E18" s="844"/>
      <c r="F18" s="558">
        <v>0</v>
      </c>
      <c r="G18" s="843">
        <v>0</v>
      </c>
      <c r="H18" s="844"/>
      <c r="I18" s="558">
        <v>0</v>
      </c>
      <c r="J18" s="843">
        <v>0</v>
      </c>
      <c r="K18" s="844"/>
      <c r="L18" s="843">
        <v>0</v>
      </c>
      <c r="M18" s="844"/>
      <c r="N18" s="843">
        <v>0</v>
      </c>
      <c r="O18" s="844"/>
      <c r="P18" s="558">
        <v>0</v>
      </c>
      <c r="Q18" s="841">
        <f>SUM(C18:P18)</f>
        <v>0</v>
      </c>
      <c r="R18" s="842"/>
      <c r="S18" s="559" t="s">
        <v>337</v>
      </c>
      <c r="T18" s="560"/>
    </row>
    <row r="19" spans="1:24" ht="79.75" hidden="1" customHeight="1" x14ac:dyDescent="0.3">
      <c r="A19" s="850"/>
      <c r="B19" s="426" t="s">
        <v>346</v>
      </c>
      <c r="C19" s="424">
        <v>0</v>
      </c>
      <c r="D19" s="830">
        <v>0</v>
      </c>
      <c r="E19" s="831"/>
      <c r="F19" s="424">
        <v>0</v>
      </c>
      <c r="G19" s="830">
        <v>0</v>
      </c>
      <c r="H19" s="831"/>
      <c r="I19" s="424">
        <v>0</v>
      </c>
      <c r="J19" s="830">
        <v>0</v>
      </c>
      <c r="K19" s="831"/>
      <c r="L19" s="830">
        <v>0</v>
      </c>
      <c r="M19" s="831"/>
      <c r="N19" s="830">
        <v>0</v>
      </c>
      <c r="O19" s="831"/>
      <c r="P19" s="424">
        <v>0</v>
      </c>
      <c r="Q19" s="839">
        <f>SUM(C19:P19)</f>
        <v>0</v>
      </c>
      <c r="R19" s="840"/>
      <c r="S19" s="425" t="s">
        <v>337</v>
      </c>
      <c r="T19" s="427"/>
    </row>
    <row r="20" spans="1:24" x14ac:dyDescent="0.3">
      <c r="A20" s="850"/>
      <c r="B20" s="428"/>
      <c r="C20" s="320"/>
      <c r="D20" s="320"/>
      <c r="E20" s="320"/>
      <c r="F20" s="320"/>
      <c r="G20" s="320"/>
      <c r="H20" s="320"/>
      <c r="I20" s="320"/>
      <c r="J20" s="826" t="s">
        <v>347</v>
      </c>
      <c r="K20" s="826"/>
      <c r="L20" s="826"/>
      <c r="M20" s="826"/>
      <c r="N20" s="826"/>
      <c r="O20" s="826"/>
      <c r="P20" s="827"/>
      <c r="Q20" s="832">
        <f>SUM(Q13:R19)</f>
        <v>36</v>
      </c>
      <c r="R20" s="833"/>
      <c r="S20" s="429" t="s">
        <v>337</v>
      </c>
      <c r="T20" s="430"/>
    </row>
    <row r="21" spans="1:24" s="118" customFormat="1" ht="4.25" x14ac:dyDescent="0.3">
      <c r="A21" s="851"/>
      <c r="B21" s="431"/>
      <c r="C21" s="432"/>
      <c r="D21" s="432"/>
      <c r="E21" s="432"/>
      <c r="F21" s="432"/>
      <c r="G21" s="432"/>
      <c r="H21" s="432"/>
      <c r="I21" s="432"/>
      <c r="J21" s="828"/>
      <c r="K21" s="828"/>
      <c r="L21" s="828"/>
      <c r="M21" s="828"/>
      <c r="N21" s="828"/>
      <c r="O21" s="828"/>
      <c r="P21" s="829"/>
      <c r="Q21" s="834"/>
      <c r="R21" s="835"/>
      <c r="S21" s="433"/>
      <c r="T21" s="434"/>
    </row>
    <row r="22" spans="1:24" ht="13.5" customHeight="1" x14ac:dyDescent="0.3">
      <c r="A22" s="541"/>
      <c r="B22" s="388"/>
      <c r="C22" s="388"/>
      <c r="D22" s="542"/>
      <c r="E22" s="543"/>
      <c r="F22" s="469"/>
      <c r="G22" s="542"/>
      <c r="H22" s="543"/>
      <c r="I22" s="469"/>
      <c r="J22" s="542"/>
      <c r="K22" s="543"/>
      <c r="L22" s="543"/>
      <c r="M22" s="469"/>
      <c r="N22" s="542"/>
      <c r="O22" s="543"/>
      <c r="P22" s="469"/>
      <c r="Q22" s="542"/>
      <c r="R22" s="543"/>
      <c r="S22" s="544"/>
      <c r="T22" s="390"/>
    </row>
    <row r="23" spans="1:24" ht="13.5" customHeight="1" x14ac:dyDescent="0.3">
      <c r="A23" s="802" t="s">
        <v>348</v>
      </c>
      <c r="B23" s="802"/>
      <c r="C23" s="802"/>
      <c r="D23" s="802"/>
      <c r="E23" s="802"/>
      <c r="F23" s="803"/>
      <c r="G23" s="542"/>
      <c r="H23" s="543"/>
      <c r="I23" s="469"/>
      <c r="J23" s="542"/>
      <c r="K23" s="543"/>
      <c r="L23" s="543"/>
      <c r="M23" s="469"/>
      <c r="N23" s="542"/>
      <c r="O23" s="543"/>
      <c r="P23" s="469"/>
      <c r="Q23" s="542"/>
      <c r="R23" s="543"/>
      <c r="S23" s="544"/>
      <c r="T23" s="390"/>
    </row>
    <row r="24" spans="1:24" ht="13.5" customHeight="1" x14ac:dyDescent="0.3">
      <c r="A24" s="7" t="s">
        <v>24</v>
      </c>
      <c r="B24" s="7" t="s">
        <v>26</v>
      </c>
      <c r="C24" s="7" t="s">
        <v>27</v>
      </c>
      <c r="D24" s="7" t="s">
        <v>28</v>
      </c>
      <c r="E24" s="7" t="s">
        <v>29</v>
      </c>
      <c r="F24" s="7" t="s">
        <v>30</v>
      </c>
      <c r="G24" s="542"/>
      <c r="H24" s="543"/>
      <c r="I24" s="469"/>
      <c r="J24" s="542"/>
      <c r="K24" s="543"/>
      <c r="L24" s="543"/>
      <c r="M24" s="469"/>
      <c r="N24" s="542"/>
      <c r="O24" s="543"/>
      <c r="P24" s="469"/>
      <c r="Q24" s="542"/>
      <c r="R24" s="543"/>
      <c r="S24" s="544"/>
      <c r="T24" s="390"/>
    </row>
    <row r="25" spans="1:24" ht="13.5" customHeight="1" x14ac:dyDescent="0.3">
      <c r="A25" s="4">
        <v>1</v>
      </c>
      <c r="B25" s="3" t="s">
        <v>39</v>
      </c>
      <c r="C25" s="8">
        <v>43831</v>
      </c>
      <c r="D25" s="3"/>
      <c r="E25" s="3"/>
      <c r="F25" s="3"/>
      <c r="G25" s="542"/>
      <c r="H25" s="543"/>
      <c r="I25" s="469"/>
      <c r="J25" s="542"/>
      <c r="K25" s="543"/>
      <c r="L25" s="543"/>
      <c r="M25" s="469"/>
      <c r="N25" s="542"/>
      <c r="O25" s="543"/>
      <c r="P25" s="469"/>
      <c r="Q25" s="542"/>
      <c r="R25" s="543"/>
      <c r="S25" s="544"/>
      <c r="T25" s="390"/>
    </row>
    <row r="26" spans="1:24" ht="13.5" customHeight="1" x14ac:dyDescent="0.3">
      <c r="A26" s="4">
        <v>2</v>
      </c>
      <c r="B26" s="3"/>
      <c r="C26" s="3"/>
      <c r="D26" s="3"/>
      <c r="E26" s="3"/>
      <c r="F26" s="3"/>
      <c r="G26" s="542"/>
      <c r="H26" s="543"/>
      <c r="I26" s="469"/>
      <c r="J26" s="542"/>
      <c r="K26" s="543"/>
      <c r="L26" s="543"/>
      <c r="M26" s="469"/>
      <c r="N26" s="542"/>
      <c r="O26" s="543"/>
      <c r="P26" s="469"/>
      <c r="Q26" s="542"/>
      <c r="R26" s="543"/>
      <c r="S26" s="544"/>
      <c r="T26" s="390"/>
    </row>
    <row r="27" spans="1:24" ht="13.5" customHeight="1" x14ac:dyDescent="0.3">
      <c r="A27" s="4">
        <v>3</v>
      </c>
      <c r="B27" s="3"/>
      <c r="C27" s="3"/>
      <c r="D27" s="3"/>
      <c r="E27" s="3"/>
      <c r="F27" s="3"/>
      <c r="G27" s="542"/>
      <c r="H27" s="543"/>
      <c r="I27" s="469"/>
      <c r="J27" s="542"/>
      <c r="K27" s="543"/>
      <c r="L27" s="543"/>
      <c r="M27" s="469"/>
      <c r="N27" s="542"/>
      <c r="O27" s="543"/>
      <c r="P27" s="469"/>
      <c r="Q27" s="542"/>
      <c r="R27" s="543"/>
      <c r="S27" s="544"/>
      <c r="T27" s="390"/>
    </row>
    <row r="28" spans="1:24" ht="13.5" customHeight="1" x14ac:dyDescent="0.3">
      <c r="A28" s="4">
        <v>4</v>
      </c>
      <c r="B28" s="3"/>
      <c r="C28" s="3"/>
      <c r="D28" s="3"/>
      <c r="E28" s="3"/>
      <c r="F28" s="3"/>
      <c r="G28" s="542"/>
      <c r="H28" s="543"/>
      <c r="I28" s="469"/>
      <c r="J28" s="542"/>
      <c r="K28" s="543"/>
      <c r="L28" s="543"/>
      <c r="M28" s="469"/>
      <c r="N28" s="542"/>
      <c r="O28" s="543"/>
      <c r="P28" s="469"/>
      <c r="Q28" s="542"/>
      <c r="R28" s="543"/>
      <c r="S28" s="544"/>
      <c r="T28" s="390"/>
    </row>
    <row r="29" spans="1:24" ht="13.5" customHeight="1" x14ac:dyDescent="0.3">
      <c r="A29" s="4">
        <v>5</v>
      </c>
      <c r="B29" s="3"/>
      <c r="C29" s="3"/>
      <c r="D29" s="3"/>
      <c r="E29" s="3"/>
      <c r="F29" s="3"/>
      <c r="G29" s="542"/>
      <c r="H29" s="543"/>
      <c r="I29" s="469"/>
      <c r="J29" s="542"/>
      <c r="K29" s="543"/>
      <c r="L29" s="543"/>
      <c r="M29" s="469"/>
      <c r="N29" s="542"/>
      <c r="O29" s="543"/>
      <c r="P29" s="469"/>
      <c r="Q29" s="542"/>
      <c r="R29" s="543"/>
      <c r="S29" s="544"/>
      <c r="T29" s="390"/>
    </row>
    <row r="30" spans="1:24" ht="13.5" customHeight="1" x14ac:dyDescent="0.3">
      <c r="A30" s="541"/>
      <c r="B30" s="388"/>
      <c r="C30" s="388"/>
      <c r="D30" s="542"/>
      <c r="E30" s="543"/>
      <c r="F30" s="469"/>
      <c r="G30" s="542"/>
      <c r="H30" s="543"/>
      <c r="I30" s="469"/>
      <c r="J30" s="542"/>
      <c r="K30" s="543"/>
      <c r="L30" s="543"/>
      <c r="M30" s="469"/>
      <c r="N30" s="542"/>
      <c r="O30" s="543"/>
      <c r="P30" s="469"/>
      <c r="Q30" s="542"/>
      <c r="R30" s="543"/>
      <c r="S30" s="544"/>
      <c r="T30" s="390"/>
    </row>
    <row r="31" spans="1:24" ht="13.5" customHeight="1" x14ac:dyDescent="0.3">
      <c r="A31" s="541"/>
      <c r="B31" s="388"/>
      <c r="C31" s="388"/>
      <c r="D31" s="542"/>
      <c r="E31" s="543"/>
      <c r="F31" s="469"/>
      <c r="G31" s="542"/>
      <c r="H31" s="543"/>
      <c r="I31" s="469"/>
      <c r="J31" s="542"/>
      <c r="K31" s="543"/>
      <c r="L31" s="543"/>
      <c r="M31" s="469"/>
      <c r="N31" s="542"/>
      <c r="O31" s="543"/>
      <c r="P31" s="469"/>
      <c r="Q31" s="542"/>
      <c r="R31" s="543"/>
      <c r="S31" s="544"/>
      <c r="T31" s="390"/>
    </row>
    <row r="32" spans="1:24" ht="13.5" customHeight="1" x14ac:dyDescent="0.3">
      <c r="A32" s="541"/>
      <c r="B32" s="388"/>
      <c r="C32" s="388"/>
      <c r="D32" s="542"/>
      <c r="E32" s="543"/>
      <c r="F32" s="469"/>
      <c r="G32" s="542"/>
      <c r="H32" s="543"/>
      <c r="I32" s="469"/>
      <c r="J32" s="542"/>
      <c r="K32" s="543"/>
      <c r="L32" s="543"/>
      <c r="M32" s="469"/>
      <c r="N32" s="542"/>
      <c r="O32" s="543"/>
      <c r="P32" s="469"/>
      <c r="Q32" s="542"/>
      <c r="R32" s="543"/>
      <c r="S32" s="544"/>
      <c r="T32" s="390"/>
    </row>
    <row r="33" spans="1:20" ht="13.5" customHeight="1" x14ac:dyDescent="0.3">
      <c r="A33" s="541"/>
      <c r="B33" s="388"/>
      <c r="C33" s="388"/>
      <c r="D33" s="542"/>
      <c r="E33" s="543"/>
      <c r="F33" s="469"/>
      <c r="G33" s="542"/>
      <c r="H33" s="543"/>
      <c r="I33" s="469"/>
      <c r="J33" s="542"/>
      <c r="K33" s="543"/>
      <c r="L33" s="543"/>
      <c r="M33" s="469"/>
      <c r="N33" s="542"/>
      <c r="O33" s="543"/>
      <c r="P33" s="469"/>
      <c r="Q33" s="542"/>
      <c r="R33" s="543"/>
      <c r="S33" s="544"/>
      <c r="T33" s="390"/>
    </row>
    <row r="34" spans="1:20" ht="13.5" customHeight="1" x14ac:dyDescent="0.3">
      <c r="A34" s="541"/>
      <c r="B34" s="388"/>
      <c r="C34" s="388"/>
      <c r="D34" s="542"/>
      <c r="E34" s="543"/>
      <c r="F34" s="469"/>
      <c r="G34" s="542"/>
      <c r="H34" s="543"/>
      <c r="I34" s="469"/>
      <c r="J34" s="542"/>
      <c r="K34" s="543"/>
      <c r="L34" s="543"/>
      <c r="M34" s="469"/>
      <c r="N34" s="542"/>
      <c r="O34" s="543"/>
      <c r="P34" s="469"/>
      <c r="Q34" s="542"/>
      <c r="R34" s="543"/>
      <c r="S34" s="544"/>
      <c r="T34" s="390"/>
    </row>
    <row r="35" spans="1:20" ht="13.5" customHeight="1" x14ac:dyDescent="0.3">
      <c r="A35" s="541"/>
      <c r="B35" s="388"/>
      <c r="C35" s="388"/>
      <c r="D35" s="542"/>
      <c r="E35" s="543"/>
      <c r="F35" s="469"/>
      <c r="G35" s="542"/>
      <c r="H35" s="543"/>
      <c r="I35" s="469"/>
      <c r="J35" s="542"/>
      <c r="K35" s="543"/>
      <c r="L35" s="543"/>
      <c r="M35" s="469"/>
      <c r="N35" s="542"/>
      <c r="O35" s="543"/>
      <c r="P35" s="469"/>
      <c r="Q35" s="542"/>
      <c r="R35" s="543"/>
      <c r="S35" s="544"/>
      <c r="T35" s="390"/>
    </row>
    <row r="36" spans="1:20" ht="13.5" customHeight="1" x14ac:dyDescent="0.3">
      <c r="A36" s="541"/>
      <c r="B36" s="388"/>
      <c r="C36" s="388"/>
      <c r="D36" s="542"/>
      <c r="E36" s="543"/>
      <c r="F36" s="469"/>
      <c r="G36" s="542"/>
      <c r="H36" s="543"/>
      <c r="I36" s="469"/>
      <c r="J36" s="542"/>
      <c r="K36" s="543"/>
      <c r="L36" s="543"/>
      <c r="M36" s="469"/>
      <c r="N36" s="542"/>
      <c r="O36" s="543"/>
      <c r="P36" s="469"/>
      <c r="Q36" s="542"/>
      <c r="R36" s="543"/>
      <c r="S36" s="544"/>
      <c r="T36" s="390"/>
    </row>
    <row r="37" spans="1:20" ht="13.5" customHeight="1" x14ac:dyDescent="0.3">
      <c r="A37" s="541"/>
      <c r="B37" s="388"/>
      <c r="C37" s="388"/>
      <c r="D37" s="542"/>
      <c r="E37" s="543"/>
      <c r="F37" s="469"/>
      <c r="G37" s="542"/>
      <c r="H37" s="543"/>
      <c r="I37" s="469"/>
      <c r="J37" s="542"/>
      <c r="K37" s="543"/>
      <c r="L37" s="543"/>
      <c r="M37" s="469"/>
      <c r="N37" s="542"/>
      <c r="O37" s="543"/>
      <c r="P37" s="469"/>
      <c r="Q37" s="542"/>
      <c r="R37" s="543"/>
      <c r="S37" s="544"/>
      <c r="T37" s="390"/>
    </row>
    <row r="38" spans="1:20" ht="13.5" customHeight="1" x14ac:dyDescent="0.3">
      <c r="A38" s="541"/>
      <c r="B38" s="388"/>
      <c r="C38" s="388"/>
      <c r="D38" s="542"/>
      <c r="E38" s="543"/>
      <c r="F38" s="469"/>
      <c r="G38" s="542"/>
      <c r="H38" s="543"/>
      <c r="I38" s="469"/>
      <c r="J38" s="542"/>
      <c r="K38" s="543"/>
      <c r="L38" s="543"/>
      <c r="M38" s="469"/>
      <c r="N38" s="542"/>
      <c r="O38" s="543"/>
      <c r="P38" s="469"/>
      <c r="Q38" s="542"/>
      <c r="R38" s="543"/>
      <c r="S38" s="544"/>
      <c r="T38" s="390"/>
    </row>
    <row r="39" spans="1:20" ht="13.5" customHeight="1" x14ac:dyDescent="0.3">
      <c r="A39" s="541"/>
      <c r="B39" s="388"/>
      <c r="C39" s="388"/>
      <c r="D39" s="542"/>
      <c r="E39" s="543"/>
      <c r="F39" s="469"/>
      <c r="G39" s="542"/>
      <c r="H39" s="543"/>
      <c r="I39" s="469"/>
      <c r="J39" s="542"/>
      <c r="K39" s="543"/>
      <c r="L39" s="543"/>
      <c r="M39" s="469"/>
      <c r="N39" s="542"/>
      <c r="O39" s="543"/>
      <c r="P39" s="469"/>
      <c r="Q39" s="542"/>
      <c r="R39" s="543"/>
      <c r="S39" s="544"/>
      <c r="T39" s="390"/>
    </row>
    <row r="40" spans="1:20" ht="13.5" customHeight="1" x14ac:dyDescent="0.3">
      <c r="A40" s="541"/>
      <c r="B40" s="388"/>
      <c r="C40" s="388"/>
      <c r="D40" s="542"/>
      <c r="E40" s="543"/>
      <c r="F40" s="469"/>
      <c r="G40" s="542"/>
      <c r="H40" s="543"/>
      <c r="I40" s="469"/>
      <c r="J40" s="542"/>
      <c r="K40" s="543"/>
      <c r="L40" s="543"/>
      <c r="M40" s="469"/>
      <c r="N40" s="542"/>
      <c r="O40" s="543"/>
      <c r="P40" s="469"/>
      <c r="Q40" s="542"/>
      <c r="R40" s="543"/>
      <c r="S40" s="544"/>
      <c r="T40" s="390"/>
    </row>
    <row r="41" spans="1:20" ht="13.5" customHeight="1" x14ac:dyDescent="0.3">
      <c r="A41" s="541"/>
      <c r="B41" s="388"/>
      <c r="C41" s="388"/>
      <c r="D41" s="542"/>
      <c r="E41" s="543"/>
      <c r="F41" s="469"/>
      <c r="G41" s="542"/>
      <c r="H41" s="543"/>
      <c r="I41" s="469"/>
      <c r="J41" s="542"/>
      <c r="K41" s="543"/>
      <c r="L41" s="543"/>
      <c r="M41" s="469"/>
      <c r="N41" s="542"/>
      <c r="O41" s="543"/>
      <c r="P41" s="469"/>
      <c r="Q41" s="542"/>
      <c r="R41" s="543"/>
      <c r="S41" s="544"/>
      <c r="T41" s="390"/>
    </row>
    <row r="42" spans="1:20" ht="13.5" customHeight="1" x14ac:dyDescent="0.3">
      <c r="A42" s="541"/>
      <c r="B42" s="388"/>
      <c r="C42" s="388"/>
      <c r="D42" s="542"/>
      <c r="E42" s="543"/>
      <c r="F42" s="469"/>
      <c r="G42" s="542"/>
      <c r="H42" s="543"/>
      <c r="I42" s="469"/>
      <c r="J42" s="542"/>
      <c r="K42" s="543"/>
      <c r="L42" s="543"/>
      <c r="M42" s="469"/>
      <c r="N42" s="542"/>
      <c r="O42" s="543"/>
      <c r="P42" s="469"/>
      <c r="Q42" s="542"/>
      <c r="R42" s="543"/>
      <c r="S42" s="544"/>
      <c r="T42" s="390"/>
    </row>
    <row r="43" spans="1:20" ht="13.5" customHeight="1" x14ac:dyDescent="0.3">
      <c r="A43" s="541"/>
      <c r="B43" s="388"/>
      <c r="C43" s="388"/>
      <c r="D43" s="542"/>
      <c r="E43" s="543"/>
      <c r="F43" s="469"/>
      <c r="G43" s="542"/>
      <c r="H43" s="543"/>
      <c r="I43" s="469"/>
      <c r="J43" s="542"/>
      <c r="K43" s="543"/>
      <c r="L43" s="543"/>
      <c r="M43" s="469"/>
      <c r="N43" s="542"/>
      <c r="O43" s="543"/>
      <c r="P43" s="469"/>
      <c r="Q43" s="542"/>
      <c r="R43" s="543"/>
      <c r="S43" s="544"/>
      <c r="T43" s="390"/>
    </row>
    <row r="44" spans="1:20" ht="13.5" customHeight="1" x14ac:dyDescent="0.3">
      <c r="A44" s="541"/>
      <c r="B44" s="388"/>
      <c r="C44" s="388"/>
      <c r="D44" s="542"/>
      <c r="E44" s="543"/>
      <c r="F44" s="469"/>
      <c r="G44" s="542"/>
      <c r="H44" s="543"/>
      <c r="I44" s="469"/>
      <c r="J44" s="542"/>
      <c r="K44" s="543"/>
      <c r="L44" s="543"/>
      <c r="M44" s="469"/>
      <c r="N44" s="542"/>
      <c r="O44" s="543"/>
      <c r="P44" s="469"/>
      <c r="Q44" s="542"/>
      <c r="R44" s="543"/>
      <c r="S44" s="544"/>
      <c r="T44" s="390"/>
    </row>
    <row r="45" spans="1:20" ht="13.5" customHeight="1" x14ac:dyDescent="0.3">
      <c r="A45" s="444"/>
      <c r="B45" s="394" t="s">
        <v>66</v>
      </c>
      <c r="D45" s="391" t="s">
        <v>335</v>
      </c>
      <c r="Q45" s="435"/>
      <c r="R45" s="445"/>
      <c r="S45" s="438"/>
      <c r="T45" s="30"/>
    </row>
    <row r="46" spans="1:20" s="15" customFormat="1" ht="15.75" x14ac:dyDescent="0.3">
      <c r="A46" s="14"/>
      <c r="B46" s="394" t="s">
        <v>74</v>
      </c>
      <c r="C46" s="14"/>
      <c r="D46" s="391" t="s">
        <v>338</v>
      </c>
      <c r="E46" s="14"/>
      <c r="F46" s="14"/>
      <c r="G46" s="14"/>
      <c r="H46" s="14"/>
      <c r="I46" s="14"/>
      <c r="J46" s="14"/>
      <c r="K46" s="14"/>
      <c r="L46" s="14"/>
      <c r="M46" s="14"/>
      <c r="N46" s="14"/>
      <c r="O46" s="14"/>
      <c r="P46" s="14"/>
      <c r="Q46" s="446"/>
      <c r="R46" s="447"/>
      <c r="S46" s="447"/>
      <c r="T46" s="119"/>
    </row>
    <row r="47" spans="1:20" ht="13.5" customHeight="1" x14ac:dyDescent="0.3">
      <c r="B47" s="394" t="s">
        <v>62</v>
      </c>
      <c r="D47" s="391" t="s">
        <v>340</v>
      </c>
      <c r="Q47" s="435"/>
      <c r="R47" s="445"/>
      <c r="S47" s="438"/>
      <c r="T47" s="30"/>
    </row>
    <row r="48" spans="1:20" s="15" customFormat="1" ht="15.75" x14ac:dyDescent="0.3">
      <c r="A48" s="14"/>
      <c r="B48" s="394" t="s">
        <v>64</v>
      </c>
      <c r="C48" s="14"/>
      <c r="D48" s="391" t="s">
        <v>344</v>
      </c>
      <c r="E48" s="14"/>
      <c r="F48" s="14"/>
      <c r="G48" s="14"/>
      <c r="H48" s="14"/>
      <c r="I48" s="14"/>
      <c r="J48" s="14"/>
      <c r="K48" s="14"/>
      <c r="L48" s="14"/>
      <c r="M48" s="14"/>
      <c r="N48" s="446"/>
      <c r="T48" s="119"/>
    </row>
    <row r="49" spans="1:26" ht="13.5" customHeight="1" x14ac:dyDescent="0.3">
      <c r="N49" s="435"/>
      <c r="T49" s="30"/>
    </row>
    <row r="50" spans="1:26" s="15" customFormat="1" ht="5.45" x14ac:dyDescent="0.3">
      <c r="A50" s="156"/>
      <c r="B50" s="141"/>
      <c r="C50" s="141"/>
      <c r="D50" s="141"/>
      <c r="E50" s="141"/>
      <c r="F50" s="141"/>
      <c r="G50" s="440"/>
      <c r="H50" s="141"/>
      <c r="I50" s="141"/>
      <c r="J50" s="440"/>
      <c r="K50" s="423"/>
      <c r="L50" s="423"/>
      <c r="M50" s="141"/>
      <c r="N50" s="440"/>
      <c r="O50" s="141"/>
      <c r="P50" s="141"/>
      <c r="Q50" s="440"/>
      <c r="R50" s="141"/>
      <c r="S50" s="141"/>
      <c r="T50" s="140"/>
    </row>
    <row r="51" spans="1:26" s="15" customFormat="1" ht="5.45" x14ac:dyDescent="0.3">
      <c r="A51" s="441"/>
      <c r="B51" s="442"/>
      <c r="C51" s="442"/>
      <c r="D51" s="442"/>
      <c r="E51" s="442"/>
      <c r="F51" s="442"/>
      <c r="G51" s="442"/>
      <c r="H51" s="442"/>
      <c r="I51" s="442"/>
      <c r="J51" s="442"/>
      <c r="K51" s="442"/>
      <c r="L51" s="442"/>
      <c r="M51" s="442"/>
      <c r="N51" s="442"/>
      <c r="O51" s="442"/>
      <c r="P51" s="442"/>
      <c r="Q51" s="442"/>
      <c r="R51" s="442"/>
      <c r="S51" s="442"/>
      <c r="T51" s="443"/>
    </row>
    <row r="52" spans="1:26" ht="13.35" x14ac:dyDescent="0.3">
      <c r="A52" s="444" t="s">
        <v>349</v>
      </c>
      <c r="F52" s="418"/>
      <c r="G52" s="35" t="s">
        <v>350</v>
      </c>
      <c r="H52" s="44" t="s">
        <v>351</v>
      </c>
      <c r="I52" s="44"/>
      <c r="T52" s="30"/>
    </row>
    <row r="53" spans="1:26" s="118" customFormat="1" ht="4.25" x14ac:dyDescent="0.3">
      <c r="A53" s="448"/>
      <c r="F53" s="449"/>
      <c r="G53" s="130"/>
      <c r="H53" s="450"/>
      <c r="I53" s="450"/>
      <c r="T53" s="439"/>
    </row>
    <row r="54" spans="1:26" ht="13.35" x14ac:dyDescent="0.3">
      <c r="A54" s="444" t="s">
        <v>352</v>
      </c>
      <c r="F54" s="418"/>
      <c r="G54" s="35" t="s">
        <v>350</v>
      </c>
      <c r="H54" s="836" t="s">
        <v>353</v>
      </c>
      <c r="I54" s="836"/>
      <c r="J54" s="451"/>
      <c r="K54" s="451"/>
      <c r="L54" s="451"/>
      <c r="N54" s="35"/>
      <c r="O54" s="351"/>
      <c r="P54" s="451"/>
      <c r="Q54" s="451"/>
      <c r="R54" s="451"/>
      <c r="S54" s="451"/>
      <c r="T54" s="30"/>
    </row>
    <row r="55" spans="1:26" s="118" customFormat="1" ht="4.25" x14ac:dyDescent="0.3">
      <c r="A55" s="448"/>
      <c r="F55" s="449"/>
      <c r="G55" s="130"/>
      <c r="H55" s="452"/>
      <c r="I55" s="452"/>
      <c r="J55" s="453"/>
      <c r="K55" s="453"/>
      <c r="L55" s="453"/>
      <c r="N55" s="130"/>
      <c r="O55" s="454"/>
      <c r="P55" s="453"/>
      <c r="Q55" s="453"/>
      <c r="R55" s="453"/>
      <c r="S55" s="453"/>
      <c r="T55" s="439"/>
    </row>
    <row r="56" spans="1:26" ht="13.35" x14ac:dyDescent="0.3">
      <c r="A56" s="444" t="s">
        <v>354</v>
      </c>
      <c r="F56" s="418"/>
      <c r="G56" s="35" t="s">
        <v>350</v>
      </c>
      <c r="H56" s="455" t="s">
        <v>355</v>
      </c>
      <c r="I56" s="44"/>
      <c r="N56" s="35" t="s">
        <v>356</v>
      </c>
      <c r="O56" s="351" t="s">
        <v>94</v>
      </c>
      <c r="P56" s="837">
        <v>43116</v>
      </c>
      <c r="Q56" s="838"/>
      <c r="T56" s="30"/>
      <c r="W56" s="14">
        <f>V64*W64</f>
        <v>1000000000</v>
      </c>
    </row>
    <row r="57" spans="1:26" s="118" customFormat="1" ht="4.25" x14ac:dyDescent="0.3">
      <c r="A57" s="448"/>
      <c r="F57" s="449"/>
      <c r="G57" s="130"/>
      <c r="H57" s="457"/>
      <c r="I57" s="450"/>
      <c r="N57" s="130"/>
      <c r="O57" s="454"/>
      <c r="P57" s="458"/>
      <c r="Q57" s="458"/>
      <c r="T57" s="439"/>
    </row>
    <row r="58" spans="1:26" ht="13.35" x14ac:dyDescent="0.3">
      <c r="A58" s="444" t="s">
        <v>357</v>
      </c>
      <c r="F58" s="418"/>
      <c r="G58" s="35" t="s">
        <v>350</v>
      </c>
      <c r="H58" s="804">
        <v>1152</v>
      </c>
      <c r="I58" s="804"/>
      <c r="J58" s="14" t="s">
        <v>358</v>
      </c>
      <c r="N58" s="35"/>
      <c r="O58" s="351"/>
      <c r="P58" s="456"/>
      <c r="Q58" s="456"/>
      <c r="T58" s="30"/>
    </row>
    <row r="59" spans="1:26" s="118" customFormat="1" ht="4.25" x14ac:dyDescent="0.3">
      <c r="A59" s="448"/>
      <c r="F59" s="449"/>
      <c r="G59" s="130"/>
      <c r="H59" s="459"/>
      <c r="I59" s="459"/>
      <c r="N59" s="130"/>
      <c r="O59" s="454"/>
      <c r="P59" s="458"/>
      <c r="Q59" s="458"/>
      <c r="T59" s="439"/>
    </row>
    <row r="60" spans="1:26" ht="13.95" thickBot="1" x14ac:dyDescent="0.35">
      <c r="A60" s="444" t="s">
        <v>359</v>
      </c>
      <c r="F60" s="35"/>
      <c r="G60" s="35" t="s">
        <v>350</v>
      </c>
      <c r="H60" s="816">
        <f>Q20</f>
        <v>36</v>
      </c>
      <c r="I60" s="816"/>
      <c r="J60" s="14" t="s">
        <v>358</v>
      </c>
      <c r="P60" s="14" t="s">
        <v>360</v>
      </c>
      <c r="T60" s="30"/>
      <c r="V60" s="142">
        <f>+(2016-H54)</f>
        <v>-2</v>
      </c>
      <c r="W60" s="143">
        <f>2*(2016-P54)</f>
        <v>4032</v>
      </c>
      <c r="X60" s="143">
        <f>+W60+V60</f>
        <v>4030</v>
      </c>
      <c r="Y60" s="144">
        <f>+X60/3</f>
        <v>1343.3333333333333</v>
      </c>
      <c r="Z60" s="145">
        <f>+Y60/40</f>
        <v>33.583333333333329</v>
      </c>
    </row>
    <row r="61" spans="1:26" s="118" customFormat="1" ht="4.8499999999999996" thickTop="1" x14ac:dyDescent="0.3">
      <c r="A61" s="448"/>
      <c r="F61" s="130"/>
      <c r="G61" s="130"/>
      <c r="H61" s="459"/>
      <c r="I61" s="459"/>
      <c r="T61" s="439"/>
      <c r="V61" s="146"/>
      <c r="W61" s="146"/>
      <c r="X61" s="146"/>
      <c r="Y61" s="146"/>
      <c r="Z61" s="146"/>
    </row>
    <row r="62" spans="1:26" ht="13.35" x14ac:dyDescent="0.3">
      <c r="A62" s="444" t="s">
        <v>361</v>
      </c>
      <c r="F62" s="418"/>
      <c r="G62" s="35" t="s">
        <v>350</v>
      </c>
      <c r="H62" s="804">
        <f>H60-H58</f>
        <v>-1116</v>
      </c>
      <c r="I62" s="804"/>
      <c r="J62" s="14" t="s">
        <v>358</v>
      </c>
      <c r="T62" s="30"/>
      <c r="V62" s="143">
        <f>5*7.2</f>
        <v>36</v>
      </c>
      <c r="W62" s="143"/>
      <c r="X62" s="143"/>
      <c r="Y62" s="143"/>
      <c r="Z62" s="143"/>
    </row>
    <row r="63" spans="1:26" s="118" customFormat="1" ht="4.25" x14ac:dyDescent="0.3">
      <c r="A63" s="448"/>
      <c r="F63" s="449"/>
      <c r="G63" s="130"/>
      <c r="H63" s="459"/>
      <c r="I63" s="459"/>
      <c r="T63" s="439"/>
      <c r="V63" s="146"/>
      <c r="W63" s="146"/>
      <c r="X63" s="146"/>
      <c r="Y63" s="146"/>
      <c r="Z63" s="146"/>
    </row>
    <row r="64" spans="1:26" ht="13.35" x14ac:dyDescent="0.3">
      <c r="A64" s="444" t="s">
        <v>362</v>
      </c>
      <c r="F64" s="418"/>
      <c r="G64" s="35" t="s">
        <v>350</v>
      </c>
      <c r="H64" s="804">
        <v>5</v>
      </c>
      <c r="I64" s="804"/>
      <c r="J64" s="14" t="s">
        <v>363</v>
      </c>
      <c r="T64" s="30"/>
      <c r="V64" s="147">
        <f>+H60</f>
        <v>36</v>
      </c>
      <c r="W64" s="148">
        <f>+G75/H60</f>
        <v>27777777.777777776</v>
      </c>
      <c r="X64" s="148">
        <f>+V64*W64*Z60</f>
        <v>33583333333.333328</v>
      </c>
      <c r="Y64" s="143"/>
      <c r="Z64" s="143"/>
    </row>
    <row r="65" spans="1:26" s="118" customFormat="1" ht="4.25" x14ac:dyDescent="0.3">
      <c r="A65" s="448"/>
      <c r="F65" s="449"/>
      <c r="G65" s="130"/>
      <c r="H65" s="459"/>
      <c r="I65" s="459"/>
      <c r="T65" s="439"/>
      <c r="V65" s="146"/>
      <c r="W65" s="146"/>
      <c r="X65" s="146"/>
      <c r="Y65" s="146"/>
      <c r="Z65" s="146"/>
    </row>
    <row r="66" spans="1:26" ht="13.35" x14ac:dyDescent="0.3">
      <c r="A66" s="444" t="s">
        <v>364</v>
      </c>
      <c r="F66" s="418"/>
      <c r="G66" s="35" t="s">
        <v>350</v>
      </c>
      <c r="H66" s="804">
        <v>20</v>
      </c>
      <c r="I66" s="804"/>
      <c r="J66" s="14" t="s">
        <v>363</v>
      </c>
      <c r="T66" s="30"/>
      <c r="V66" s="149">
        <f>+H60*W64-X64</f>
        <v>-32583333333.333328</v>
      </c>
      <c r="W66" s="149"/>
      <c r="X66" s="149"/>
      <c r="Y66" s="149"/>
    </row>
    <row r="67" spans="1:26" s="33" customFormat="1" ht="6.65" x14ac:dyDescent="0.3">
      <c r="A67" s="32"/>
      <c r="F67" s="460"/>
      <c r="G67" s="461"/>
      <c r="H67" s="462"/>
      <c r="I67" s="462"/>
      <c r="T67" s="34"/>
    </row>
    <row r="68" spans="1:26" ht="13.5" customHeight="1" x14ac:dyDescent="0.3">
      <c r="A68" s="444" t="s">
        <v>365</v>
      </c>
      <c r="D68" s="29" t="s">
        <v>94</v>
      </c>
      <c r="G68" s="435" t="s">
        <v>366</v>
      </c>
      <c r="H68" s="436" t="s">
        <v>367</v>
      </c>
      <c r="J68" s="435" t="s">
        <v>368</v>
      </c>
      <c r="K68" s="436"/>
      <c r="L68" s="437"/>
      <c r="N68" s="435" t="s">
        <v>369</v>
      </c>
      <c r="O68" s="436"/>
      <c r="Q68" s="435" t="s">
        <v>370</v>
      </c>
      <c r="R68" s="436"/>
      <c r="S68" s="438"/>
      <c r="T68" s="30"/>
      <c r="V68" s="150">
        <f>+(2016-H54)</f>
        <v>-2</v>
      </c>
      <c r="W68" s="151">
        <f>+V68/100</f>
        <v>-0.02</v>
      </c>
    </row>
    <row r="69" spans="1:26" s="33" customFormat="1" ht="6.65" x14ac:dyDescent="0.3">
      <c r="A69" s="463"/>
      <c r="G69" s="464"/>
      <c r="H69" s="465"/>
      <c r="J69" s="464"/>
      <c r="K69" s="466"/>
      <c r="L69" s="466"/>
      <c r="N69" s="464"/>
      <c r="O69" s="466"/>
      <c r="Q69" s="464"/>
      <c r="R69" s="466"/>
      <c r="S69" s="466"/>
      <c r="T69" s="34"/>
    </row>
    <row r="70" spans="1:26" ht="13.5" customHeight="1" x14ac:dyDescent="0.3">
      <c r="A70" s="444" t="s">
        <v>45</v>
      </c>
      <c r="D70" s="29" t="s">
        <v>94</v>
      </c>
      <c r="E70" s="438"/>
      <c r="G70" s="435" t="s">
        <v>371</v>
      </c>
      <c r="H70" s="436"/>
      <c r="J70" s="435" t="s">
        <v>372</v>
      </c>
      <c r="K70" s="436"/>
      <c r="L70" s="437"/>
      <c r="N70" s="435" t="s">
        <v>373</v>
      </c>
      <c r="O70" s="436"/>
      <c r="Q70" s="435" t="s">
        <v>374</v>
      </c>
      <c r="R70" s="436" t="s">
        <v>367</v>
      </c>
      <c r="S70" s="438"/>
      <c r="T70" s="30"/>
      <c r="V70" s="152">
        <f>+H60</f>
        <v>36</v>
      </c>
      <c r="W70" s="153">
        <f>+G75/H60</f>
        <v>27777777.777777776</v>
      </c>
      <c r="X70" s="154">
        <f>+V70*W70*W68</f>
        <v>-20000000</v>
      </c>
      <c r="Y70" s="155">
        <f>5.97*5.97</f>
        <v>35.640899999999995</v>
      </c>
    </row>
    <row r="71" spans="1:26" x14ac:dyDescent="0.3">
      <c r="A71" s="444"/>
      <c r="E71" s="438"/>
      <c r="G71" s="435" t="s">
        <v>375</v>
      </c>
      <c r="H71" s="90"/>
      <c r="K71" s="438"/>
      <c r="L71" s="438"/>
      <c r="N71" s="435" t="s">
        <v>376</v>
      </c>
      <c r="O71" s="438"/>
      <c r="Q71" s="435"/>
      <c r="R71" s="438"/>
      <c r="S71" s="438"/>
      <c r="T71" s="30"/>
    </row>
    <row r="72" spans="1:26" s="15" customFormat="1" ht="5.45" x14ac:dyDescent="0.3">
      <c r="A72" s="156"/>
      <c r="B72" s="141"/>
      <c r="C72" s="141"/>
      <c r="D72" s="141"/>
      <c r="E72" s="141"/>
      <c r="F72" s="141"/>
      <c r="G72" s="141"/>
      <c r="H72" s="141"/>
      <c r="I72" s="141"/>
      <c r="J72" s="141"/>
      <c r="K72" s="141"/>
      <c r="L72" s="141"/>
      <c r="M72" s="141"/>
      <c r="N72" s="141"/>
      <c r="O72" s="141"/>
      <c r="P72" s="141"/>
      <c r="Q72" s="141"/>
      <c r="R72" s="141"/>
      <c r="S72" s="141"/>
      <c r="T72" s="140"/>
    </row>
    <row r="73" spans="1:26" s="15" customFormat="1" ht="5.45" x14ac:dyDescent="0.3">
      <c r="A73" s="157"/>
      <c r="K73" s="158"/>
      <c r="L73" s="159"/>
      <c r="M73" s="160"/>
      <c r="N73" s="160"/>
      <c r="O73" s="160"/>
      <c r="P73" s="160"/>
      <c r="Q73" s="160"/>
      <c r="R73" s="160"/>
      <c r="S73" s="160"/>
      <c r="T73" s="161"/>
    </row>
    <row r="74" spans="1:26" x14ac:dyDescent="0.3">
      <c r="A74" s="162" t="s">
        <v>377</v>
      </c>
      <c r="K74" s="55"/>
      <c r="L74" s="163" t="s">
        <v>216</v>
      </c>
      <c r="M74" s="31"/>
      <c r="N74" s="164"/>
      <c r="O74" s="164"/>
      <c r="P74" s="164"/>
      <c r="Q74" s="164"/>
      <c r="R74" s="164"/>
      <c r="S74" s="164"/>
      <c r="T74" s="165"/>
      <c r="V74" s="166">
        <f>+V70*W70-X70</f>
        <v>1020000000</v>
      </c>
    </row>
    <row r="75" spans="1:26" ht="13.5" customHeight="1" x14ac:dyDescent="0.3">
      <c r="A75" s="122" t="s">
        <v>378</v>
      </c>
      <c r="F75" s="35" t="s">
        <v>350</v>
      </c>
      <c r="G75" s="815">
        <v>1000000000</v>
      </c>
      <c r="H75" s="815"/>
      <c r="I75" s="815"/>
      <c r="J75" s="815"/>
      <c r="K75" s="167"/>
      <c r="L75" s="123" t="s">
        <v>217</v>
      </c>
      <c r="M75" s="817" t="s">
        <v>379</v>
      </c>
      <c r="N75" s="818"/>
      <c r="O75" s="818"/>
      <c r="P75" s="818"/>
      <c r="Q75" s="818"/>
      <c r="R75" s="818"/>
      <c r="S75" s="819"/>
      <c r="T75" s="168"/>
    </row>
    <row r="76" spans="1:26" s="15" customFormat="1" ht="6.05" customHeight="1" x14ac:dyDescent="0.3">
      <c r="A76" s="169"/>
      <c r="G76" s="170"/>
      <c r="H76" s="24"/>
      <c r="I76" s="171"/>
      <c r="J76" s="172"/>
      <c r="K76" s="173"/>
      <c r="L76" s="174"/>
      <c r="M76" s="820"/>
      <c r="N76" s="821"/>
      <c r="O76" s="821"/>
      <c r="P76" s="821"/>
      <c r="Q76" s="821"/>
      <c r="R76" s="821"/>
      <c r="S76" s="822"/>
      <c r="T76" s="175"/>
    </row>
    <row r="77" spans="1:26" ht="13.5" customHeight="1" x14ac:dyDescent="0.3">
      <c r="A77" s="122" t="s">
        <v>208</v>
      </c>
      <c r="F77" s="35" t="s">
        <v>350</v>
      </c>
      <c r="G77" s="815">
        <v>800000000</v>
      </c>
      <c r="H77" s="815"/>
      <c r="I77" s="815"/>
      <c r="J77" s="815"/>
      <c r="K77" s="167"/>
      <c r="L77" s="176"/>
      <c r="M77" s="820"/>
      <c r="N77" s="821"/>
      <c r="O77" s="821"/>
      <c r="P77" s="821"/>
      <c r="Q77" s="821"/>
      <c r="R77" s="821"/>
      <c r="S77" s="822"/>
      <c r="T77" s="168"/>
    </row>
    <row r="78" spans="1:26" s="15" customFormat="1" ht="6.05" customHeight="1" x14ac:dyDescent="0.3">
      <c r="A78" s="157"/>
      <c r="B78" s="177"/>
      <c r="G78" s="170"/>
      <c r="I78" s="139"/>
      <c r="K78" s="178"/>
      <c r="L78" s="179"/>
      <c r="M78" s="820"/>
      <c r="N78" s="821"/>
      <c r="O78" s="821"/>
      <c r="P78" s="821"/>
      <c r="Q78" s="821"/>
      <c r="R78" s="821"/>
      <c r="S78" s="822"/>
      <c r="T78" s="175"/>
    </row>
    <row r="79" spans="1:26" x14ac:dyDescent="0.3">
      <c r="A79" s="25"/>
      <c r="B79" s="387" t="s">
        <v>380</v>
      </c>
      <c r="C79" s="388"/>
      <c r="D79" s="468" t="e">
        <f>#REF!</f>
        <v>#REF!</v>
      </c>
      <c r="E79" s="388"/>
      <c r="F79" s="387" t="e">
        <f>VLOOKUP(D79,konstruksi,2,FALSE)</f>
        <v>#REF!</v>
      </c>
      <c r="G79" s="469"/>
      <c r="H79" s="387"/>
      <c r="I79" s="387"/>
      <c r="K79" s="180"/>
      <c r="L79" s="181"/>
      <c r="M79" s="823"/>
      <c r="N79" s="824"/>
      <c r="O79" s="824"/>
      <c r="P79" s="824"/>
      <c r="Q79" s="824"/>
      <c r="R79" s="824"/>
      <c r="S79" s="825"/>
      <c r="T79" s="168"/>
    </row>
    <row r="80" spans="1:26" s="15" customFormat="1" ht="4.55" customHeight="1" x14ac:dyDescent="0.15">
      <c r="A80" s="157"/>
      <c r="B80" s="470"/>
      <c r="C80" s="471"/>
      <c r="D80" s="472"/>
      <c r="E80" s="471"/>
      <c r="F80" s="471"/>
      <c r="G80" s="473"/>
      <c r="H80" s="470"/>
      <c r="I80" s="474"/>
      <c r="K80" s="182"/>
      <c r="L80" s="183"/>
      <c r="M80" s="184"/>
      <c r="N80" s="185"/>
      <c r="O80" s="185"/>
      <c r="P80" s="185"/>
      <c r="Q80" s="185"/>
      <c r="R80" s="185"/>
      <c r="S80" s="185"/>
      <c r="T80" s="186"/>
    </row>
    <row r="81" spans="1:22" ht="12.7" customHeight="1" x14ac:dyDescent="0.25">
      <c r="A81" s="25"/>
      <c r="B81" s="387" t="s">
        <v>381</v>
      </c>
      <c r="C81" s="388"/>
      <c r="D81" s="468" t="e">
        <f>#REF!</f>
        <v>#REF!</v>
      </c>
      <c r="E81" s="388"/>
      <c r="F81" s="387" t="e">
        <f>VLOOKUP(D81,kayu,2,FALSE)</f>
        <v>#REF!</v>
      </c>
      <c r="G81" s="469"/>
      <c r="H81" s="387"/>
      <c r="I81" s="387"/>
      <c r="K81" s="180"/>
      <c r="L81" s="123">
        <v>2</v>
      </c>
      <c r="M81" s="793" t="s">
        <v>382</v>
      </c>
      <c r="N81" s="794"/>
      <c r="O81" s="794"/>
      <c r="P81" s="794"/>
      <c r="Q81" s="794"/>
      <c r="R81" s="794"/>
      <c r="S81" s="795"/>
      <c r="T81" s="187"/>
    </row>
    <row r="82" spans="1:22" s="15" customFormat="1" ht="4.55" customHeight="1" x14ac:dyDescent="0.15">
      <c r="A82" s="157"/>
      <c r="B82" s="470"/>
      <c r="C82" s="471"/>
      <c r="D82" s="472"/>
      <c r="E82" s="471"/>
      <c r="F82" s="471"/>
      <c r="G82" s="473"/>
      <c r="H82" s="470"/>
      <c r="I82" s="474"/>
      <c r="K82" s="182"/>
      <c r="L82" s="183"/>
      <c r="M82" s="796"/>
      <c r="N82" s="797"/>
      <c r="O82" s="797"/>
      <c r="P82" s="797"/>
      <c r="Q82" s="797"/>
      <c r="R82" s="797"/>
      <c r="S82" s="798"/>
      <c r="T82" s="186"/>
    </row>
    <row r="83" spans="1:22" ht="13.35" x14ac:dyDescent="0.25">
      <c r="A83" s="25"/>
      <c r="B83" s="387" t="s">
        <v>383</v>
      </c>
      <c r="C83" s="388"/>
      <c r="D83" s="468" t="e">
        <f>+#REF!</f>
        <v>#REF!</v>
      </c>
      <c r="E83" s="388"/>
      <c r="F83" s="387" t="e">
        <f>VLOOKUP(D83,lantai,2,FALSE)</f>
        <v>#REF!</v>
      </c>
      <c r="G83" s="469"/>
      <c r="H83" s="387"/>
      <c r="I83" s="387"/>
      <c r="K83" s="180"/>
      <c r="L83" s="181"/>
      <c r="M83" s="796"/>
      <c r="N83" s="797"/>
      <c r="O83" s="797"/>
      <c r="P83" s="797"/>
      <c r="Q83" s="797"/>
      <c r="R83" s="797"/>
      <c r="S83" s="798"/>
      <c r="T83" s="187"/>
      <c r="V83" s="14">
        <v>45</v>
      </c>
    </row>
    <row r="84" spans="1:22" s="15" customFormat="1" ht="4.55" customHeight="1" x14ac:dyDescent="0.3">
      <c r="A84" s="157"/>
      <c r="B84" s="470"/>
      <c r="C84" s="471"/>
      <c r="D84" s="472"/>
      <c r="E84" s="471"/>
      <c r="F84" s="471"/>
      <c r="G84" s="473"/>
      <c r="H84" s="470"/>
      <c r="I84" s="474"/>
      <c r="K84" s="182"/>
      <c r="L84" s="183"/>
      <c r="M84" s="796"/>
      <c r="N84" s="797"/>
      <c r="O84" s="797"/>
      <c r="P84" s="797"/>
      <c r="Q84" s="797"/>
      <c r="R84" s="797"/>
      <c r="S84" s="798"/>
      <c r="T84" s="189"/>
    </row>
    <row r="85" spans="1:22" ht="12.7" customHeight="1" x14ac:dyDescent="0.3">
      <c r="A85" s="25"/>
      <c r="B85" s="387" t="s">
        <v>384</v>
      </c>
      <c r="C85" s="388"/>
      <c r="D85" s="468" t="e">
        <f>#REF!</f>
        <v>#REF!</v>
      </c>
      <c r="E85" s="388"/>
      <c r="F85" s="387" t="e">
        <f>VLOOKUP(D85,Umur,2,FALSE)</f>
        <v>#REF!</v>
      </c>
      <c r="G85" s="469"/>
      <c r="H85" s="387"/>
      <c r="I85" s="387"/>
      <c r="K85" s="180"/>
      <c r="L85" s="123"/>
      <c r="M85" s="799"/>
      <c r="N85" s="800"/>
      <c r="O85" s="800"/>
      <c r="P85" s="800"/>
      <c r="Q85" s="800"/>
      <c r="R85" s="800"/>
      <c r="S85" s="801"/>
      <c r="T85" s="190"/>
      <c r="V85" s="14">
        <f>G75/H60</f>
        <v>27777777.777777776</v>
      </c>
    </row>
    <row r="86" spans="1:22" s="15" customFormat="1" ht="4.55" customHeight="1" x14ac:dyDescent="0.3">
      <c r="A86" s="157"/>
      <c r="B86" s="470"/>
      <c r="C86" s="471"/>
      <c r="D86" s="475"/>
      <c r="E86" s="471"/>
      <c r="F86" s="470"/>
      <c r="G86" s="473"/>
      <c r="H86" s="470"/>
      <c r="I86" s="470"/>
      <c r="K86" s="191"/>
      <c r="L86" s="192"/>
      <c r="M86" s="193"/>
      <c r="N86" s="193"/>
      <c r="O86" s="193"/>
      <c r="P86" s="193"/>
      <c r="Q86" s="193"/>
      <c r="R86" s="193"/>
      <c r="S86" s="193"/>
      <c r="T86" s="194"/>
    </row>
    <row r="87" spans="1:22" ht="12.7" customHeight="1" x14ac:dyDescent="0.3">
      <c r="A87" s="25"/>
      <c r="B87" s="387" t="s">
        <v>385</v>
      </c>
      <c r="C87" s="388"/>
      <c r="D87" s="468">
        <v>3</v>
      </c>
      <c r="E87" s="388"/>
      <c r="F87" s="387" t="e">
        <f>VLOOKUP(D87,kondisi,2,FALSE)</f>
        <v>#NAME?</v>
      </c>
      <c r="G87" s="469"/>
      <c r="H87" s="387"/>
      <c r="I87" s="387"/>
      <c r="K87" s="180"/>
      <c r="L87" s="123">
        <v>3</v>
      </c>
      <c r="M87" s="805" t="s">
        <v>386</v>
      </c>
      <c r="N87" s="806"/>
      <c r="O87" s="806"/>
      <c r="P87" s="806"/>
      <c r="Q87" s="806"/>
      <c r="R87" s="806"/>
      <c r="S87" s="807"/>
      <c r="T87" s="190"/>
      <c r="V87" s="14">
        <f>V83*V85-W64</f>
        <v>1222222222.2222223</v>
      </c>
    </row>
    <row r="88" spans="1:22" s="15" customFormat="1" ht="4.55" customHeight="1" x14ac:dyDescent="0.3">
      <c r="A88" s="157"/>
      <c r="B88" s="470"/>
      <c r="C88" s="471"/>
      <c r="D88" s="472"/>
      <c r="E88" s="471"/>
      <c r="F88" s="471"/>
      <c r="G88" s="473"/>
      <c r="H88" s="470"/>
      <c r="I88" s="474"/>
      <c r="K88" s="182"/>
      <c r="L88" s="183"/>
      <c r="M88" s="808"/>
      <c r="N88" s="809"/>
      <c r="O88" s="809"/>
      <c r="P88" s="809"/>
      <c r="Q88" s="809"/>
      <c r="R88" s="809"/>
      <c r="S88" s="810"/>
      <c r="T88" s="189"/>
    </row>
    <row r="89" spans="1:22" ht="12.7" customHeight="1" x14ac:dyDescent="0.3">
      <c r="A89" s="25"/>
      <c r="B89" s="388"/>
      <c r="C89" s="469" t="s">
        <v>387</v>
      </c>
      <c r="D89" s="468" t="e">
        <f>D79+D81+D83+D85+D87</f>
        <v>#REF!</v>
      </c>
      <c r="E89" s="388"/>
      <c r="F89" s="388"/>
      <c r="G89" s="469"/>
      <c r="H89" s="388"/>
      <c r="I89" s="389"/>
      <c r="K89" s="195"/>
      <c r="L89" s="123"/>
      <c r="M89" s="808"/>
      <c r="N89" s="809"/>
      <c r="O89" s="809"/>
      <c r="P89" s="809"/>
      <c r="Q89" s="809"/>
      <c r="R89" s="809"/>
      <c r="S89" s="810"/>
      <c r="T89" s="196"/>
    </row>
    <row r="90" spans="1:22" s="15" customFormat="1" ht="4.55" customHeight="1" x14ac:dyDescent="0.3">
      <c r="A90" s="157"/>
      <c r="D90" s="139"/>
      <c r="G90" s="170"/>
      <c r="I90" s="139"/>
      <c r="K90" s="178"/>
      <c r="L90" s="179"/>
      <c r="M90" s="808"/>
      <c r="N90" s="809"/>
      <c r="O90" s="809"/>
      <c r="P90" s="809"/>
      <c r="Q90" s="809"/>
      <c r="R90" s="809"/>
      <c r="S90" s="810"/>
      <c r="T90" s="197"/>
    </row>
    <row r="91" spans="1:22" ht="12.7" customHeight="1" x14ac:dyDescent="0.3">
      <c r="A91" s="25"/>
      <c r="B91" s="129"/>
      <c r="C91" s="128" t="s">
        <v>388</v>
      </c>
      <c r="D91" s="198">
        <v>0</v>
      </c>
      <c r="E91" s="129"/>
      <c r="G91" s="35"/>
      <c r="I91" s="26"/>
      <c r="K91" s="195"/>
      <c r="L91" s="123"/>
      <c r="M91" s="808"/>
      <c r="N91" s="809"/>
      <c r="O91" s="809"/>
      <c r="P91" s="809"/>
      <c r="Q91" s="809"/>
      <c r="R91" s="809"/>
      <c r="S91" s="810"/>
      <c r="T91" s="196"/>
    </row>
    <row r="92" spans="1:22" s="15" customFormat="1" ht="6.05" customHeight="1" x14ac:dyDescent="0.3">
      <c r="A92" s="157"/>
      <c r="C92" s="139"/>
      <c r="D92" s="139"/>
      <c r="G92" s="170"/>
      <c r="I92" s="139"/>
      <c r="K92" s="178"/>
      <c r="L92" s="179"/>
      <c r="M92" s="808"/>
      <c r="N92" s="809"/>
      <c r="O92" s="809"/>
      <c r="P92" s="809"/>
      <c r="Q92" s="809"/>
      <c r="R92" s="809"/>
      <c r="S92" s="810"/>
      <c r="T92" s="197"/>
    </row>
    <row r="93" spans="1:22" ht="13.5" customHeight="1" x14ac:dyDescent="0.3">
      <c r="A93" s="122"/>
      <c r="F93" s="35"/>
      <c r="G93" s="814"/>
      <c r="H93" s="814"/>
      <c r="I93" s="814"/>
      <c r="J93" s="814"/>
      <c r="K93" s="167"/>
      <c r="L93" s="176"/>
      <c r="M93" s="808"/>
      <c r="N93" s="809"/>
      <c r="O93" s="809"/>
      <c r="P93" s="809"/>
      <c r="Q93" s="809"/>
      <c r="R93" s="809"/>
      <c r="S93" s="810"/>
      <c r="T93" s="200"/>
    </row>
    <row r="94" spans="1:22" s="15" customFormat="1" ht="6.05" customHeight="1" x14ac:dyDescent="0.3">
      <c r="A94" s="169"/>
      <c r="G94" s="170"/>
      <c r="I94" s="201"/>
      <c r="J94" s="202"/>
      <c r="K94" s="203"/>
      <c r="L94" s="204"/>
      <c r="M94" s="808"/>
      <c r="N94" s="809"/>
      <c r="O94" s="809"/>
      <c r="P94" s="809"/>
      <c r="Q94" s="809"/>
      <c r="R94" s="809"/>
      <c r="S94" s="810"/>
      <c r="T94" s="205"/>
    </row>
    <row r="95" spans="1:22" ht="13.5" customHeight="1" x14ac:dyDescent="0.3">
      <c r="A95" s="122" t="s">
        <v>210</v>
      </c>
      <c r="F95" s="35" t="s">
        <v>350</v>
      </c>
      <c r="G95" s="815">
        <f>G77*0.6</f>
        <v>480000000</v>
      </c>
      <c r="H95" s="815"/>
      <c r="I95" s="815"/>
      <c r="J95" s="815"/>
      <c r="K95" s="167"/>
      <c r="L95" s="176"/>
      <c r="M95" s="811"/>
      <c r="N95" s="812"/>
      <c r="O95" s="812"/>
      <c r="P95" s="812"/>
      <c r="Q95" s="812"/>
      <c r="R95" s="812"/>
      <c r="S95" s="813"/>
      <c r="T95" s="206"/>
    </row>
    <row r="96" spans="1:22" ht="13.5" customHeight="1" x14ac:dyDescent="0.3">
      <c r="A96" s="122"/>
      <c r="F96" s="35"/>
      <c r="G96" s="199"/>
      <c r="H96" s="199"/>
      <c r="I96" s="199"/>
      <c r="J96" s="199"/>
      <c r="K96" s="167"/>
      <c r="L96" s="176"/>
      <c r="M96" s="207"/>
      <c r="N96" s="207"/>
      <c r="O96" s="207"/>
      <c r="P96" s="207"/>
      <c r="Q96" s="207"/>
      <c r="R96" s="207"/>
      <c r="S96" s="207"/>
      <c r="T96" s="206"/>
    </row>
    <row r="97" spans="1:20" ht="13.35" x14ac:dyDescent="0.3">
      <c r="A97" s="122"/>
      <c r="F97" s="35"/>
      <c r="G97" s="199"/>
      <c r="H97" s="199"/>
      <c r="I97" s="199"/>
      <c r="J97" s="199"/>
      <c r="K97" s="167"/>
      <c r="L97" s="176"/>
      <c r="M97" s="207"/>
      <c r="N97" s="207"/>
      <c r="O97" s="207"/>
      <c r="P97" s="207"/>
      <c r="Q97" s="207"/>
      <c r="R97" s="207"/>
      <c r="S97" s="207"/>
      <c r="T97" s="206"/>
    </row>
    <row r="98" spans="1:20" ht="13.35" thickBot="1" x14ac:dyDescent="0.35">
      <c r="A98" s="91"/>
      <c r="B98" s="208"/>
      <c r="C98" s="209"/>
      <c r="D98" s="209"/>
      <c r="E98" s="209"/>
      <c r="F98" s="209"/>
      <c r="G98" s="209"/>
      <c r="H98" s="209"/>
      <c r="I98" s="209"/>
      <c r="J98" s="209"/>
      <c r="K98" s="210"/>
      <c r="L98" s="211"/>
      <c r="M98" s="209"/>
      <c r="N98" s="209"/>
      <c r="O98" s="209"/>
      <c r="P98" s="209"/>
      <c r="Q98" s="209"/>
      <c r="R98" s="209"/>
      <c r="S98" s="212"/>
      <c r="T98" s="93"/>
    </row>
    <row r="99" spans="1:20" s="15" customFormat="1" ht="5.45" x14ac:dyDescent="0.3"/>
    <row r="100" spans="1:20" x14ac:dyDescent="0.3">
      <c r="R100" s="213"/>
      <c r="S100" s="213"/>
      <c r="T100" s="94" t="s">
        <v>389</v>
      </c>
    </row>
  </sheetData>
  <mergeCells count="70">
    <mergeCell ref="M1:T1"/>
    <mergeCell ref="A3:A11"/>
    <mergeCell ref="E8:G8"/>
    <mergeCell ref="E10:I10"/>
    <mergeCell ref="A12:A21"/>
    <mergeCell ref="D12:E12"/>
    <mergeCell ref="G12:H12"/>
    <mergeCell ref="J12:K12"/>
    <mergeCell ref="L12:M12"/>
    <mergeCell ref="N12:O12"/>
    <mergeCell ref="Q12:T12"/>
    <mergeCell ref="D13:E13"/>
    <mergeCell ref="G13:H13"/>
    <mergeCell ref="J13:K13"/>
    <mergeCell ref="L13:M13"/>
    <mergeCell ref="N13:O13"/>
    <mergeCell ref="Q13:R13"/>
    <mergeCell ref="Q17:R17"/>
    <mergeCell ref="D14:E14"/>
    <mergeCell ref="G14:H14"/>
    <mergeCell ref="J14:K14"/>
    <mergeCell ref="L14:M14"/>
    <mergeCell ref="N14:O14"/>
    <mergeCell ref="Q14:R14"/>
    <mergeCell ref="D17:E17"/>
    <mergeCell ref="G17:H17"/>
    <mergeCell ref="J17:K17"/>
    <mergeCell ref="L17:M17"/>
    <mergeCell ref="N17:O17"/>
    <mergeCell ref="D15:E15"/>
    <mergeCell ref="G15:H15"/>
    <mergeCell ref="J15:K15"/>
    <mergeCell ref="Q18:R18"/>
    <mergeCell ref="D19:E19"/>
    <mergeCell ref="G19:H19"/>
    <mergeCell ref="J19:K19"/>
    <mergeCell ref="L19:M19"/>
    <mergeCell ref="D18:E18"/>
    <mergeCell ref="G18:H18"/>
    <mergeCell ref="J18:K18"/>
    <mergeCell ref="L18:M18"/>
    <mergeCell ref="N18:O18"/>
    <mergeCell ref="J20:P21"/>
    <mergeCell ref="N19:O19"/>
    <mergeCell ref="Q20:R21"/>
    <mergeCell ref="H54:I54"/>
    <mergeCell ref="P56:Q56"/>
    <mergeCell ref="Q19:R19"/>
    <mergeCell ref="M81:S85"/>
    <mergeCell ref="A23:F23"/>
    <mergeCell ref="H58:I58"/>
    <mergeCell ref="M87:S95"/>
    <mergeCell ref="G93:J93"/>
    <mergeCell ref="G95:J95"/>
    <mergeCell ref="H60:I60"/>
    <mergeCell ref="H62:I62"/>
    <mergeCell ref="H64:I64"/>
    <mergeCell ref="H66:I66"/>
    <mergeCell ref="G75:J75"/>
    <mergeCell ref="M75:S79"/>
    <mergeCell ref="G77:J77"/>
    <mergeCell ref="L15:M15"/>
    <mergeCell ref="N15:O15"/>
    <mergeCell ref="Q15:R15"/>
    <mergeCell ref="D16:E16"/>
    <mergeCell ref="G16:H16"/>
    <mergeCell ref="J16:K16"/>
    <mergeCell ref="L16:M16"/>
    <mergeCell ref="N16:O16"/>
    <mergeCell ref="Q16:R16"/>
  </mergeCells>
  <printOptions horizontalCentered="1"/>
  <pageMargins left="0.75" right="0.25" top="1.25" bottom="0.25" header="1" footer="0"/>
  <pageSetup scale="73" fitToHeight="3"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4A342-7A3C-42BB-B5F9-F77DF0B24DC9}">
  <sheetPr>
    <tabColor indexed="12"/>
  </sheetPr>
  <dimension ref="A1:AH80"/>
  <sheetViews>
    <sheetView workbookViewId="0"/>
  </sheetViews>
  <sheetFormatPr defaultColWidth="8.3984375" defaultRowHeight="12.7" x14ac:dyDescent="0.3"/>
  <cols>
    <col min="1" max="1" width="2.19921875" style="29" customWidth="1"/>
    <col min="2" max="2" width="3.8984375" style="29" customWidth="1"/>
    <col min="3" max="28" width="3.8984375" style="14" customWidth="1"/>
    <col min="29" max="29" width="2.19921875" style="14" customWidth="1"/>
    <col min="30" max="30" width="2.69921875" style="14" customWidth="1"/>
    <col min="31" max="31" width="5.69921875" style="14" customWidth="1"/>
    <col min="32" max="37" width="3.69921875" style="14" customWidth="1"/>
    <col min="38" max="256" width="8.3984375" style="14"/>
    <col min="257" max="257" width="2.19921875" style="14" customWidth="1"/>
    <col min="258" max="284" width="3.8984375" style="14" customWidth="1"/>
    <col min="285" max="285" width="2.19921875" style="14" customWidth="1"/>
    <col min="286" max="286" width="2.69921875" style="14" customWidth="1"/>
    <col min="287" max="287" width="5.69921875" style="14" customWidth="1"/>
    <col min="288" max="293" width="3.69921875" style="14" customWidth="1"/>
    <col min="294" max="512" width="8.3984375" style="14"/>
    <col min="513" max="513" width="2.19921875" style="14" customWidth="1"/>
    <col min="514" max="540" width="3.8984375" style="14" customWidth="1"/>
    <col min="541" max="541" width="2.19921875" style="14" customWidth="1"/>
    <col min="542" max="542" width="2.69921875" style="14" customWidth="1"/>
    <col min="543" max="543" width="5.69921875" style="14" customWidth="1"/>
    <col min="544" max="549" width="3.69921875" style="14" customWidth="1"/>
    <col min="550" max="768" width="8.3984375" style="14"/>
    <col min="769" max="769" width="2.19921875" style="14" customWidth="1"/>
    <col min="770" max="796" width="3.8984375" style="14" customWidth="1"/>
    <col min="797" max="797" width="2.19921875" style="14" customWidth="1"/>
    <col min="798" max="798" width="2.69921875" style="14" customWidth="1"/>
    <col min="799" max="799" width="5.69921875" style="14" customWidth="1"/>
    <col min="800" max="805" width="3.69921875" style="14" customWidth="1"/>
    <col min="806" max="1024" width="8.3984375" style="14"/>
    <col min="1025" max="1025" width="2.19921875" style="14" customWidth="1"/>
    <col min="1026" max="1052" width="3.8984375" style="14" customWidth="1"/>
    <col min="1053" max="1053" width="2.19921875" style="14" customWidth="1"/>
    <col min="1054" max="1054" width="2.69921875" style="14" customWidth="1"/>
    <col min="1055" max="1055" width="5.69921875" style="14" customWidth="1"/>
    <col min="1056" max="1061" width="3.69921875" style="14" customWidth="1"/>
    <col min="1062" max="1280" width="8.3984375" style="14"/>
    <col min="1281" max="1281" width="2.19921875" style="14" customWidth="1"/>
    <col min="1282" max="1308" width="3.8984375" style="14" customWidth="1"/>
    <col min="1309" max="1309" width="2.19921875" style="14" customWidth="1"/>
    <col min="1310" max="1310" width="2.69921875" style="14" customWidth="1"/>
    <col min="1311" max="1311" width="5.69921875" style="14" customWidth="1"/>
    <col min="1312" max="1317" width="3.69921875" style="14" customWidth="1"/>
    <col min="1318" max="1536" width="8.3984375" style="14"/>
    <col min="1537" max="1537" width="2.19921875" style="14" customWidth="1"/>
    <col min="1538" max="1564" width="3.8984375" style="14" customWidth="1"/>
    <col min="1565" max="1565" width="2.19921875" style="14" customWidth="1"/>
    <col min="1566" max="1566" width="2.69921875" style="14" customWidth="1"/>
    <col min="1567" max="1567" width="5.69921875" style="14" customWidth="1"/>
    <col min="1568" max="1573" width="3.69921875" style="14" customWidth="1"/>
    <col min="1574" max="1792" width="8.3984375" style="14"/>
    <col min="1793" max="1793" width="2.19921875" style="14" customWidth="1"/>
    <col min="1794" max="1820" width="3.8984375" style="14" customWidth="1"/>
    <col min="1821" max="1821" width="2.19921875" style="14" customWidth="1"/>
    <col min="1822" max="1822" width="2.69921875" style="14" customWidth="1"/>
    <col min="1823" max="1823" width="5.69921875" style="14" customWidth="1"/>
    <col min="1824" max="1829" width="3.69921875" style="14" customWidth="1"/>
    <col min="1830" max="2048" width="8.3984375" style="14"/>
    <col min="2049" max="2049" width="2.19921875" style="14" customWidth="1"/>
    <col min="2050" max="2076" width="3.8984375" style="14" customWidth="1"/>
    <col min="2077" max="2077" width="2.19921875" style="14" customWidth="1"/>
    <col min="2078" max="2078" width="2.69921875" style="14" customWidth="1"/>
    <col min="2079" max="2079" width="5.69921875" style="14" customWidth="1"/>
    <col min="2080" max="2085" width="3.69921875" style="14" customWidth="1"/>
    <col min="2086" max="2304" width="8.3984375" style="14"/>
    <col min="2305" max="2305" width="2.19921875" style="14" customWidth="1"/>
    <col min="2306" max="2332" width="3.8984375" style="14" customWidth="1"/>
    <col min="2333" max="2333" width="2.19921875" style="14" customWidth="1"/>
    <col min="2334" max="2334" width="2.69921875" style="14" customWidth="1"/>
    <col min="2335" max="2335" width="5.69921875" style="14" customWidth="1"/>
    <col min="2336" max="2341" width="3.69921875" style="14" customWidth="1"/>
    <col min="2342" max="2560" width="8.3984375" style="14"/>
    <col min="2561" max="2561" width="2.19921875" style="14" customWidth="1"/>
    <col min="2562" max="2588" width="3.8984375" style="14" customWidth="1"/>
    <col min="2589" max="2589" width="2.19921875" style="14" customWidth="1"/>
    <col min="2590" max="2590" width="2.69921875" style="14" customWidth="1"/>
    <col min="2591" max="2591" width="5.69921875" style="14" customWidth="1"/>
    <col min="2592" max="2597" width="3.69921875" style="14" customWidth="1"/>
    <col min="2598" max="2816" width="8.3984375" style="14"/>
    <col min="2817" max="2817" width="2.19921875" style="14" customWidth="1"/>
    <col min="2818" max="2844" width="3.8984375" style="14" customWidth="1"/>
    <col min="2845" max="2845" width="2.19921875" style="14" customWidth="1"/>
    <col min="2846" max="2846" width="2.69921875" style="14" customWidth="1"/>
    <col min="2847" max="2847" width="5.69921875" style="14" customWidth="1"/>
    <col min="2848" max="2853" width="3.69921875" style="14" customWidth="1"/>
    <col min="2854" max="3072" width="8.3984375" style="14"/>
    <col min="3073" max="3073" width="2.19921875" style="14" customWidth="1"/>
    <col min="3074" max="3100" width="3.8984375" style="14" customWidth="1"/>
    <col min="3101" max="3101" width="2.19921875" style="14" customWidth="1"/>
    <col min="3102" max="3102" width="2.69921875" style="14" customWidth="1"/>
    <col min="3103" max="3103" width="5.69921875" style="14" customWidth="1"/>
    <col min="3104" max="3109" width="3.69921875" style="14" customWidth="1"/>
    <col min="3110" max="3328" width="8.3984375" style="14"/>
    <col min="3329" max="3329" width="2.19921875" style="14" customWidth="1"/>
    <col min="3330" max="3356" width="3.8984375" style="14" customWidth="1"/>
    <col min="3357" max="3357" width="2.19921875" style="14" customWidth="1"/>
    <col min="3358" max="3358" width="2.69921875" style="14" customWidth="1"/>
    <col min="3359" max="3359" width="5.69921875" style="14" customWidth="1"/>
    <col min="3360" max="3365" width="3.69921875" style="14" customWidth="1"/>
    <col min="3366" max="3584" width="8.3984375" style="14"/>
    <col min="3585" max="3585" width="2.19921875" style="14" customWidth="1"/>
    <col min="3586" max="3612" width="3.8984375" style="14" customWidth="1"/>
    <col min="3613" max="3613" width="2.19921875" style="14" customWidth="1"/>
    <col min="3614" max="3614" width="2.69921875" style="14" customWidth="1"/>
    <col min="3615" max="3615" width="5.69921875" style="14" customWidth="1"/>
    <col min="3616" max="3621" width="3.69921875" style="14" customWidth="1"/>
    <col min="3622" max="3840" width="8.3984375" style="14"/>
    <col min="3841" max="3841" width="2.19921875" style="14" customWidth="1"/>
    <col min="3842" max="3868" width="3.8984375" style="14" customWidth="1"/>
    <col min="3869" max="3869" width="2.19921875" style="14" customWidth="1"/>
    <col min="3870" max="3870" width="2.69921875" style="14" customWidth="1"/>
    <col min="3871" max="3871" width="5.69921875" style="14" customWidth="1"/>
    <col min="3872" max="3877" width="3.69921875" style="14" customWidth="1"/>
    <col min="3878" max="4096" width="8.3984375" style="14"/>
    <col min="4097" max="4097" width="2.19921875" style="14" customWidth="1"/>
    <col min="4098" max="4124" width="3.8984375" style="14" customWidth="1"/>
    <col min="4125" max="4125" width="2.19921875" style="14" customWidth="1"/>
    <col min="4126" max="4126" width="2.69921875" style="14" customWidth="1"/>
    <col min="4127" max="4127" width="5.69921875" style="14" customWidth="1"/>
    <col min="4128" max="4133" width="3.69921875" style="14" customWidth="1"/>
    <col min="4134" max="4352" width="8.3984375" style="14"/>
    <col min="4353" max="4353" width="2.19921875" style="14" customWidth="1"/>
    <col min="4354" max="4380" width="3.8984375" style="14" customWidth="1"/>
    <col min="4381" max="4381" width="2.19921875" style="14" customWidth="1"/>
    <col min="4382" max="4382" width="2.69921875" style="14" customWidth="1"/>
    <col min="4383" max="4383" width="5.69921875" style="14" customWidth="1"/>
    <col min="4384" max="4389" width="3.69921875" style="14" customWidth="1"/>
    <col min="4390" max="4608" width="8.3984375" style="14"/>
    <col min="4609" max="4609" width="2.19921875" style="14" customWidth="1"/>
    <col min="4610" max="4636" width="3.8984375" style="14" customWidth="1"/>
    <col min="4637" max="4637" width="2.19921875" style="14" customWidth="1"/>
    <col min="4638" max="4638" width="2.69921875" style="14" customWidth="1"/>
    <col min="4639" max="4639" width="5.69921875" style="14" customWidth="1"/>
    <col min="4640" max="4645" width="3.69921875" style="14" customWidth="1"/>
    <col min="4646" max="4864" width="8.3984375" style="14"/>
    <col min="4865" max="4865" width="2.19921875" style="14" customWidth="1"/>
    <col min="4866" max="4892" width="3.8984375" style="14" customWidth="1"/>
    <col min="4893" max="4893" width="2.19921875" style="14" customWidth="1"/>
    <col min="4894" max="4894" width="2.69921875" style="14" customWidth="1"/>
    <col min="4895" max="4895" width="5.69921875" style="14" customWidth="1"/>
    <col min="4896" max="4901" width="3.69921875" style="14" customWidth="1"/>
    <col min="4902" max="5120" width="8.3984375" style="14"/>
    <col min="5121" max="5121" width="2.19921875" style="14" customWidth="1"/>
    <col min="5122" max="5148" width="3.8984375" style="14" customWidth="1"/>
    <col min="5149" max="5149" width="2.19921875" style="14" customWidth="1"/>
    <col min="5150" max="5150" width="2.69921875" style="14" customWidth="1"/>
    <col min="5151" max="5151" width="5.69921875" style="14" customWidth="1"/>
    <col min="5152" max="5157" width="3.69921875" style="14" customWidth="1"/>
    <col min="5158" max="5376" width="8.3984375" style="14"/>
    <col min="5377" max="5377" width="2.19921875" style="14" customWidth="1"/>
    <col min="5378" max="5404" width="3.8984375" style="14" customWidth="1"/>
    <col min="5405" max="5405" width="2.19921875" style="14" customWidth="1"/>
    <col min="5406" max="5406" width="2.69921875" style="14" customWidth="1"/>
    <col min="5407" max="5407" width="5.69921875" style="14" customWidth="1"/>
    <col min="5408" max="5413" width="3.69921875" style="14" customWidth="1"/>
    <col min="5414" max="5632" width="8.3984375" style="14"/>
    <col min="5633" max="5633" width="2.19921875" style="14" customWidth="1"/>
    <col min="5634" max="5660" width="3.8984375" style="14" customWidth="1"/>
    <col min="5661" max="5661" width="2.19921875" style="14" customWidth="1"/>
    <col min="5662" max="5662" width="2.69921875" style="14" customWidth="1"/>
    <col min="5663" max="5663" width="5.69921875" style="14" customWidth="1"/>
    <col min="5664" max="5669" width="3.69921875" style="14" customWidth="1"/>
    <col min="5670" max="5888" width="8.3984375" style="14"/>
    <col min="5889" max="5889" width="2.19921875" style="14" customWidth="1"/>
    <col min="5890" max="5916" width="3.8984375" style="14" customWidth="1"/>
    <col min="5917" max="5917" width="2.19921875" style="14" customWidth="1"/>
    <col min="5918" max="5918" width="2.69921875" style="14" customWidth="1"/>
    <col min="5919" max="5919" width="5.69921875" style="14" customWidth="1"/>
    <col min="5920" max="5925" width="3.69921875" style="14" customWidth="1"/>
    <col min="5926" max="6144" width="8.3984375" style="14"/>
    <col min="6145" max="6145" width="2.19921875" style="14" customWidth="1"/>
    <col min="6146" max="6172" width="3.8984375" style="14" customWidth="1"/>
    <col min="6173" max="6173" width="2.19921875" style="14" customWidth="1"/>
    <col min="6174" max="6174" width="2.69921875" style="14" customWidth="1"/>
    <col min="6175" max="6175" width="5.69921875" style="14" customWidth="1"/>
    <col min="6176" max="6181" width="3.69921875" style="14" customWidth="1"/>
    <col min="6182" max="6400" width="8.3984375" style="14"/>
    <col min="6401" max="6401" width="2.19921875" style="14" customWidth="1"/>
    <col min="6402" max="6428" width="3.8984375" style="14" customWidth="1"/>
    <col min="6429" max="6429" width="2.19921875" style="14" customWidth="1"/>
    <col min="6430" max="6430" width="2.69921875" style="14" customWidth="1"/>
    <col min="6431" max="6431" width="5.69921875" style="14" customWidth="1"/>
    <col min="6432" max="6437" width="3.69921875" style="14" customWidth="1"/>
    <col min="6438" max="6656" width="8.3984375" style="14"/>
    <col min="6657" max="6657" width="2.19921875" style="14" customWidth="1"/>
    <col min="6658" max="6684" width="3.8984375" style="14" customWidth="1"/>
    <col min="6685" max="6685" width="2.19921875" style="14" customWidth="1"/>
    <col min="6686" max="6686" width="2.69921875" style="14" customWidth="1"/>
    <col min="6687" max="6687" width="5.69921875" style="14" customWidth="1"/>
    <col min="6688" max="6693" width="3.69921875" style="14" customWidth="1"/>
    <col min="6694" max="6912" width="8.3984375" style="14"/>
    <col min="6913" max="6913" width="2.19921875" style="14" customWidth="1"/>
    <col min="6914" max="6940" width="3.8984375" style="14" customWidth="1"/>
    <col min="6941" max="6941" width="2.19921875" style="14" customWidth="1"/>
    <col min="6942" max="6942" width="2.69921875" style="14" customWidth="1"/>
    <col min="6943" max="6943" width="5.69921875" style="14" customWidth="1"/>
    <col min="6944" max="6949" width="3.69921875" style="14" customWidth="1"/>
    <col min="6950" max="7168" width="8.3984375" style="14"/>
    <col min="7169" max="7169" width="2.19921875" style="14" customWidth="1"/>
    <col min="7170" max="7196" width="3.8984375" style="14" customWidth="1"/>
    <col min="7197" max="7197" width="2.19921875" style="14" customWidth="1"/>
    <col min="7198" max="7198" width="2.69921875" style="14" customWidth="1"/>
    <col min="7199" max="7199" width="5.69921875" style="14" customWidth="1"/>
    <col min="7200" max="7205" width="3.69921875" style="14" customWidth="1"/>
    <col min="7206" max="7424" width="8.3984375" style="14"/>
    <col min="7425" max="7425" width="2.19921875" style="14" customWidth="1"/>
    <col min="7426" max="7452" width="3.8984375" style="14" customWidth="1"/>
    <col min="7453" max="7453" width="2.19921875" style="14" customWidth="1"/>
    <col min="7454" max="7454" width="2.69921875" style="14" customWidth="1"/>
    <col min="7455" max="7455" width="5.69921875" style="14" customWidth="1"/>
    <col min="7456" max="7461" width="3.69921875" style="14" customWidth="1"/>
    <col min="7462" max="7680" width="8.3984375" style="14"/>
    <col min="7681" max="7681" width="2.19921875" style="14" customWidth="1"/>
    <col min="7682" max="7708" width="3.8984375" style="14" customWidth="1"/>
    <col min="7709" max="7709" width="2.19921875" style="14" customWidth="1"/>
    <col min="7710" max="7710" width="2.69921875" style="14" customWidth="1"/>
    <col min="7711" max="7711" width="5.69921875" style="14" customWidth="1"/>
    <col min="7712" max="7717" width="3.69921875" style="14" customWidth="1"/>
    <col min="7718" max="7936" width="8.3984375" style="14"/>
    <col min="7937" max="7937" width="2.19921875" style="14" customWidth="1"/>
    <col min="7938" max="7964" width="3.8984375" style="14" customWidth="1"/>
    <col min="7965" max="7965" width="2.19921875" style="14" customWidth="1"/>
    <col min="7966" max="7966" width="2.69921875" style="14" customWidth="1"/>
    <col min="7967" max="7967" width="5.69921875" style="14" customWidth="1"/>
    <col min="7968" max="7973" width="3.69921875" style="14" customWidth="1"/>
    <col min="7974" max="8192" width="8.3984375" style="14"/>
    <col min="8193" max="8193" width="2.19921875" style="14" customWidth="1"/>
    <col min="8194" max="8220" width="3.8984375" style="14" customWidth="1"/>
    <col min="8221" max="8221" width="2.19921875" style="14" customWidth="1"/>
    <col min="8222" max="8222" width="2.69921875" style="14" customWidth="1"/>
    <col min="8223" max="8223" width="5.69921875" style="14" customWidth="1"/>
    <col min="8224" max="8229" width="3.69921875" style="14" customWidth="1"/>
    <col min="8230" max="8448" width="8.3984375" style="14"/>
    <col min="8449" max="8449" width="2.19921875" style="14" customWidth="1"/>
    <col min="8450" max="8476" width="3.8984375" style="14" customWidth="1"/>
    <col min="8477" max="8477" width="2.19921875" style="14" customWidth="1"/>
    <col min="8478" max="8478" width="2.69921875" style="14" customWidth="1"/>
    <col min="8479" max="8479" width="5.69921875" style="14" customWidth="1"/>
    <col min="8480" max="8485" width="3.69921875" style="14" customWidth="1"/>
    <col min="8486" max="8704" width="8.3984375" style="14"/>
    <col min="8705" max="8705" width="2.19921875" style="14" customWidth="1"/>
    <col min="8706" max="8732" width="3.8984375" style="14" customWidth="1"/>
    <col min="8733" max="8733" width="2.19921875" style="14" customWidth="1"/>
    <col min="8734" max="8734" width="2.69921875" style="14" customWidth="1"/>
    <col min="8735" max="8735" width="5.69921875" style="14" customWidth="1"/>
    <col min="8736" max="8741" width="3.69921875" style="14" customWidth="1"/>
    <col min="8742" max="8960" width="8.3984375" style="14"/>
    <col min="8961" max="8961" width="2.19921875" style="14" customWidth="1"/>
    <col min="8962" max="8988" width="3.8984375" style="14" customWidth="1"/>
    <col min="8989" max="8989" width="2.19921875" style="14" customWidth="1"/>
    <col min="8990" max="8990" width="2.69921875" style="14" customWidth="1"/>
    <col min="8991" max="8991" width="5.69921875" style="14" customWidth="1"/>
    <col min="8992" max="8997" width="3.69921875" style="14" customWidth="1"/>
    <col min="8998" max="9216" width="8.3984375" style="14"/>
    <col min="9217" max="9217" width="2.19921875" style="14" customWidth="1"/>
    <col min="9218" max="9244" width="3.8984375" style="14" customWidth="1"/>
    <col min="9245" max="9245" width="2.19921875" style="14" customWidth="1"/>
    <col min="9246" max="9246" width="2.69921875" style="14" customWidth="1"/>
    <col min="9247" max="9247" width="5.69921875" style="14" customWidth="1"/>
    <col min="9248" max="9253" width="3.69921875" style="14" customWidth="1"/>
    <col min="9254" max="9472" width="8.3984375" style="14"/>
    <col min="9473" max="9473" width="2.19921875" style="14" customWidth="1"/>
    <col min="9474" max="9500" width="3.8984375" style="14" customWidth="1"/>
    <col min="9501" max="9501" width="2.19921875" style="14" customWidth="1"/>
    <col min="9502" max="9502" width="2.69921875" style="14" customWidth="1"/>
    <col min="9503" max="9503" width="5.69921875" style="14" customWidth="1"/>
    <col min="9504" max="9509" width="3.69921875" style="14" customWidth="1"/>
    <col min="9510" max="9728" width="8.3984375" style="14"/>
    <col min="9729" max="9729" width="2.19921875" style="14" customWidth="1"/>
    <col min="9730" max="9756" width="3.8984375" style="14" customWidth="1"/>
    <col min="9757" max="9757" width="2.19921875" style="14" customWidth="1"/>
    <col min="9758" max="9758" width="2.69921875" style="14" customWidth="1"/>
    <col min="9759" max="9759" width="5.69921875" style="14" customWidth="1"/>
    <col min="9760" max="9765" width="3.69921875" style="14" customWidth="1"/>
    <col min="9766" max="9984" width="8.3984375" style="14"/>
    <col min="9985" max="9985" width="2.19921875" style="14" customWidth="1"/>
    <col min="9986" max="10012" width="3.8984375" style="14" customWidth="1"/>
    <col min="10013" max="10013" width="2.19921875" style="14" customWidth="1"/>
    <col min="10014" max="10014" width="2.69921875" style="14" customWidth="1"/>
    <col min="10015" max="10015" width="5.69921875" style="14" customWidth="1"/>
    <col min="10016" max="10021" width="3.69921875" style="14" customWidth="1"/>
    <col min="10022" max="10240" width="8.3984375" style="14"/>
    <col min="10241" max="10241" width="2.19921875" style="14" customWidth="1"/>
    <col min="10242" max="10268" width="3.8984375" style="14" customWidth="1"/>
    <col min="10269" max="10269" width="2.19921875" style="14" customWidth="1"/>
    <col min="10270" max="10270" width="2.69921875" style="14" customWidth="1"/>
    <col min="10271" max="10271" width="5.69921875" style="14" customWidth="1"/>
    <col min="10272" max="10277" width="3.69921875" style="14" customWidth="1"/>
    <col min="10278" max="10496" width="8.3984375" style="14"/>
    <col min="10497" max="10497" width="2.19921875" style="14" customWidth="1"/>
    <col min="10498" max="10524" width="3.8984375" style="14" customWidth="1"/>
    <col min="10525" max="10525" width="2.19921875" style="14" customWidth="1"/>
    <col min="10526" max="10526" width="2.69921875" style="14" customWidth="1"/>
    <col min="10527" max="10527" width="5.69921875" style="14" customWidth="1"/>
    <col min="10528" max="10533" width="3.69921875" style="14" customWidth="1"/>
    <col min="10534" max="10752" width="8.3984375" style="14"/>
    <col min="10753" max="10753" width="2.19921875" style="14" customWidth="1"/>
    <col min="10754" max="10780" width="3.8984375" style="14" customWidth="1"/>
    <col min="10781" max="10781" width="2.19921875" style="14" customWidth="1"/>
    <col min="10782" max="10782" width="2.69921875" style="14" customWidth="1"/>
    <col min="10783" max="10783" width="5.69921875" style="14" customWidth="1"/>
    <col min="10784" max="10789" width="3.69921875" style="14" customWidth="1"/>
    <col min="10790" max="11008" width="8.3984375" style="14"/>
    <col min="11009" max="11009" width="2.19921875" style="14" customWidth="1"/>
    <col min="11010" max="11036" width="3.8984375" style="14" customWidth="1"/>
    <col min="11037" max="11037" width="2.19921875" style="14" customWidth="1"/>
    <col min="11038" max="11038" width="2.69921875" style="14" customWidth="1"/>
    <col min="11039" max="11039" width="5.69921875" style="14" customWidth="1"/>
    <col min="11040" max="11045" width="3.69921875" style="14" customWidth="1"/>
    <col min="11046" max="11264" width="8.3984375" style="14"/>
    <col min="11265" max="11265" width="2.19921875" style="14" customWidth="1"/>
    <col min="11266" max="11292" width="3.8984375" style="14" customWidth="1"/>
    <col min="11293" max="11293" width="2.19921875" style="14" customWidth="1"/>
    <col min="11294" max="11294" width="2.69921875" style="14" customWidth="1"/>
    <col min="11295" max="11295" width="5.69921875" style="14" customWidth="1"/>
    <col min="11296" max="11301" width="3.69921875" style="14" customWidth="1"/>
    <col min="11302" max="11520" width="8.3984375" style="14"/>
    <col min="11521" max="11521" width="2.19921875" style="14" customWidth="1"/>
    <col min="11522" max="11548" width="3.8984375" style="14" customWidth="1"/>
    <col min="11549" max="11549" width="2.19921875" style="14" customWidth="1"/>
    <col min="11550" max="11550" width="2.69921875" style="14" customWidth="1"/>
    <col min="11551" max="11551" width="5.69921875" style="14" customWidth="1"/>
    <col min="11552" max="11557" width="3.69921875" style="14" customWidth="1"/>
    <col min="11558" max="11776" width="8.3984375" style="14"/>
    <col min="11777" max="11777" width="2.19921875" style="14" customWidth="1"/>
    <col min="11778" max="11804" width="3.8984375" style="14" customWidth="1"/>
    <col min="11805" max="11805" width="2.19921875" style="14" customWidth="1"/>
    <col min="11806" max="11806" width="2.69921875" style="14" customWidth="1"/>
    <col min="11807" max="11807" width="5.69921875" style="14" customWidth="1"/>
    <col min="11808" max="11813" width="3.69921875" style="14" customWidth="1"/>
    <col min="11814" max="12032" width="8.3984375" style="14"/>
    <col min="12033" max="12033" width="2.19921875" style="14" customWidth="1"/>
    <col min="12034" max="12060" width="3.8984375" style="14" customWidth="1"/>
    <col min="12061" max="12061" width="2.19921875" style="14" customWidth="1"/>
    <col min="12062" max="12062" width="2.69921875" style="14" customWidth="1"/>
    <col min="12063" max="12063" width="5.69921875" style="14" customWidth="1"/>
    <col min="12064" max="12069" width="3.69921875" style="14" customWidth="1"/>
    <col min="12070" max="12288" width="8.3984375" style="14"/>
    <col min="12289" max="12289" width="2.19921875" style="14" customWidth="1"/>
    <col min="12290" max="12316" width="3.8984375" style="14" customWidth="1"/>
    <col min="12317" max="12317" width="2.19921875" style="14" customWidth="1"/>
    <col min="12318" max="12318" width="2.69921875" style="14" customWidth="1"/>
    <col min="12319" max="12319" width="5.69921875" style="14" customWidth="1"/>
    <col min="12320" max="12325" width="3.69921875" style="14" customWidth="1"/>
    <col min="12326" max="12544" width="8.3984375" style="14"/>
    <col min="12545" max="12545" width="2.19921875" style="14" customWidth="1"/>
    <col min="12546" max="12572" width="3.8984375" style="14" customWidth="1"/>
    <col min="12573" max="12573" width="2.19921875" style="14" customWidth="1"/>
    <col min="12574" max="12574" width="2.69921875" style="14" customWidth="1"/>
    <col min="12575" max="12575" width="5.69921875" style="14" customWidth="1"/>
    <col min="12576" max="12581" width="3.69921875" style="14" customWidth="1"/>
    <col min="12582" max="12800" width="8.3984375" style="14"/>
    <col min="12801" max="12801" width="2.19921875" style="14" customWidth="1"/>
    <col min="12802" max="12828" width="3.8984375" style="14" customWidth="1"/>
    <col min="12829" max="12829" width="2.19921875" style="14" customWidth="1"/>
    <col min="12830" max="12830" width="2.69921875" style="14" customWidth="1"/>
    <col min="12831" max="12831" width="5.69921875" style="14" customWidth="1"/>
    <col min="12832" max="12837" width="3.69921875" style="14" customWidth="1"/>
    <col min="12838" max="13056" width="8.3984375" style="14"/>
    <col min="13057" max="13057" width="2.19921875" style="14" customWidth="1"/>
    <col min="13058" max="13084" width="3.8984375" style="14" customWidth="1"/>
    <col min="13085" max="13085" width="2.19921875" style="14" customWidth="1"/>
    <col min="13086" max="13086" width="2.69921875" style="14" customWidth="1"/>
    <col min="13087" max="13087" width="5.69921875" style="14" customWidth="1"/>
    <col min="13088" max="13093" width="3.69921875" style="14" customWidth="1"/>
    <col min="13094" max="13312" width="8.3984375" style="14"/>
    <col min="13313" max="13313" width="2.19921875" style="14" customWidth="1"/>
    <col min="13314" max="13340" width="3.8984375" style="14" customWidth="1"/>
    <col min="13341" max="13341" width="2.19921875" style="14" customWidth="1"/>
    <col min="13342" max="13342" width="2.69921875" style="14" customWidth="1"/>
    <col min="13343" max="13343" width="5.69921875" style="14" customWidth="1"/>
    <col min="13344" max="13349" width="3.69921875" style="14" customWidth="1"/>
    <col min="13350" max="13568" width="8.3984375" style="14"/>
    <col min="13569" max="13569" width="2.19921875" style="14" customWidth="1"/>
    <col min="13570" max="13596" width="3.8984375" style="14" customWidth="1"/>
    <col min="13597" max="13597" width="2.19921875" style="14" customWidth="1"/>
    <col min="13598" max="13598" width="2.69921875" style="14" customWidth="1"/>
    <col min="13599" max="13599" width="5.69921875" style="14" customWidth="1"/>
    <col min="13600" max="13605" width="3.69921875" style="14" customWidth="1"/>
    <col min="13606" max="13824" width="8.3984375" style="14"/>
    <col min="13825" max="13825" width="2.19921875" style="14" customWidth="1"/>
    <col min="13826" max="13852" width="3.8984375" style="14" customWidth="1"/>
    <col min="13853" max="13853" width="2.19921875" style="14" customWidth="1"/>
    <col min="13854" max="13854" width="2.69921875" style="14" customWidth="1"/>
    <col min="13855" max="13855" width="5.69921875" style="14" customWidth="1"/>
    <col min="13856" max="13861" width="3.69921875" style="14" customWidth="1"/>
    <col min="13862" max="14080" width="8.3984375" style="14"/>
    <col min="14081" max="14081" width="2.19921875" style="14" customWidth="1"/>
    <col min="14082" max="14108" width="3.8984375" style="14" customWidth="1"/>
    <col min="14109" max="14109" width="2.19921875" style="14" customWidth="1"/>
    <col min="14110" max="14110" width="2.69921875" style="14" customWidth="1"/>
    <col min="14111" max="14111" width="5.69921875" style="14" customWidth="1"/>
    <col min="14112" max="14117" width="3.69921875" style="14" customWidth="1"/>
    <col min="14118" max="14336" width="8.3984375" style="14"/>
    <col min="14337" max="14337" width="2.19921875" style="14" customWidth="1"/>
    <col min="14338" max="14364" width="3.8984375" style="14" customWidth="1"/>
    <col min="14365" max="14365" width="2.19921875" style="14" customWidth="1"/>
    <col min="14366" max="14366" width="2.69921875" style="14" customWidth="1"/>
    <col min="14367" max="14367" width="5.69921875" style="14" customWidth="1"/>
    <col min="14368" max="14373" width="3.69921875" style="14" customWidth="1"/>
    <col min="14374" max="14592" width="8.3984375" style="14"/>
    <col min="14593" max="14593" width="2.19921875" style="14" customWidth="1"/>
    <col min="14594" max="14620" width="3.8984375" style="14" customWidth="1"/>
    <col min="14621" max="14621" width="2.19921875" style="14" customWidth="1"/>
    <col min="14622" max="14622" width="2.69921875" style="14" customWidth="1"/>
    <col min="14623" max="14623" width="5.69921875" style="14" customWidth="1"/>
    <col min="14624" max="14629" width="3.69921875" style="14" customWidth="1"/>
    <col min="14630" max="14848" width="8.3984375" style="14"/>
    <col min="14849" max="14849" width="2.19921875" style="14" customWidth="1"/>
    <col min="14850" max="14876" width="3.8984375" style="14" customWidth="1"/>
    <col min="14877" max="14877" width="2.19921875" style="14" customWidth="1"/>
    <col min="14878" max="14878" width="2.69921875" style="14" customWidth="1"/>
    <col min="14879" max="14879" width="5.69921875" style="14" customWidth="1"/>
    <col min="14880" max="14885" width="3.69921875" style="14" customWidth="1"/>
    <col min="14886" max="15104" width="8.3984375" style="14"/>
    <col min="15105" max="15105" width="2.19921875" style="14" customWidth="1"/>
    <col min="15106" max="15132" width="3.8984375" style="14" customWidth="1"/>
    <col min="15133" max="15133" width="2.19921875" style="14" customWidth="1"/>
    <col min="15134" max="15134" width="2.69921875" style="14" customWidth="1"/>
    <col min="15135" max="15135" width="5.69921875" style="14" customWidth="1"/>
    <col min="15136" max="15141" width="3.69921875" style="14" customWidth="1"/>
    <col min="15142" max="15360" width="8.3984375" style="14"/>
    <col min="15361" max="15361" width="2.19921875" style="14" customWidth="1"/>
    <col min="15362" max="15388" width="3.8984375" style="14" customWidth="1"/>
    <col min="15389" max="15389" width="2.19921875" style="14" customWidth="1"/>
    <col min="15390" max="15390" width="2.69921875" style="14" customWidth="1"/>
    <col min="15391" max="15391" width="5.69921875" style="14" customWidth="1"/>
    <col min="15392" max="15397" width="3.69921875" style="14" customWidth="1"/>
    <col min="15398" max="15616" width="8.3984375" style="14"/>
    <col min="15617" max="15617" width="2.19921875" style="14" customWidth="1"/>
    <col min="15618" max="15644" width="3.8984375" style="14" customWidth="1"/>
    <col min="15645" max="15645" width="2.19921875" style="14" customWidth="1"/>
    <col min="15646" max="15646" width="2.69921875" style="14" customWidth="1"/>
    <col min="15647" max="15647" width="5.69921875" style="14" customWidth="1"/>
    <col min="15648" max="15653" width="3.69921875" style="14" customWidth="1"/>
    <col min="15654" max="15872" width="8.3984375" style="14"/>
    <col min="15873" max="15873" width="2.19921875" style="14" customWidth="1"/>
    <col min="15874" max="15900" width="3.8984375" style="14" customWidth="1"/>
    <col min="15901" max="15901" width="2.19921875" style="14" customWidth="1"/>
    <col min="15902" max="15902" width="2.69921875" style="14" customWidth="1"/>
    <col min="15903" max="15903" width="5.69921875" style="14" customWidth="1"/>
    <col min="15904" max="15909" width="3.69921875" style="14" customWidth="1"/>
    <col min="15910" max="16128" width="8.3984375" style="14"/>
    <col min="16129" max="16129" width="2.19921875" style="14" customWidth="1"/>
    <col min="16130" max="16156" width="3.8984375" style="14" customWidth="1"/>
    <col min="16157" max="16157" width="2.19921875" style="14" customWidth="1"/>
    <col min="16158" max="16158" width="2.69921875" style="14" customWidth="1"/>
    <col min="16159" max="16159" width="5.69921875" style="14" customWidth="1"/>
    <col min="16160" max="16165" width="3.69921875" style="14" customWidth="1"/>
    <col min="16166" max="16384" width="8.3984375" style="14"/>
  </cols>
  <sheetData>
    <row r="1" spans="1:34" s="15" customFormat="1" ht="5.45" x14ac:dyDescent="0.3">
      <c r="A1" s="306"/>
      <c r="B1" s="307"/>
      <c r="C1" s="99"/>
      <c r="D1" s="99"/>
      <c r="E1" s="99"/>
      <c r="F1" s="99"/>
      <c r="G1" s="99"/>
      <c r="H1" s="101"/>
      <c r="I1" s="99"/>
      <c r="J1" s="99"/>
      <c r="K1" s="99"/>
      <c r="L1" s="99"/>
      <c r="M1" s="99"/>
      <c r="N1" s="99"/>
      <c r="O1" s="99"/>
      <c r="P1" s="99"/>
      <c r="Q1" s="99"/>
      <c r="R1" s="99"/>
      <c r="S1" s="99"/>
      <c r="T1" s="99"/>
      <c r="U1" s="99"/>
      <c r="V1" s="99"/>
      <c r="W1" s="99"/>
      <c r="X1" s="99"/>
      <c r="Y1" s="99"/>
      <c r="Z1" s="99"/>
      <c r="AA1" s="99"/>
      <c r="AB1" s="99"/>
      <c r="AC1" s="101"/>
    </row>
    <row r="2" spans="1:34" x14ac:dyDescent="0.3">
      <c r="A2" s="858" t="s">
        <v>390</v>
      </c>
      <c r="B2" s="859"/>
      <c r="C2" s="859"/>
      <c r="D2" s="859"/>
      <c r="E2" s="859"/>
      <c r="F2" s="859"/>
      <c r="G2" s="859"/>
      <c r="H2" s="860"/>
      <c r="I2" s="37" t="s">
        <v>105</v>
      </c>
      <c r="M2" s="26" t="s">
        <v>94</v>
      </c>
      <c r="N2" s="26"/>
      <c r="O2" s="27" t="str">
        <f>'Lap.Pen. 1'!G26</f>
        <v>ENDRAYANA</v>
      </c>
      <c r="AC2" s="30"/>
    </row>
    <row r="3" spans="1:34" ht="14.25" customHeight="1" x14ac:dyDescent="0.3">
      <c r="A3" s="861" t="s">
        <v>391</v>
      </c>
      <c r="B3" s="862"/>
      <c r="C3" s="862"/>
      <c r="D3" s="862"/>
      <c r="E3" s="862"/>
      <c r="F3" s="862"/>
      <c r="G3" s="862"/>
      <c r="H3" s="863"/>
      <c r="I3" s="37" t="s">
        <v>392</v>
      </c>
      <c r="M3" s="26" t="s">
        <v>94</v>
      </c>
      <c r="N3" s="26"/>
      <c r="O3" s="27" t="str">
        <f>'Lap.Pen. 1'!G17</f>
        <v>Jl. Petojo Sabangan IX</v>
      </c>
      <c r="AC3" s="30"/>
    </row>
    <row r="4" spans="1:34" s="26" customFormat="1" ht="14.25" customHeight="1" x14ac:dyDescent="0.3">
      <c r="A4" s="861"/>
      <c r="B4" s="862"/>
      <c r="C4" s="862"/>
      <c r="D4" s="862"/>
      <c r="E4" s="862"/>
      <c r="F4" s="862"/>
      <c r="G4" s="862"/>
      <c r="H4" s="863"/>
      <c r="I4" s="27"/>
      <c r="K4" s="27"/>
      <c r="O4" s="27">
        <f>'Lap.Pen. 1'!G18</f>
        <v>0</v>
      </c>
      <c r="P4" s="27"/>
      <c r="Q4" s="27"/>
      <c r="R4" s="27"/>
      <c r="S4" s="27"/>
      <c r="T4" s="27"/>
      <c r="U4" s="27"/>
      <c r="V4" s="27"/>
      <c r="W4" s="27"/>
      <c r="X4" s="27"/>
      <c r="Y4" s="27"/>
      <c r="Z4" s="27"/>
      <c r="AA4" s="27"/>
      <c r="AB4" s="27"/>
      <c r="AC4" s="89"/>
    </row>
    <row r="5" spans="1:34" s="26" customFormat="1" x14ac:dyDescent="0.3">
      <c r="A5" s="308"/>
      <c r="B5" s="57"/>
      <c r="H5" s="89"/>
      <c r="O5" s="27" t="e">
        <f>'Lap.Pen. 1'!#REF!</f>
        <v>#REF!</v>
      </c>
      <c r="AC5" s="89"/>
    </row>
    <row r="6" spans="1:34" s="15" customFormat="1" ht="6.05" thickBot="1" x14ac:dyDescent="0.35">
      <c r="A6" s="309"/>
      <c r="B6" s="310"/>
      <c r="C6" s="64"/>
      <c r="D6" s="64"/>
      <c r="E6" s="64"/>
      <c r="F6" s="64"/>
      <c r="G6" s="64"/>
      <c r="H6" s="311"/>
      <c r="I6" s="64"/>
      <c r="J6" s="64"/>
      <c r="K6" s="64"/>
      <c r="L6" s="64"/>
      <c r="M6" s="64"/>
      <c r="N6" s="64"/>
      <c r="O6" s="64"/>
      <c r="P6" s="64"/>
      <c r="Q6" s="64"/>
      <c r="R6" s="64"/>
      <c r="S6" s="64"/>
      <c r="T6" s="64"/>
      <c r="U6" s="64"/>
      <c r="V6" s="64"/>
      <c r="W6" s="64"/>
      <c r="X6" s="64"/>
      <c r="Y6" s="64"/>
      <c r="Z6" s="64"/>
      <c r="AA6" s="64"/>
      <c r="AB6" s="64"/>
      <c r="AC6" s="312"/>
    </row>
    <row r="7" spans="1:34" s="19" customFormat="1" ht="16.350000000000001" x14ac:dyDescent="0.3">
      <c r="A7" s="313"/>
      <c r="B7" s="314"/>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5"/>
      <c r="AE7" s="316"/>
      <c r="AH7" s="27"/>
    </row>
    <row r="8" spans="1:34" x14ac:dyDescent="0.3">
      <c r="A8" s="317"/>
      <c r="B8" s="318"/>
      <c r="C8" s="319"/>
      <c r="D8" s="320"/>
      <c r="E8" s="320"/>
      <c r="F8" s="320"/>
      <c r="G8" s="320"/>
      <c r="H8" s="320"/>
      <c r="I8" s="320"/>
      <c r="J8" s="320"/>
      <c r="K8" s="320"/>
      <c r="L8" s="320"/>
      <c r="M8" s="320"/>
      <c r="N8" s="321"/>
      <c r="O8" s="27"/>
      <c r="P8" s="322"/>
      <c r="Q8" s="323"/>
      <c r="R8" s="319"/>
      <c r="S8" s="320"/>
      <c r="T8" s="320"/>
      <c r="U8" s="320"/>
      <c r="V8" s="320"/>
      <c r="W8" s="320"/>
      <c r="X8" s="320"/>
      <c r="Y8" s="320"/>
      <c r="Z8" s="320"/>
      <c r="AA8" s="320"/>
      <c r="AB8" s="321"/>
      <c r="AC8" s="89"/>
      <c r="AE8" s="316"/>
    </row>
    <row r="9" spans="1:34" ht="13.35" x14ac:dyDescent="0.25">
      <c r="A9" s="317"/>
      <c r="B9" s="324"/>
      <c r="C9" s="188"/>
      <c r="D9" s="27"/>
      <c r="E9" s="27"/>
      <c r="F9" s="27"/>
      <c r="G9" s="27"/>
      <c r="H9" s="27"/>
      <c r="I9" s="27"/>
      <c r="J9" s="27"/>
      <c r="K9" s="27"/>
      <c r="L9" s="27"/>
      <c r="M9" s="27"/>
      <c r="N9" s="325"/>
      <c r="O9" s="27"/>
      <c r="P9" s="102"/>
      <c r="Q9" s="26"/>
      <c r="S9" s="27"/>
      <c r="T9" s="27"/>
      <c r="U9" s="27"/>
      <c r="V9" s="27"/>
      <c r="W9" s="27"/>
      <c r="X9" s="27"/>
      <c r="Y9" s="27"/>
      <c r="Z9" s="27"/>
      <c r="AA9" s="27"/>
      <c r="AB9" s="325"/>
      <c r="AC9" s="89"/>
      <c r="AE9" s="316"/>
    </row>
    <row r="10" spans="1:34" ht="13.35" x14ac:dyDescent="0.25">
      <c r="A10" s="317"/>
      <c r="B10" s="324"/>
      <c r="D10" s="27"/>
      <c r="E10" s="27"/>
      <c r="F10" s="27"/>
      <c r="G10" s="27"/>
      <c r="H10" s="27"/>
      <c r="I10" s="27"/>
      <c r="J10" s="27"/>
      <c r="K10" s="27"/>
      <c r="L10" s="27"/>
      <c r="M10" s="27"/>
      <c r="N10" s="325"/>
      <c r="O10" s="27"/>
      <c r="P10" s="102"/>
      <c r="Q10" s="188"/>
      <c r="S10" s="27"/>
      <c r="T10" s="27"/>
      <c r="U10" s="27"/>
      <c r="V10" s="27"/>
      <c r="W10" s="27"/>
      <c r="X10" s="27"/>
      <c r="Y10" s="27"/>
      <c r="Z10" s="27"/>
      <c r="AA10" s="27"/>
      <c r="AB10" s="325"/>
      <c r="AC10" s="89"/>
      <c r="AE10" s="316"/>
    </row>
    <row r="11" spans="1:34" x14ac:dyDescent="0.3">
      <c r="A11" s="317"/>
      <c r="B11" s="324"/>
      <c r="D11" s="27"/>
      <c r="E11" s="27"/>
      <c r="F11" s="27"/>
      <c r="G11" s="27"/>
      <c r="H11" s="27"/>
      <c r="I11" s="27"/>
      <c r="J11" s="27"/>
      <c r="K11" s="27"/>
      <c r="L11" s="27"/>
      <c r="M11" s="27"/>
      <c r="N11" s="325"/>
      <c r="O11" s="27"/>
      <c r="P11" s="102"/>
      <c r="Q11" s="26"/>
      <c r="S11" s="27"/>
      <c r="T11" s="27"/>
      <c r="U11" s="27"/>
      <c r="V11" s="27"/>
      <c r="W11" s="27"/>
      <c r="X11" s="27"/>
      <c r="Y11" s="27"/>
      <c r="Z11" s="27"/>
      <c r="AA11" s="27"/>
      <c r="AB11" s="325"/>
      <c r="AC11" s="89"/>
      <c r="AE11" s="316"/>
    </row>
    <row r="12" spans="1:34" x14ac:dyDescent="0.3">
      <c r="A12" s="317"/>
      <c r="B12" s="324"/>
      <c r="D12" s="27"/>
      <c r="E12" s="27"/>
      <c r="F12" s="27"/>
      <c r="G12" s="27"/>
      <c r="H12" s="27"/>
      <c r="I12" s="27"/>
      <c r="J12" s="27"/>
      <c r="K12" s="27"/>
      <c r="L12" s="27"/>
      <c r="M12" s="27"/>
      <c r="N12" s="325"/>
      <c r="O12" s="27"/>
      <c r="P12" s="102"/>
      <c r="Q12" s="26"/>
      <c r="S12" s="27"/>
      <c r="T12" s="27"/>
      <c r="U12" s="27"/>
      <c r="V12" s="27"/>
      <c r="W12" s="27"/>
      <c r="X12" s="27"/>
      <c r="Y12" s="27"/>
      <c r="Z12" s="27"/>
      <c r="AA12" s="27"/>
      <c r="AB12" s="325"/>
      <c r="AC12" s="89"/>
      <c r="AE12" s="316"/>
      <c r="AH12" s="27"/>
    </row>
    <row r="13" spans="1:34" x14ac:dyDescent="0.3">
      <c r="A13" s="317"/>
      <c r="B13" s="324"/>
      <c r="N13" s="55"/>
      <c r="P13" s="102"/>
      <c r="Q13" s="26"/>
      <c r="AB13" s="55"/>
      <c r="AC13" s="89"/>
      <c r="AE13" s="316"/>
    </row>
    <row r="14" spans="1:34" x14ac:dyDescent="0.3">
      <c r="A14" s="317"/>
      <c r="B14" s="324"/>
      <c r="N14" s="55"/>
      <c r="P14" s="102"/>
      <c r="Q14" s="26"/>
      <c r="AB14" s="55"/>
      <c r="AC14" s="89"/>
      <c r="AE14" s="316"/>
    </row>
    <row r="15" spans="1:34" ht="12.7" customHeight="1" x14ac:dyDescent="0.3">
      <c r="A15" s="317"/>
      <c r="B15" s="324"/>
      <c r="N15" s="55"/>
      <c r="P15" s="102"/>
      <c r="Q15" s="26"/>
      <c r="AB15" s="55"/>
      <c r="AC15" s="89"/>
      <c r="AE15" s="316"/>
    </row>
    <row r="16" spans="1:34" x14ac:dyDescent="0.3">
      <c r="A16" s="317"/>
      <c r="B16" s="324"/>
      <c r="N16" s="55"/>
      <c r="P16" s="102"/>
      <c r="Q16" s="26"/>
      <c r="AB16" s="55"/>
      <c r="AC16" s="89"/>
      <c r="AE16" s="316"/>
    </row>
    <row r="17" spans="1:34" x14ac:dyDescent="0.3">
      <c r="A17" s="317"/>
      <c r="B17" s="324"/>
      <c r="C17" s="26"/>
      <c r="D17" s="26"/>
      <c r="E17" s="26"/>
      <c r="F17" s="26"/>
      <c r="G17" s="26"/>
      <c r="H17" s="26"/>
      <c r="I17" s="26"/>
      <c r="J17" s="26"/>
      <c r="K17" s="26"/>
      <c r="L17" s="26"/>
      <c r="M17" s="26"/>
      <c r="N17" s="326"/>
      <c r="O17" s="26"/>
      <c r="P17" s="102"/>
      <c r="Q17" s="26"/>
      <c r="R17" s="26"/>
      <c r="S17" s="26"/>
      <c r="T17" s="26"/>
      <c r="U17" s="26"/>
      <c r="V17" s="26"/>
      <c r="W17" s="26"/>
      <c r="X17" s="26"/>
      <c r="Y17" s="26"/>
      <c r="Z17" s="26"/>
      <c r="AA17" s="26"/>
      <c r="AB17" s="326"/>
      <c r="AC17" s="89"/>
      <c r="AE17" s="316"/>
    </row>
    <row r="18" spans="1:34" x14ac:dyDescent="0.3">
      <c r="A18" s="327"/>
      <c r="B18" s="103"/>
      <c r="N18" s="55"/>
      <c r="P18" s="102"/>
      <c r="Q18" s="29"/>
      <c r="AB18" s="55"/>
      <c r="AC18" s="30"/>
      <c r="AE18" s="316"/>
    </row>
    <row r="19" spans="1:34" x14ac:dyDescent="0.3">
      <c r="A19" s="317"/>
      <c r="B19" s="324"/>
      <c r="N19" s="55"/>
      <c r="O19" s="26"/>
      <c r="P19" s="102"/>
      <c r="Q19" s="26"/>
      <c r="AB19" s="55"/>
      <c r="AC19" s="89"/>
      <c r="AE19" s="316"/>
    </row>
    <row r="20" spans="1:34" x14ac:dyDescent="0.3">
      <c r="A20" s="25"/>
      <c r="B20" s="102"/>
      <c r="N20" s="55"/>
      <c r="O20" s="26"/>
      <c r="P20" s="102"/>
      <c r="AB20" s="55"/>
      <c r="AC20" s="30"/>
      <c r="AE20" s="316"/>
    </row>
    <row r="21" spans="1:34" s="27" customFormat="1" x14ac:dyDescent="0.3">
      <c r="A21" s="308"/>
      <c r="B21" s="112"/>
      <c r="N21" s="325"/>
      <c r="P21" s="163"/>
      <c r="Q21" s="57"/>
      <c r="AB21" s="325"/>
      <c r="AC21" s="113"/>
      <c r="AE21" s="316"/>
    </row>
    <row r="22" spans="1:34" s="27" customFormat="1" x14ac:dyDescent="0.3">
      <c r="A22" s="308"/>
      <c r="B22" s="112"/>
      <c r="N22" s="325"/>
      <c r="P22" s="163"/>
      <c r="Q22" s="57"/>
      <c r="AB22" s="325"/>
      <c r="AC22" s="113"/>
      <c r="AE22" s="316"/>
    </row>
    <row r="23" spans="1:34" s="27" customFormat="1" x14ac:dyDescent="0.3">
      <c r="A23" s="308"/>
      <c r="B23" s="112"/>
      <c r="C23" s="26"/>
      <c r="D23" s="26"/>
      <c r="E23" s="26"/>
      <c r="F23" s="26"/>
      <c r="G23" s="26"/>
      <c r="H23" s="26"/>
      <c r="I23" s="26"/>
      <c r="J23" s="26"/>
      <c r="K23" s="26"/>
      <c r="L23" s="26"/>
      <c r="M23" s="26"/>
      <c r="N23" s="326"/>
      <c r="O23" s="26"/>
      <c r="P23" s="163"/>
      <c r="Q23" s="57"/>
      <c r="R23" s="26"/>
      <c r="S23" s="26"/>
      <c r="T23" s="26"/>
      <c r="U23" s="26"/>
      <c r="V23" s="26"/>
      <c r="W23" s="26"/>
      <c r="X23" s="26"/>
      <c r="Y23" s="26"/>
      <c r="Z23" s="26"/>
      <c r="AA23" s="26"/>
      <c r="AB23" s="326"/>
      <c r="AC23" s="113"/>
      <c r="AE23" s="316"/>
    </row>
    <row r="24" spans="1:34" s="27" customFormat="1" x14ac:dyDescent="0.3">
      <c r="A24" s="308"/>
      <c r="B24" s="112"/>
      <c r="C24" s="107"/>
      <c r="D24" s="107"/>
      <c r="E24" s="107"/>
      <c r="F24" s="107"/>
      <c r="G24" s="107"/>
      <c r="H24" s="107"/>
      <c r="I24" s="107"/>
      <c r="J24" s="107"/>
      <c r="K24" s="107"/>
      <c r="L24" s="107"/>
      <c r="M24" s="107"/>
      <c r="N24" s="328"/>
      <c r="O24" s="107"/>
      <c r="P24" s="163"/>
      <c r="Q24" s="57"/>
      <c r="R24" s="107"/>
      <c r="S24" s="107"/>
      <c r="T24" s="107"/>
      <c r="U24" s="107"/>
      <c r="V24" s="107"/>
      <c r="W24" s="107"/>
      <c r="X24" s="107"/>
      <c r="Y24" s="107"/>
      <c r="Z24" s="107"/>
      <c r="AA24" s="107"/>
      <c r="AB24" s="328"/>
      <c r="AC24" s="113"/>
      <c r="AE24" s="316"/>
    </row>
    <row r="25" spans="1:34" s="27" customFormat="1" x14ac:dyDescent="0.3">
      <c r="A25" s="308"/>
      <c r="B25" s="112"/>
      <c r="C25" s="107"/>
      <c r="D25" s="107"/>
      <c r="E25" s="107"/>
      <c r="F25" s="107"/>
      <c r="G25" s="107"/>
      <c r="H25" s="107"/>
      <c r="I25" s="107"/>
      <c r="J25" s="107"/>
      <c r="K25" s="107"/>
      <c r="L25" s="107"/>
      <c r="M25" s="107"/>
      <c r="N25" s="328"/>
      <c r="O25" s="107"/>
      <c r="P25" s="163"/>
      <c r="Q25" s="57"/>
      <c r="R25" s="107"/>
      <c r="S25" s="107"/>
      <c r="T25" s="107"/>
      <c r="U25" s="107"/>
      <c r="V25" s="107"/>
      <c r="W25" s="107"/>
      <c r="X25" s="107"/>
      <c r="Y25" s="107"/>
      <c r="Z25" s="107"/>
      <c r="AA25" s="107"/>
      <c r="AB25" s="328"/>
      <c r="AC25" s="113"/>
      <c r="AE25" s="316"/>
    </row>
    <row r="26" spans="1:34" s="27" customFormat="1" ht="12.7" customHeight="1" x14ac:dyDescent="0.3">
      <c r="A26" s="308"/>
      <c r="B26" s="329"/>
      <c r="C26" s="330"/>
      <c r="D26" s="330"/>
      <c r="E26" s="330"/>
      <c r="F26" s="330"/>
      <c r="G26" s="330"/>
      <c r="H26" s="330"/>
      <c r="I26" s="330"/>
      <c r="J26" s="330"/>
      <c r="K26" s="330"/>
      <c r="L26" s="330"/>
      <c r="M26" s="330"/>
      <c r="N26" s="331"/>
      <c r="O26" s="57"/>
      <c r="P26" s="332"/>
      <c r="Q26" s="333"/>
      <c r="R26" s="330"/>
      <c r="S26" s="330"/>
      <c r="T26" s="330"/>
      <c r="U26" s="330"/>
      <c r="V26" s="330"/>
      <c r="W26" s="330"/>
      <c r="X26" s="330"/>
      <c r="Y26" s="330"/>
      <c r="Z26" s="330"/>
      <c r="AA26" s="330"/>
      <c r="AB26" s="331"/>
      <c r="AC26" s="113"/>
      <c r="AE26" s="316"/>
    </row>
    <row r="27" spans="1:34" s="335" customFormat="1" ht="5.45" x14ac:dyDescent="0.3">
      <c r="A27" s="334"/>
      <c r="C27" s="336"/>
      <c r="D27" s="336"/>
      <c r="E27" s="336"/>
      <c r="F27" s="336"/>
      <c r="G27" s="336"/>
      <c r="H27" s="336"/>
      <c r="I27" s="336"/>
      <c r="J27" s="336"/>
      <c r="K27" s="336"/>
      <c r="L27" s="336"/>
      <c r="M27" s="336"/>
      <c r="N27" s="336"/>
      <c r="R27" s="336"/>
      <c r="S27" s="336"/>
      <c r="T27" s="336"/>
      <c r="U27" s="336"/>
      <c r="V27" s="336"/>
      <c r="W27" s="336"/>
      <c r="X27" s="336"/>
      <c r="Y27" s="336"/>
      <c r="Z27" s="336"/>
      <c r="AA27" s="336"/>
      <c r="AB27" s="336"/>
      <c r="AC27" s="337"/>
      <c r="AE27" s="177"/>
    </row>
    <row r="28" spans="1:34" x14ac:dyDescent="0.3">
      <c r="A28" s="317"/>
      <c r="B28" s="857"/>
      <c r="C28" s="857"/>
      <c r="D28" s="857"/>
      <c r="E28" s="857"/>
      <c r="F28" s="857"/>
      <c r="G28" s="857"/>
      <c r="H28" s="857"/>
      <c r="I28" s="857"/>
      <c r="J28" s="857"/>
      <c r="K28" s="857"/>
      <c r="L28" s="857"/>
      <c r="M28" s="857"/>
      <c r="N28" s="857"/>
      <c r="O28" s="27"/>
      <c r="P28" s="859"/>
      <c r="Q28" s="859"/>
      <c r="R28" s="859"/>
      <c r="S28" s="859"/>
      <c r="T28" s="859"/>
      <c r="U28" s="859"/>
      <c r="V28" s="859"/>
      <c r="W28" s="859"/>
      <c r="X28" s="859"/>
      <c r="Y28" s="859"/>
      <c r="Z28" s="859"/>
      <c r="AA28" s="859"/>
      <c r="AB28" s="859"/>
      <c r="AC28" s="89"/>
      <c r="AE28" s="36"/>
      <c r="AH28" s="27"/>
    </row>
    <row r="29" spans="1:34" ht="12.7" customHeight="1" x14ac:dyDescent="0.3">
      <c r="A29" s="317"/>
      <c r="B29" s="857"/>
      <c r="C29" s="857"/>
      <c r="D29" s="857"/>
      <c r="E29" s="857"/>
      <c r="F29" s="857"/>
      <c r="G29" s="857"/>
      <c r="H29" s="857"/>
      <c r="I29" s="857"/>
      <c r="J29" s="857"/>
      <c r="K29" s="857"/>
      <c r="L29" s="857"/>
      <c r="M29" s="857"/>
      <c r="N29" s="857"/>
      <c r="O29" s="27"/>
      <c r="P29" s="859"/>
      <c r="Q29" s="859"/>
      <c r="R29" s="859"/>
      <c r="S29" s="859"/>
      <c r="T29" s="859"/>
      <c r="U29" s="859"/>
      <c r="V29" s="859"/>
      <c r="W29" s="859"/>
      <c r="X29" s="859"/>
      <c r="Y29" s="859"/>
      <c r="Z29" s="859"/>
      <c r="AA29" s="859"/>
      <c r="AB29" s="859"/>
      <c r="AC29" s="89"/>
      <c r="AE29" s="36"/>
    </row>
    <row r="30" spans="1:34" x14ac:dyDescent="0.3">
      <c r="A30" s="317"/>
      <c r="B30" s="26"/>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89"/>
      <c r="AE30" s="316"/>
      <c r="AH30" s="27"/>
    </row>
    <row r="31" spans="1:34" x14ac:dyDescent="0.3">
      <c r="A31" s="317"/>
      <c r="B31" s="26"/>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89"/>
      <c r="AE31" s="316"/>
    </row>
    <row r="32" spans="1:34" x14ac:dyDescent="0.3">
      <c r="A32" s="317"/>
      <c r="B32" s="318"/>
      <c r="C32" s="319"/>
      <c r="D32" s="320"/>
      <c r="E32" s="320"/>
      <c r="F32" s="320"/>
      <c r="G32" s="320"/>
      <c r="H32" s="320"/>
      <c r="I32" s="320"/>
      <c r="J32" s="320"/>
      <c r="K32" s="320"/>
      <c r="L32" s="320"/>
      <c r="M32" s="320"/>
      <c r="N32" s="321"/>
      <c r="O32" s="27"/>
      <c r="P32" s="322"/>
      <c r="Q32" s="323"/>
      <c r="R32" s="319"/>
      <c r="S32" s="320"/>
      <c r="T32" s="320"/>
      <c r="U32" s="320"/>
      <c r="V32" s="320"/>
      <c r="W32" s="320"/>
      <c r="X32" s="320"/>
      <c r="Y32" s="320"/>
      <c r="Z32" s="320"/>
      <c r="AA32" s="320"/>
      <c r="AB32" s="321"/>
      <c r="AC32" s="89"/>
      <c r="AE32" s="316"/>
    </row>
    <row r="33" spans="1:34" ht="13.35" x14ac:dyDescent="0.25">
      <c r="A33" s="317"/>
      <c r="B33" s="324"/>
      <c r="C33" s="188"/>
      <c r="D33" s="27"/>
      <c r="E33" s="27"/>
      <c r="F33" s="27"/>
      <c r="G33" s="27"/>
      <c r="H33" s="27"/>
      <c r="I33" s="27"/>
      <c r="J33" s="27"/>
      <c r="K33" s="27"/>
      <c r="L33" s="27"/>
      <c r="M33" s="27"/>
      <c r="N33" s="325"/>
      <c r="O33" s="27"/>
      <c r="P33" s="102"/>
      <c r="Q33" s="188"/>
      <c r="S33" s="27"/>
      <c r="T33" s="27"/>
      <c r="U33" s="27"/>
      <c r="V33" s="27"/>
      <c r="W33" s="27"/>
      <c r="X33" s="27"/>
      <c r="Y33" s="27"/>
      <c r="Z33" s="27"/>
      <c r="AA33" s="27"/>
      <c r="AB33" s="325"/>
      <c r="AC33" s="89"/>
      <c r="AE33" s="316"/>
    </row>
    <row r="34" spans="1:34" x14ac:dyDescent="0.3">
      <c r="A34" s="317"/>
      <c r="B34" s="324"/>
      <c r="D34" s="27"/>
      <c r="E34" s="27"/>
      <c r="F34" s="27"/>
      <c r="G34" s="27"/>
      <c r="H34" s="27"/>
      <c r="I34" s="27"/>
      <c r="J34" s="27"/>
      <c r="K34" s="27"/>
      <c r="L34" s="27"/>
      <c r="M34" s="27"/>
      <c r="N34" s="325"/>
      <c r="O34" s="27"/>
      <c r="P34" s="102"/>
      <c r="Q34" s="26"/>
      <c r="S34" s="27"/>
      <c r="T34" s="27"/>
      <c r="U34" s="27"/>
      <c r="V34" s="27"/>
      <c r="W34" s="27"/>
      <c r="X34" s="27"/>
      <c r="Y34" s="27"/>
      <c r="Z34" s="27"/>
      <c r="AA34" s="27"/>
      <c r="AB34" s="325"/>
      <c r="AC34" s="89"/>
      <c r="AE34" s="316"/>
    </row>
    <row r="35" spans="1:34" x14ac:dyDescent="0.3">
      <c r="A35" s="317"/>
      <c r="B35" s="324"/>
      <c r="D35" s="27"/>
      <c r="E35" s="27"/>
      <c r="F35" s="27"/>
      <c r="G35" s="27"/>
      <c r="H35" s="27"/>
      <c r="I35" s="27"/>
      <c r="J35" s="27"/>
      <c r="K35" s="27"/>
      <c r="L35" s="27"/>
      <c r="M35" s="27"/>
      <c r="N35" s="325"/>
      <c r="O35" s="27"/>
      <c r="P35" s="102"/>
      <c r="Q35" s="26"/>
      <c r="S35" s="27"/>
      <c r="T35" s="27"/>
      <c r="U35" s="27"/>
      <c r="V35" s="27"/>
      <c r="W35" s="27"/>
      <c r="X35" s="27"/>
      <c r="Y35" s="27"/>
      <c r="Z35" s="27"/>
      <c r="AA35" s="27"/>
      <c r="AB35" s="325"/>
      <c r="AC35" s="89"/>
      <c r="AE35" s="316"/>
      <c r="AH35" s="27"/>
    </row>
    <row r="36" spans="1:34" x14ac:dyDescent="0.3">
      <c r="A36" s="317"/>
      <c r="B36" s="324"/>
      <c r="D36" s="27"/>
      <c r="E36" s="27"/>
      <c r="F36" s="27"/>
      <c r="G36" s="27"/>
      <c r="H36" s="27"/>
      <c r="I36" s="27"/>
      <c r="J36" s="27"/>
      <c r="K36" s="27"/>
      <c r="L36" s="27"/>
      <c r="M36" s="27"/>
      <c r="N36" s="325"/>
      <c r="O36" s="27"/>
      <c r="P36" s="102"/>
      <c r="Q36" s="26"/>
      <c r="S36" s="27"/>
      <c r="T36" s="27"/>
      <c r="U36" s="27"/>
      <c r="V36" s="27"/>
      <c r="W36" s="27"/>
      <c r="X36" s="27"/>
      <c r="Y36" s="27"/>
      <c r="Z36" s="27"/>
      <c r="AA36" s="27"/>
      <c r="AB36" s="325"/>
      <c r="AC36" s="89"/>
      <c r="AE36" s="316"/>
    </row>
    <row r="37" spans="1:34" x14ac:dyDescent="0.3">
      <c r="A37" s="317"/>
      <c r="B37" s="324"/>
      <c r="D37" s="27"/>
      <c r="E37" s="27"/>
      <c r="F37" s="27"/>
      <c r="G37" s="27"/>
      <c r="H37" s="27"/>
      <c r="I37" s="27"/>
      <c r="J37" s="27"/>
      <c r="K37" s="27"/>
      <c r="L37" s="27"/>
      <c r="M37" s="27"/>
      <c r="N37" s="325"/>
      <c r="O37" s="27"/>
      <c r="P37" s="102"/>
      <c r="Q37" s="26"/>
      <c r="S37" s="27"/>
      <c r="T37" s="27"/>
      <c r="U37" s="27"/>
      <c r="V37" s="27"/>
      <c r="W37" s="27"/>
      <c r="X37" s="27"/>
      <c r="Y37" s="27"/>
      <c r="Z37" s="27"/>
      <c r="AA37" s="27"/>
      <c r="AB37" s="325"/>
      <c r="AC37" s="89"/>
      <c r="AE37" s="316"/>
      <c r="AH37" s="27"/>
    </row>
    <row r="38" spans="1:34" ht="12.7" customHeight="1" x14ac:dyDescent="0.3">
      <c r="A38" s="317"/>
      <c r="B38" s="324"/>
      <c r="N38" s="55"/>
      <c r="P38" s="102"/>
      <c r="Q38" s="26"/>
      <c r="AB38" s="55"/>
      <c r="AC38" s="89"/>
      <c r="AE38" s="316"/>
    </row>
    <row r="39" spans="1:34" x14ac:dyDescent="0.3">
      <c r="A39" s="317"/>
      <c r="B39" s="324"/>
      <c r="N39" s="55"/>
      <c r="P39" s="102"/>
      <c r="Q39" s="26"/>
      <c r="AB39" s="55"/>
      <c r="AC39" s="89"/>
      <c r="AE39" s="316"/>
    </row>
    <row r="40" spans="1:34" x14ac:dyDescent="0.3">
      <c r="A40" s="317"/>
      <c r="B40" s="324"/>
      <c r="N40" s="55"/>
      <c r="P40" s="102"/>
      <c r="Q40" s="26"/>
      <c r="AB40" s="55"/>
      <c r="AC40" s="89"/>
      <c r="AE40" s="316"/>
    </row>
    <row r="41" spans="1:34" x14ac:dyDescent="0.3">
      <c r="A41" s="317"/>
      <c r="B41" s="324"/>
      <c r="C41" s="26"/>
      <c r="D41" s="26"/>
      <c r="E41" s="26"/>
      <c r="F41" s="26"/>
      <c r="G41" s="26"/>
      <c r="H41" s="26"/>
      <c r="I41" s="26"/>
      <c r="J41" s="26"/>
      <c r="K41" s="26"/>
      <c r="L41" s="26"/>
      <c r="M41" s="26"/>
      <c r="N41" s="326"/>
      <c r="O41" s="26"/>
      <c r="P41" s="102"/>
      <c r="Q41" s="26"/>
      <c r="R41" s="26"/>
      <c r="S41" s="26"/>
      <c r="T41" s="26"/>
      <c r="U41" s="26"/>
      <c r="V41" s="26"/>
      <c r="W41" s="26"/>
      <c r="X41" s="26"/>
      <c r="Y41" s="26"/>
      <c r="Z41" s="26"/>
      <c r="AA41" s="26"/>
      <c r="AB41" s="326"/>
      <c r="AC41" s="89"/>
      <c r="AE41" s="316"/>
    </row>
    <row r="42" spans="1:34" x14ac:dyDescent="0.3">
      <c r="A42" s="327"/>
      <c r="B42" s="103"/>
      <c r="N42" s="55"/>
      <c r="P42" s="102"/>
      <c r="Q42" s="29"/>
      <c r="AB42" s="55"/>
      <c r="AC42" s="30"/>
      <c r="AE42" s="316"/>
    </row>
    <row r="43" spans="1:34" x14ac:dyDescent="0.3">
      <c r="A43" s="317"/>
      <c r="B43" s="324"/>
      <c r="N43" s="55"/>
      <c r="O43" s="26"/>
      <c r="P43" s="102"/>
      <c r="Q43" s="26"/>
      <c r="AB43" s="55"/>
      <c r="AC43" s="89"/>
      <c r="AE43" s="316"/>
    </row>
    <row r="44" spans="1:34" x14ac:dyDescent="0.3">
      <c r="A44" s="25"/>
      <c r="B44" s="102"/>
      <c r="N44" s="55"/>
      <c r="O44" s="26"/>
      <c r="P44" s="102"/>
      <c r="AB44" s="55"/>
      <c r="AC44" s="30"/>
      <c r="AE44" s="316"/>
    </row>
    <row r="45" spans="1:34" s="27" customFormat="1" x14ac:dyDescent="0.3">
      <c r="A45" s="308"/>
      <c r="B45" s="112"/>
      <c r="N45" s="325"/>
      <c r="P45" s="163"/>
      <c r="Q45" s="57"/>
      <c r="AB45" s="325"/>
      <c r="AC45" s="113"/>
      <c r="AE45" s="316"/>
    </row>
    <row r="46" spans="1:34" s="27" customFormat="1" x14ac:dyDescent="0.3">
      <c r="A46" s="308"/>
      <c r="B46" s="112"/>
      <c r="N46" s="325"/>
      <c r="P46" s="163"/>
      <c r="Q46" s="57"/>
      <c r="AB46" s="325"/>
      <c r="AC46" s="113"/>
      <c r="AE46" s="316"/>
    </row>
    <row r="47" spans="1:34" s="27" customFormat="1" x14ac:dyDescent="0.3">
      <c r="A47" s="308"/>
      <c r="B47" s="112"/>
      <c r="C47" s="26"/>
      <c r="D47" s="26"/>
      <c r="E47" s="26"/>
      <c r="F47" s="26"/>
      <c r="G47" s="26"/>
      <c r="H47" s="26"/>
      <c r="I47" s="26"/>
      <c r="J47" s="26"/>
      <c r="K47" s="26"/>
      <c r="L47" s="26"/>
      <c r="M47" s="26"/>
      <c r="N47" s="326"/>
      <c r="O47" s="26"/>
      <c r="P47" s="163"/>
      <c r="Q47" s="57"/>
      <c r="R47" s="26"/>
      <c r="S47" s="26"/>
      <c r="T47" s="26"/>
      <c r="U47" s="26"/>
      <c r="V47" s="26"/>
      <c r="W47" s="26"/>
      <c r="X47" s="26"/>
      <c r="Y47" s="26"/>
      <c r="Z47" s="26"/>
      <c r="AA47" s="26"/>
      <c r="AB47" s="326"/>
      <c r="AC47" s="113"/>
      <c r="AE47" s="316"/>
    </row>
    <row r="48" spans="1:34" s="27" customFormat="1" x14ac:dyDescent="0.3">
      <c r="A48" s="308"/>
      <c r="B48" s="112"/>
      <c r="C48" s="107"/>
      <c r="D48" s="107"/>
      <c r="E48" s="107"/>
      <c r="F48" s="107"/>
      <c r="G48" s="107"/>
      <c r="H48" s="107"/>
      <c r="I48" s="107"/>
      <c r="J48" s="107"/>
      <c r="K48" s="107"/>
      <c r="L48" s="107"/>
      <c r="M48" s="107"/>
      <c r="N48" s="328"/>
      <c r="O48" s="107"/>
      <c r="P48" s="163"/>
      <c r="Q48" s="57"/>
      <c r="R48" s="107"/>
      <c r="S48" s="107"/>
      <c r="T48" s="107"/>
      <c r="U48" s="107"/>
      <c r="V48" s="107"/>
      <c r="W48" s="107"/>
      <c r="X48" s="107"/>
      <c r="Y48" s="107"/>
      <c r="Z48" s="107"/>
      <c r="AA48" s="107"/>
      <c r="AB48" s="328"/>
      <c r="AC48" s="113"/>
      <c r="AE48" s="316"/>
    </row>
    <row r="49" spans="1:34" s="27" customFormat="1" x14ac:dyDescent="0.3">
      <c r="A49" s="308"/>
      <c r="B49" s="112"/>
      <c r="C49" s="107"/>
      <c r="D49" s="107"/>
      <c r="E49" s="107"/>
      <c r="F49" s="107"/>
      <c r="G49" s="107"/>
      <c r="H49" s="107"/>
      <c r="I49" s="107"/>
      <c r="J49" s="107"/>
      <c r="K49" s="107"/>
      <c r="L49" s="107"/>
      <c r="M49" s="107"/>
      <c r="N49" s="328"/>
      <c r="O49" s="107"/>
      <c r="P49" s="163"/>
      <c r="Q49" s="57"/>
      <c r="R49" s="107"/>
      <c r="S49" s="107"/>
      <c r="T49" s="107"/>
      <c r="U49" s="107"/>
      <c r="V49" s="107"/>
      <c r="W49" s="107"/>
      <c r="X49" s="107"/>
      <c r="Y49" s="107"/>
      <c r="Z49" s="107"/>
      <c r="AA49" s="107"/>
      <c r="AB49" s="328"/>
      <c r="AC49" s="113"/>
      <c r="AE49" s="316"/>
    </row>
    <row r="50" spans="1:34" s="27" customFormat="1" ht="12.7" customHeight="1" x14ac:dyDescent="0.3">
      <c r="A50" s="308"/>
      <c r="B50" s="329"/>
      <c r="C50" s="330"/>
      <c r="D50" s="330"/>
      <c r="E50" s="330"/>
      <c r="F50" s="330"/>
      <c r="G50" s="330"/>
      <c r="H50" s="330"/>
      <c r="I50" s="330"/>
      <c r="J50" s="330"/>
      <c r="K50" s="330"/>
      <c r="L50" s="330"/>
      <c r="M50" s="330"/>
      <c r="N50" s="331"/>
      <c r="O50" s="57"/>
      <c r="P50" s="332"/>
      <c r="Q50" s="333"/>
      <c r="R50" s="330"/>
      <c r="S50" s="330"/>
      <c r="T50" s="330"/>
      <c r="U50" s="330"/>
      <c r="V50" s="330"/>
      <c r="W50" s="330"/>
      <c r="X50" s="330"/>
      <c r="Y50" s="330"/>
      <c r="Z50" s="330"/>
      <c r="AA50" s="330"/>
      <c r="AB50" s="331"/>
      <c r="AC50" s="113"/>
      <c r="AE50" s="316"/>
    </row>
    <row r="51" spans="1:34" s="335" customFormat="1" ht="5.45" x14ac:dyDescent="0.3">
      <c r="A51" s="334"/>
      <c r="C51" s="336"/>
      <c r="D51" s="336"/>
      <c r="E51" s="336"/>
      <c r="F51" s="336"/>
      <c r="G51" s="336"/>
      <c r="H51" s="336"/>
      <c r="I51" s="336"/>
      <c r="J51" s="336"/>
      <c r="K51" s="336"/>
      <c r="L51" s="336"/>
      <c r="M51" s="336"/>
      <c r="N51" s="336"/>
      <c r="R51" s="336"/>
      <c r="S51" s="336"/>
      <c r="T51" s="336"/>
      <c r="U51" s="336"/>
      <c r="V51" s="336"/>
      <c r="W51" s="336"/>
      <c r="X51" s="336"/>
      <c r="Y51" s="336"/>
      <c r="Z51" s="336"/>
      <c r="AA51" s="336"/>
      <c r="AB51" s="336"/>
      <c r="AC51" s="337"/>
      <c r="AE51" s="177"/>
    </row>
    <row r="52" spans="1:34" s="19" customFormat="1" ht="16.350000000000001" x14ac:dyDescent="0.3">
      <c r="A52" s="313"/>
      <c r="B52" s="857"/>
      <c r="C52" s="857"/>
      <c r="D52" s="857"/>
      <c r="E52" s="857"/>
      <c r="F52" s="857"/>
      <c r="G52" s="857"/>
      <c r="H52" s="857"/>
      <c r="I52" s="857"/>
      <c r="J52" s="857"/>
      <c r="K52" s="857"/>
      <c r="L52" s="857"/>
      <c r="M52" s="857"/>
      <c r="N52" s="857"/>
      <c r="O52" s="338"/>
      <c r="P52" s="857"/>
      <c r="Q52" s="857"/>
      <c r="R52" s="857"/>
      <c r="S52" s="857"/>
      <c r="T52" s="857"/>
      <c r="U52" s="857"/>
      <c r="V52" s="857"/>
      <c r="W52" s="857"/>
      <c r="X52" s="857"/>
      <c r="Y52" s="857"/>
      <c r="Z52" s="857"/>
      <c r="AA52" s="857"/>
      <c r="AB52" s="857"/>
      <c r="AC52" s="315"/>
      <c r="AE52" s="36"/>
      <c r="AH52" s="338"/>
    </row>
    <row r="53" spans="1:34" ht="12.7" customHeight="1" x14ac:dyDescent="0.3">
      <c r="A53" s="317"/>
      <c r="B53" s="857"/>
      <c r="C53" s="857"/>
      <c r="D53" s="857"/>
      <c r="E53" s="857"/>
      <c r="F53" s="857"/>
      <c r="G53" s="857"/>
      <c r="H53" s="857"/>
      <c r="I53" s="857"/>
      <c r="J53" s="857"/>
      <c r="K53" s="857"/>
      <c r="L53" s="857"/>
      <c r="M53" s="857"/>
      <c r="N53" s="857"/>
      <c r="O53" s="27"/>
      <c r="P53" s="857"/>
      <c r="Q53" s="857"/>
      <c r="R53" s="857"/>
      <c r="S53" s="857"/>
      <c r="T53" s="857"/>
      <c r="U53" s="857"/>
      <c r="V53" s="857"/>
      <c r="W53" s="857"/>
      <c r="X53" s="857"/>
      <c r="Y53" s="857"/>
      <c r="Z53" s="857"/>
      <c r="AA53" s="857"/>
      <c r="AB53" s="857"/>
      <c r="AC53" s="89"/>
      <c r="AE53" s="36"/>
    </row>
    <row r="54" spans="1:34" x14ac:dyDescent="0.3">
      <c r="A54" s="317"/>
      <c r="B54" s="26"/>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89"/>
      <c r="AE54" s="316"/>
    </row>
    <row r="55" spans="1:34" x14ac:dyDescent="0.3">
      <c r="A55" s="317"/>
      <c r="B55" s="26"/>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89"/>
      <c r="AE55" s="316"/>
    </row>
    <row r="56" spans="1:34" x14ac:dyDescent="0.3">
      <c r="A56" s="317"/>
      <c r="B56" s="318"/>
      <c r="C56" s="319"/>
      <c r="D56" s="320"/>
      <c r="E56" s="320"/>
      <c r="F56" s="320"/>
      <c r="G56" s="320"/>
      <c r="H56" s="320"/>
      <c r="I56" s="320"/>
      <c r="J56" s="320"/>
      <c r="K56" s="320"/>
      <c r="L56" s="320"/>
      <c r="M56" s="320"/>
      <c r="N56" s="321"/>
      <c r="O56" s="27"/>
      <c r="P56" s="322"/>
      <c r="Q56" s="323"/>
      <c r="R56" s="319"/>
      <c r="S56" s="320"/>
      <c r="T56" s="320"/>
      <c r="U56" s="320"/>
      <c r="V56" s="320"/>
      <c r="W56" s="320"/>
      <c r="X56" s="320"/>
      <c r="Y56" s="320"/>
      <c r="Z56" s="320"/>
      <c r="AA56" s="320"/>
      <c r="AB56" s="321"/>
      <c r="AC56" s="89"/>
      <c r="AE56" s="316"/>
    </row>
    <row r="57" spans="1:34" ht="13.35" x14ac:dyDescent="0.25">
      <c r="A57" s="317"/>
      <c r="B57" s="324"/>
      <c r="C57" s="188"/>
      <c r="D57" s="27"/>
      <c r="E57" s="27"/>
      <c r="F57" s="27"/>
      <c r="G57" s="27"/>
      <c r="H57" s="27"/>
      <c r="I57" s="27"/>
      <c r="J57" s="27"/>
      <c r="K57" s="27"/>
      <c r="L57" s="27"/>
      <c r="M57" s="27"/>
      <c r="N57" s="325"/>
      <c r="O57" s="27"/>
      <c r="P57" s="102"/>
      <c r="Q57" s="188"/>
      <c r="S57" s="27"/>
      <c r="T57" s="27"/>
      <c r="U57" s="27"/>
      <c r="V57" s="27"/>
      <c r="W57" s="27"/>
      <c r="X57" s="27"/>
      <c r="Y57" s="27"/>
      <c r="Z57" s="27"/>
      <c r="AA57" s="27"/>
      <c r="AB57" s="325"/>
      <c r="AC57" s="89"/>
      <c r="AE57" s="316"/>
    </row>
    <row r="58" spans="1:34" x14ac:dyDescent="0.3">
      <c r="A58" s="317"/>
      <c r="B58" s="324"/>
      <c r="D58" s="27"/>
      <c r="E58" s="27"/>
      <c r="F58" s="27"/>
      <c r="G58" s="27"/>
      <c r="H58" s="27"/>
      <c r="I58" s="27"/>
      <c r="J58" s="27"/>
      <c r="K58" s="27"/>
      <c r="L58" s="27"/>
      <c r="M58" s="27"/>
      <c r="N58" s="325"/>
      <c r="O58" s="27"/>
      <c r="P58" s="102"/>
      <c r="Q58" s="26"/>
      <c r="S58" s="27"/>
      <c r="T58" s="27"/>
      <c r="U58" s="27"/>
      <c r="V58" s="27"/>
      <c r="W58" s="27"/>
      <c r="X58" s="27"/>
      <c r="Y58" s="27"/>
      <c r="Z58" s="27"/>
      <c r="AA58" s="27"/>
      <c r="AB58" s="325"/>
      <c r="AC58" s="89"/>
      <c r="AE58" s="316"/>
    </row>
    <row r="59" spans="1:34" x14ac:dyDescent="0.3">
      <c r="A59" s="317"/>
      <c r="B59" s="324"/>
      <c r="D59" s="27"/>
      <c r="E59" s="27"/>
      <c r="F59" s="27"/>
      <c r="G59" s="27"/>
      <c r="H59" s="27"/>
      <c r="I59" s="27"/>
      <c r="J59" s="27"/>
      <c r="K59" s="27"/>
      <c r="L59" s="27"/>
      <c r="M59" s="27"/>
      <c r="N59" s="325"/>
      <c r="O59" s="27"/>
      <c r="P59" s="102"/>
      <c r="Q59" s="26"/>
      <c r="S59" s="27"/>
      <c r="T59" s="27"/>
      <c r="U59" s="27"/>
      <c r="V59" s="27"/>
      <c r="W59" s="27"/>
      <c r="X59" s="27"/>
      <c r="Y59" s="27"/>
      <c r="Z59" s="27"/>
      <c r="AA59" s="27"/>
      <c r="AB59" s="325"/>
      <c r="AC59" s="89"/>
      <c r="AE59" s="316"/>
      <c r="AH59" s="27"/>
    </row>
    <row r="60" spans="1:34" x14ac:dyDescent="0.3">
      <c r="A60" s="317"/>
      <c r="B60" s="324"/>
      <c r="D60" s="27"/>
      <c r="E60" s="27"/>
      <c r="F60" s="27"/>
      <c r="G60" s="27"/>
      <c r="H60" s="27"/>
      <c r="I60" s="27"/>
      <c r="J60" s="27"/>
      <c r="K60" s="27"/>
      <c r="L60" s="27"/>
      <c r="M60" s="27"/>
      <c r="N60" s="325"/>
      <c r="O60" s="27"/>
      <c r="P60" s="102"/>
      <c r="Q60" s="26"/>
      <c r="S60" s="27"/>
      <c r="T60" s="27"/>
      <c r="U60" s="27"/>
      <c r="V60" s="27"/>
      <c r="W60" s="27"/>
      <c r="X60" s="27"/>
      <c r="Y60" s="27"/>
      <c r="Z60" s="27"/>
      <c r="AA60" s="27"/>
      <c r="AB60" s="325"/>
      <c r="AC60" s="89"/>
      <c r="AE60" s="316"/>
    </row>
    <row r="61" spans="1:34" x14ac:dyDescent="0.3">
      <c r="A61" s="317"/>
      <c r="B61" s="324"/>
      <c r="D61" s="27"/>
      <c r="E61" s="27"/>
      <c r="F61" s="27"/>
      <c r="G61" s="27"/>
      <c r="H61" s="27"/>
      <c r="I61" s="27"/>
      <c r="J61" s="27"/>
      <c r="K61" s="27"/>
      <c r="L61" s="27"/>
      <c r="M61" s="27"/>
      <c r="N61" s="325"/>
      <c r="O61" s="27"/>
      <c r="P61" s="102"/>
      <c r="Q61" s="26"/>
      <c r="S61" s="27"/>
      <c r="T61" s="27"/>
      <c r="U61" s="27"/>
      <c r="V61" s="27"/>
      <c r="W61" s="27"/>
      <c r="X61" s="27"/>
      <c r="Y61" s="27"/>
      <c r="Z61" s="27"/>
      <c r="AA61" s="27"/>
      <c r="AB61" s="325"/>
      <c r="AC61" s="89"/>
      <c r="AE61" s="316"/>
      <c r="AH61" s="27"/>
    </row>
    <row r="62" spans="1:34" ht="12.7" customHeight="1" x14ac:dyDescent="0.3">
      <c r="A62" s="317"/>
      <c r="B62" s="324"/>
      <c r="N62" s="55"/>
      <c r="P62" s="102"/>
      <c r="Q62" s="26"/>
      <c r="AB62" s="55"/>
      <c r="AC62" s="89"/>
      <c r="AE62" s="316"/>
    </row>
    <row r="63" spans="1:34" x14ac:dyDescent="0.3">
      <c r="A63" s="317"/>
      <c r="B63" s="324"/>
      <c r="N63" s="55"/>
      <c r="P63" s="102"/>
      <c r="Q63" s="26"/>
      <c r="AB63" s="55"/>
      <c r="AC63" s="89"/>
      <c r="AE63" s="316"/>
    </row>
    <row r="64" spans="1:34" x14ac:dyDescent="0.3">
      <c r="A64" s="317"/>
      <c r="B64" s="324"/>
      <c r="N64" s="55"/>
      <c r="P64" s="102"/>
      <c r="Q64" s="26"/>
      <c r="AB64" s="55"/>
      <c r="AC64" s="89"/>
      <c r="AE64" s="316"/>
    </row>
    <row r="65" spans="1:34" x14ac:dyDescent="0.3">
      <c r="A65" s="317"/>
      <c r="B65" s="324"/>
      <c r="C65" s="26"/>
      <c r="D65" s="26"/>
      <c r="E65" s="26"/>
      <c r="F65" s="26"/>
      <c r="G65" s="26"/>
      <c r="H65" s="26"/>
      <c r="I65" s="26"/>
      <c r="J65" s="26"/>
      <c r="K65" s="26"/>
      <c r="L65" s="26"/>
      <c r="M65" s="26"/>
      <c r="N65" s="326"/>
      <c r="O65" s="26"/>
      <c r="P65" s="102"/>
      <c r="Q65" s="26"/>
      <c r="R65" s="26"/>
      <c r="S65" s="26"/>
      <c r="T65" s="26"/>
      <c r="U65" s="26"/>
      <c r="V65" s="26"/>
      <c r="W65" s="26"/>
      <c r="X65" s="26"/>
      <c r="Y65" s="26"/>
      <c r="Z65" s="26"/>
      <c r="AA65" s="26"/>
      <c r="AB65" s="326"/>
      <c r="AC65" s="89"/>
      <c r="AE65" s="316"/>
    </row>
    <row r="66" spans="1:34" x14ac:dyDescent="0.3">
      <c r="A66" s="327"/>
      <c r="B66" s="103"/>
      <c r="N66" s="55"/>
      <c r="P66" s="102"/>
      <c r="Q66" s="29"/>
      <c r="AB66" s="55"/>
      <c r="AC66" s="30"/>
      <c r="AE66" s="316"/>
    </row>
    <row r="67" spans="1:34" x14ac:dyDescent="0.3">
      <c r="A67" s="317"/>
      <c r="B67" s="324"/>
      <c r="N67" s="55"/>
      <c r="O67" s="26"/>
      <c r="P67" s="102"/>
      <c r="Q67" s="26"/>
      <c r="AB67" s="55"/>
      <c r="AC67" s="89"/>
      <c r="AE67" s="316"/>
    </row>
    <row r="68" spans="1:34" x14ac:dyDescent="0.3">
      <c r="A68" s="25"/>
      <c r="B68" s="102"/>
      <c r="N68" s="55"/>
      <c r="O68" s="26"/>
      <c r="P68" s="102"/>
      <c r="AB68" s="55"/>
      <c r="AC68" s="30"/>
      <c r="AE68" s="316"/>
    </row>
    <row r="69" spans="1:34" s="27" customFormat="1" x14ac:dyDescent="0.3">
      <c r="A69" s="308"/>
      <c r="B69" s="112"/>
      <c r="N69" s="325"/>
      <c r="P69" s="163"/>
      <c r="Q69" s="57"/>
      <c r="AB69" s="325"/>
      <c r="AC69" s="113"/>
      <c r="AE69" s="316"/>
    </row>
    <row r="70" spans="1:34" s="27" customFormat="1" x14ac:dyDescent="0.3">
      <c r="A70" s="308"/>
      <c r="B70" s="112"/>
      <c r="N70" s="325"/>
      <c r="P70" s="163"/>
      <c r="Q70" s="57"/>
      <c r="AB70" s="325"/>
      <c r="AC70" s="113"/>
      <c r="AE70" s="316"/>
    </row>
    <row r="71" spans="1:34" s="27" customFormat="1" x14ac:dyDescent="0.3">
      <c r="A71" s="308"/>
      <c r="B71" s="112"/>
      <c r="C71" s="26"/>
      <c r="D71" s="26"/>
      <c r="E71" s="26"/>
      <c r="F71" s="26"/>
      <c r="G71" s="26"/>
      <c r="H71" s="26"/>
      <c r="I71" s="26"/>
      <c r="J71" s="26"/>
      <c r="K71" s="26"/>
      <c r="L71" s="26"/>
      <c r="M71" s="26"/>
      <c r="N71" s="326"/>
      <c r="O71" s="26"/>
      <c r="P71" s="163"/>
      <c r="Q71" s="57"/>
      <c r="R71" s="26"/>
      <c r="S71" s="26"/>
      <c r="T71" s="26"/>
      <c r="U71" s="26"/>
      <c r="V71" s="26"/>
      <c r="W71" s="26"/>
      <c r="X71" s="26"/>
      <c r="Y71" s="26"/>
      <c r="Z71" s="26"/>
      <c r="AA71" s="26"/>
      <c r="AB71" s="326"/>
      <c r="AC71" s="113"/>
      <c r="AE71" s="316"/>
    </row>
    <row r="72" spans="1:34" s="27" customFormat="1" x14ac:dyDescent="0.3">
      <c r="A72" s="308"/>
      <c r="B72" s="112"/>
      <c r="C72" s="107"/>
      <c r="D72" s="107"/>
      <c r="E72" s="107"/>
      <c r="F72" s="107"/>
      <c r="G72" s="107"/>
      <c r="H72" s="107"/>
      <c r="I72" s="107"/>
      <c r="J72" s="107"/>
      <c r="K72" s="107"/>
      <c r="L72" s="107"/>
      <c r="M72" s="107"/>
      <c r="N72" s="328"/>
      <c r="O72" s="107"/>
      <c r="P72" s="163"/>
      <c r="Q72" s="57"/>
      <c r="R72" s="107"/>
      <c r="S72" s="107"/>
      <c r="T72" s="107"/>
      <c r="U72" s="107"/>
      <c r="V72" s="107"/>
      <c r="W72" s="107"/>
      <c r="X72" s="107"/>
      <c r="Y72" s="107"/>
      <c r="Z72" s="107"/>
      <c r="AA72" s="107"/>
      <c r="AB72" s="328"/>
      <c r="AC72" s="113"/>
      <c r="AE72" s="316"/>
    </row>
    <row r="73" spans="1:34" s="27" customFormat="1" x14ac:dyDescent="0.3">
      <c r="A73" s="308"/>
      <c r="B73" s="112"/>
      <c r="C73" s="107"/>
      <c r="D73" s="107"/>
      <c r="E73" s="107"/>
      <c r="F73" s="107"/>
      <c r="G73" s="107"/>
      <c r="H73" s="107"/>
      <c r="I73" s="107"/>
      <c r="J73" s="107"/>
      <c r="K73" s="107"/>
      <c r="L73" s="107"/>
      <c r="M73" s="107"/>
      <c r="N73" s="328"/>
      <c r="O73" s="107"/>
      <c r="P73" s="163"/>
      <c r="Q73" s="57"/>
      <c r="R73" s="107"/>
      <c r="S73" s="107"/>
      <c r="T73" s="107"/>
      <c r="U73" s="107"/>
      <c r="V73" s="107"/>
      <c r="W73" s="107"/>
      <c r="X73" s="107"/>
      <c r="Y73" s="107"/>
      <c r="Z73" s="107"/>
      <c r="AA73" s="107"/>
      <c r="AB73" s="328"/>
      <c r="AC73" s="113"/>
      <c r="AE73" s="316"/>
    </row>
    <row r="74" spans="1:34" s="27" customFormat="1" ht="12.7" customHeight="1" x14ac:dyDescent="0.3">
      <c r="A74" s="308"/>
      <c r="B74" s="329"/>
      <c r="C74" s="330"/>
      <c r="D74" s="330"/>
      <c r="E74" s="330"/>
      <c r="F74" s="330"/>
      <c r="G74" s="330"/>
      <c r="H74" s="330"/>
      <c r="I74" s="330"/>
      <c r="J74" s="330"/>
      <c r="K74" s="330"/>
      <c r="L74" s="330"/>
      <c r="M74" s="330"/>
      <c r="N74" s="331"/>
      <c r="O74" s="57"/>
      <c r="P74" s="332"/>
      <c r="Q74" s="333"/>
      <c r="R74" s="330"/>
      <c r="S74" s="330"/>
      <c r="T74" s="330"/>
      <c r="U74" s="330"/>
      <c r="V74" s="330"/>
      <c r="W74" s="330"/>
      <c r="X74" s="330"/>
      <c r="Y74" s="330"/>
      <c r="Z74" s="330"/>
      <c r="AA74" s="330"/>
      <c r="AB74" s="331"/>
      <c r="AC74" s="113"/>
      <c r="AE74" s="316"/>
    </row>
    <row r="75" spans="1:34" s="335" customFormat="1" ht="5.45" x14ac:dyDescent="0.3">
      <c r="A75" s="334"/>
      <c r="C75" s="336"/>
      <c r="D75" s="336"/>
      <c r="E75" s="336"/>
      <c r="F75" s="336"/>
      <c r="G75" s="336"/>
      <c r="H75" s="336"/>
      <c r="I75" s="336"/>
      <c r="J75" s="336"/>
      <c r="K75" s="336"/>
      <c r="L75" s="336"/>
      <c r="M75" s="336"/>
      <c r="N75" s="336"/>
      <c r="R75" s="336"/>
      <c r="S75" s="336"/>
      <c r="T75" s="336"/>
      <c r="U75" s="336"/>
      <c r="V75" s="336"/>
      <c r="W75" s="336"/>
      <c r="X75" s="336"/>
      <c r="Y75" s="336"/>
      <c r="Z75" s="336"/>
      <c r="AA75" s="336"/>
      <c r="AB75" s="336"/>
      <c r="AC75" s="337"/>
      <c r="AE75" s="177"/>
    </row>
    <row r="76" spans="1:34" s="19" customFormat="1" ht="15" customHeight="1" x14ac:dyDescent="0.3">
      <c r="A76" s="313"/>
      <c r="B76" s="857"/>
      <c r="C76" s="857"/>
      <c r="D76" s="857"/>
      <c r="E76" s="857"/>
      <c r="F76" s="857"/>
      <c r="G76" s="857"/>
      <c r="H76" s="857"/>
      <c r="I76" s="857"/>
      <c r="J76" s="857"/>
      <c r="K76" s="857"/>
      <c r="L76" s="857"/>
      <c r="M76" s="857"/>
      <c r="N76" s="857"/>
      <c r="O76" s="338"/>
      <c r="P76" s="857"/>
      <c r="Q76" s="857"/>
      <c r="R76" s="857"/>
      <c r="S76" s="857"/>
      <c r="T76" s="857"/>
      <c r="U76" s="857"/>
      <c r="V76" s="857"/>
      <c r="W76" s="857"/>
      <c r="X76" s="857"/>
      <c r="Y76" s="857"/>
      <c r="Z76" s="857"/>
      <c r="AA76" s="857"/>
      <c r="AB76" s="857"/>
      <c r="AC76" s="315"/>
      <c r="AE76" s="36"/>
      <c r="AH76" s="338"/>
    </row>
    <row r="77" spans="1:34" ht="12.7" customHeight="1" x14ac:dyDescent="0.3">
      <c r="A77" s="317"/>
      <c r="B77" s="857"/>
      <c r="C77" s="857"/>
      <c r="D77" s="857"/>
      <c r="E77" s="857"/>
      <c r="F77" s="857"/>
      <c r="G77" s="857"/>
      <c r="H77" s="857"/>
      <c r="I77" s="857"/>
      <c r="J77" s="857"/>
      <c r="K77" s="857"/>
      <c r="L77" s="857"/>
      <c r="M77" s="857"/>
      <c r="N77" s="857"/>
      <c r="O77" s="27"/>
      <c r="P77" s="857"/>
      <c r="Q77" s="857"/>
      <c r="R77" s="857"/>
      <c r="S77" s="857"/>
      <c r="T77" s="857"/>
      <c r="U77" s="857"/>
      <c r="V77" s="857"/>
      <c r="W77" s="857"/>
      <c r="X77" s="857"/>
      <c r="Y77" s="857"/>
      <c r="Z77" s="857"/>
      <c r="AA77" s="857"/>
      <c r="AB77" s="857"/>
      <c r="AC77" s="89"/>
      <c r="AE77" s="36"/>
    </row>
    <row r="78" spans="1:34" s="338" customFormat="1" ht="16.95" thickBot="1" x14ac:dyDescent="0.35">
      <c r="A78" s="339"/>
      <c r="B78" s="340"/>
      <c r="C78" s="341"/>
      <c r="D78" s="341"/>
      <c r="E78" s="341"/>
      <c r="F78" s="341"/>
      <c r="G78" s="341"/>
      <c r="H78" s="341"/>
      <c r="I78" s="341"/>
      <c r="J78" s="341"/>
      <c r="K78" s="341"/>
      <c r="L78" s="341"/>
      <c r="M78" s="341"/>
      <c r="N78" s="341"/>
      <c r="O78" s="341"/>
      <c r="P78" s="342"/>
      <c r="Q78" s="340"/>
      <c r="R78" s="341"/>
      <c r="S78" s="341"/>
      <c r="T78" s="341"/>
      <c r="U78" s="341"/>
      <c r="V78" s="341"/>
      <c r="W78" s="341"/>
      <c r="X78" s="341"/>
      <c r="Y78" s="341"/>
      <c r="Z78" s="341"/>
      <c r="AA78" s="341"/>
      <c r="AB78" s="341"/>
      <c r="AC78" s="343"/>
      <c r="AE78" s="316"/>
      <c r="AF78" s="344"/>
    </row>
    <row r="79" spans="1:34" s="15" customFormat="1" ht="5.45" x14ac:dyDescent="0.3">
      <c r="A79" s="16"/>
      <c r="B79" s="16"/>
    </row>
    <row r="80" spans="1:34" x14ac:dyDescent="0.3">
      <c r="AC80" s="345" t="s">
        <v>393</v>
      </c>
    </row>
  </sheetData>
  <mergeCells count="8">
    <mergeCell ref="B76:N77"/>
    <mergeCell ref="P76:AB77"/>
    <mergeCell ref="A2:H2"/>
    <mergeCell ref="A3:H4"/>
    <mergeCell ref="B28:N29"/>
    <mergeCell ref="P28:AB29"/>
    <mergeCell ref="B52:N53"/>
    <mergeCell ref="P52:AB53"/>
  </mergeCells>
  <pageMargins left="0.75" right="0.25" top="0.75" bottom="0" header="0" footer="0"/>
  <pageSetup paperSize="9" scale="73" orientation="portrait" horizontalDpi="4294967295"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5CBB0-2E9D-4517-83D6-6517FE0F0D2C}">
  <sheetPr>
    <tabColor indexed="12"/>
  </sheetPr>
  <dimension ref="A1:AE77"/>
  <sheetViews>
    <sheetView workbookViewId="0"/>
  </sheetViews>
  <sheetFormatPr defaultColWidth="8.3984375" defaultRowHeight="12.7" x14ac:dyDescent="0.3"/>
  <cols>
    <col min="1" max="1" width="2.19921875" style="29" customWidth="1"/>
    <col min="2" max="2" width="3.69921875" style="29" customWidth="1"/>
    <col min="3" max="28" width="3.69921875" style="14" customWidth="1"/>
    <col min="29" max="29" width="2.19921875" style="14" customWidth="1"/>
    <col min="30" max="45" width="4.19921875" style="14" customWidth="1"/>
    <col min="46" max="256" width="8.3984375" style="14"/>
    <col min="257" max="257" width="2.19921875" style="14" customWidth="1"/>
    <col min="258" max="284" width="3.69921875" style="14" customWidth="1"/>
    <col min="285" max="285" width="2.19921875" style="14" customWidth="1"/>
    <col min="286" max="301" width="4.19921875" style="14" customWidth="1"/>
    <col min="302" max="512" width="8.3984375" style="14"/>
    <col min="513" max="513" width="2.19921875" style="14" customWidth="1"/>
    <col min="514" max="540" width="3.69921875" style="14" customWidth="1"/>
    <col min="541" max="541" width="2.19921875" style="14" customWidth="1"/>
    <col min="542" max="557" width="4.19921875" style="14" customWidth="1"/>
    <col min="558" max="768" width="8.3984375" style="14"/>
    <col min="769" max="769" width="2.19921875" style="14" customWidth="1"/>
    <col min="770" max="796" width="3.69921875" style="14" customWidth="1"/>
    <col min="797" max="797" width="2.19921875" style="14" customWidth="1"/>
    <col min="798" max="813" width="4.19921875" style="14" customWidth="1"/>
    <col min="814" max="1024" width="8.3984375" style="14"/>
    <col min="1025" max="1025" width="2.19921875" style="14" customWidth="1"/>
    <col min="1026" max="1052" width="3.69921875" style="14" customWidth="1"/>
    <col min="1053" max="1053" width="2.19921875" style="14" customWidth="1"/>
    <col min="1054" max="1069" width="4.19921875" style="14" customWidth="1"/>
    <col min="1070" max="1280" width="8.3984375" style="14"/>
    <col min="1281" max="1281" width="2.19921875" style="14" customWidth="1"/>
    <col min="1282" max="1308" width="3.69921875" style="14" customWidth="1"/>
    <col min="1309" max="1309" width="2.19921875" style="14" customWidth="1"/>
    <col min="1310" max="1325" width="4.19921875" style="14" customWidth="1"/>
    <col min="1326" max="1536" width="8.3984375" style="14"/>
    <col min="1537" max="1537" width="2.19921875" style="14" customWidth="1"/>
    <col min="1538" max="1564" width="3.69921875" style="14" customWidth="1"/>
    <col min="1565" max="1565" width="2.19921875" style="14" customWidth="1"/>
    <col min="1566" max="1581" width="4.19921875" style="14" customWidth="1"/>
    <col min="1582" max="1792" width="8.3984375" style="14"/>
    <col min="1793" max="1793" width="2.19921875" style="14" customWidth="1"/>
    <col min="1794" max="1820" width="3.69921875" style="14" customWidth="1"/>
    <col min="1821" max="1821" width="2.19921875" style="14" customWidth="1"/>
    <col min="1822" max="1837" width="4.19921875" style="14" customWidth="1"/>
    <col min="1838" max="2048" width="8.3984375" style="14"/>
    <col min="2049" max="2049" width="2.19921875" style="14" customWidth="1"/>
    <col min="2050" max="2076" width="3.69921875" style="14" customWidth="1"/>
    <col min="2077" max="2077" width="2.19921875" style="14" customWidth="1"/>
    <col min="2078" max="2093" width="4.19921875" style="14" customWidth="1"/>
    <col min="2094" max="2304" width="8.3984375" style="14"/>
    <col min="2305" max="2305" width="2.19921875" style="14" customWidth="1"/>
    <col min="2306" max="2332" width="3.69921875" style="14" customWidth="1"/>
    <col min="2333" max="2333" width="2.19921875" style="14" customWidth="1"/>
    <col min="2334" max="2349" width="4.19921875" style="14" customWidth="1"/>
    <col min="2350" max="2560" width="8.3984375" style="14"/>
    <col min="2561" max="2561" width="2.19921875" style="14" customWidth="1"/>
    <col min="2562" max="2588" width="3.69921875" style="14" customWidth="1"/>
    <col min="2589" max="2589" width="2.19921875" style="14" customWidth="1"/>
    <col min="2590" max="2605" width="4.19921875" style="14" customWidth="1"/>
    <col min="2606" max="2816" width="8.3984375" style="14"/>
    <col min="2817" max="2817" width="2.19921875" style="14" customWidth="1"/>
    <col min="2818" max="2844" width="3.69921875" style="14" customWidth="1"/>
    <col min="2845" max="2845" width="2.19921875" style="14" customWidth="1"/>
    <col min="2846" max="2861" width="4.19921875" style="14" customWidth="1"/>
    <col min="2862" max="3072" width="8.3984375" style="14"/>
    <col min="3073" max="3073" width="2.19921875" style="14" customWidth="1"/>
    <col min="3074" max="3100" width="3.69921875" style="14" customWidth="1"/>
    <col min="3101" max="3101" width="2.19921875" style="14" customWidth="1"/>
    <col min="3102" max="3117" width="4.19921875" style="14" customWidth="1"/>
    <col min="3118" max="3328" width="8.3984375" style="14"/>
    <col min="3329" max="3329" width="2.19921875" style="14" customWidth="1"/>
    <col min="3330" max="3356" width="3.69921875" style="14" customWidth="1"/>
    <col min="3357" max="3357" width="2.19921875" style="14" customWidth="1"/>
    <col min="3358" max="3373" width="4.19921875" style="14" customWidth="1"/>
    <col min="3374" max="3584" width="8.3984375" style="14"/>
    <col min="3585" max="3585" width="2.19921875" style="14" customWidth="1"/>
    <col min="3586" max="3612" width="3.69921875" style="14" customWidth="1"/>
    <col min="3613" max="3613" width="2.19921875" style="14" customWidth="1"/>
    <col min="3614" max="3629" width="4.19921875" style="14" customWidth="1"/>
    <col min="3630" max="3840" width="8.3984375" style="14"/>
    <col min="3841" max="3841" width="2.19921875" style="14" customWidth="1"/>
    <col min="3842" max="3868" width="3.69921875" style="14" customWidth="1"/>
    <col min="3869" max="3869" width="2.19921875" style="14" customWidth="1"/>
    <col min="3870" max="3885" width="4.19921875" style="14" customWidth="1"/>
    <col min="3886" max="4096" width="8.3984375" style="14"/>
    <col min="4097" max="4097" width="2.19921875" style="14" customWidth="1"/>
    <col min="4098" max="4124" width="3.69921875" style="14" customWidth="1"/>
    <col min="4125" max="4125" width="2.19921875" style="14" customWidth="1"/>
    <col min="4126" max="4141" width="4.19921875" style="14" customWidth="1"/>
    <col min="4142" max="4352" width="8.3984375" style="14"/>
    <col min="4353" max="4353" width="2.19921875" style="14" customWidth="1"/>
    <col min="4354" max="4380" width="3.69921875" style="14" customWidth="1"/>
    <col min="4381" max="4381" width="2.19921875" style="14" customWidth="1"/>
    <col min="4382" max="4397" width="4.19921875" style="14" customWidth="1"/>
    <col min="4398" max="4608" width="8.3984375" style="14"/>
    <col min="4609" max="4609" width="2.19921875" style="14" customWidth="1"/>
    <col min="4610" max="4636" width="3.69921875" style="14" customWidth="1"/>
    <col min="4637" max="4637" width="2.19921875" style="14" customWidth="1"/>
    <col min="4638" max="4653" width="4.19921875" style="14" customWidth="1"/>
    <col min="4654" max="4864" width="8.3984375" style="14"/>
    <col min="4865" max="4865" width="2.19921875" style="14" customWidth="1"/>
    <col min="4866" max="4892" width="3.69921875" style="14" customWidth="1"/>
    <col min="4893" max="4893" width="2.19921875" style="14" customWidth="1"/>
    <col min="4894" max="4909" width="4.19921875" style="14" customWidth="1"/>
    <col min="4910" max="5120" width="8.3984375" style="14"/>
    <col min="5121" max="5121" width="2.19921875" style="14" customWidth="1"/>
    <col min="5122" max="5148" width="3.69921875" style="14" customWidth="1"/>
    <col min="5149" max="5149" width="2.19921875" style="14" customWidth="1"/>
    <col min="5150" max="5165" width="4.19921875" style="14" customWidth="1"/>
    <col min="5166" max="5376" width="8.3984375" style="14"/>
    <col min="5377" max="5377" width="2.19921875" style="14" customWidth="1"/>
    <col min="5378" max="5404" width="3.69921875" style="14" customWidth="1"/>
    <col min="5405" max="5405" width="2.19921875" style="14" customWidth="1"/>
    <col min="5406" max="5421" width="4.19921875" style="14" customWidth="1"/>
    <col min="5422" max="5632" width="8.3984375" style="14"/>
    <col min="5633" max="5633" width="2.19921875" style="14" customWidth="1"/>
    <col min="5634" max="5660" width="3.69921875" style="14" customWidth="1"/>
    <col min="5661" max="5661" width="2.19921875" style="14" customWidth="1"/>
    <col min="5662" max="5677" width="4.19921875" style="14" customWidth="1"/>
    <col min="5678" max="5888" width="8.3984375" style="14"/>
    <col min="5889" max="5889" width="2.19921875" style="14" customWidth="1"/>
    <col min="5890" max="5916" width="3.69921875" style="14" customWidth="1"/>
    <col min="5917" max="5917" width="2.19921875" style="14" customWidth="1"/>
    <col min="5918" max="5933" width="4.19921875" style="14" customWidth="1"/>
    <col min="5934" max="6144" width="8.3984375" style="14"/>
    <col min="6145" max="6145" width="2.19921875" style="14" customWidth="1"/>
    <col min="6146" max="6172" width="3.69921875" style="14" customWidth="1"/>
    <col min="6173" max="6173" width="2.19921875" style="14" customWidth="1"/>
    <col min="6174" max="6189" width="4.19921875" style="14" customWidth="1"/>
    <col min="6190" max="6400" width="8.3984375" style="14"/>
    <col min="6401" max="6401" width="2.19921875" style="14" customWidth="1"/>
    <col min="6402" max="6428" width="3.69921875" style="14" customWidth="1"/>
    <col min="6429" max="6429" width="2.19921875" style="14" customWidth="1"/>
    <col min="6430" max="6445" width="4.19921875" style="14" customWidth="1"/>
    <col min="6446" max="6656" width="8.3984375" style="14"/>
    <col min="6657" max="6657" width="2.19921875" style="14" customWidth="1"/>
    <col min="6658" max="6684" width="3.69921875" style="14" customWidth="1"/>
    <col min="6685" max="6685" width="2.19921875" style="14" customWidth="1"/>
    <col min="6686" max="6701" width="4.19921875" style="14" customWidth="1"/>
    <col min="6702" max="6912" width="8.3984375" style="14"/>
    <col min="6913" max="6913" width="2.19921875" style="14" customWidth="1"/>
    <col min="6914" max="6940" width="3.69921875" style="14" customWidth="1"/>
    <col min="6941" max="6941" width="2.19921875" style="14" customWidth="1"/>
    <col min="6942" max="6957" width="4.19921875" style="14" customWidth="1"/>
    <col min="6958" max="7168" width="8.3984375" style="14"/>
    <col min="7169" max="7169" width="2.19921875" style="14" customWidth="1"/>
    <col min="7170" max="7196" width="3.69921875" style="14" customWidth="1"/>
    <col min="7197" max="7197" width="2.19921875" style="14" customWidth="1"/>
    <col min="7198" max="7213" width="4.19921875" style="14" customWidth="1"/>
    <col min="7214" max="7424" width="8.3984375" style="14"/>
    <col min="7425" max="7425" width="2.19921875" style="14" customWidth="1"/>
    <col min="7426" max="7452" width="3.69921875" style="14" customWidth="1"/>
    <col min="7453" max="7453" width="2.19921875" style="14" customWidth="1"/>
    <col min="7454" max="7469" width="4.19921875" style="14" customWidth="1"/>
    <col min="7470" max="7680" width="8.3984375" style="14"/>
    <col min="7681" max="7681" width="2.19921875" style="14" customWidth="1"/>
    <col min="7682" max="7708" width="3.69921875" style="14" customWidth="1"/>
    <col min="7709" max="7709" width="2.19921875" style="14" customWidth="1"/>
    <col min="7710" max="7725" width="4.19921875" style="14" customWidth="1"/>
    <col min="7726" max="7936" width="8.3984375" style="14"/>
    <col min="7937" max="7937" width="2.19921875" style="14" customWidth="1"/>
    <col min="7938" max="7964" width="3.69921875" style="14" customWidth="1"/>
    <col min="7965" max="7965" width="2.19921875" style="14" customWidth="1"/>
    <col min="7966" max="7981" width="4.19921875" style="14" customWidth="1"/>
    <col min="7982" max="8192" width="8.3984375" style="14"/>
    <col min="8193" max="8193" width="2.19921875" style="14" customWidth="1"/>
    <col min="8194" max="8220" width="3.69921875" style="14" customWidth="1"/>
    <col min="8221" max="8221" width="2.19921875" style="14" customWidth="1"/>
    <col min="8222" max="8237" width="4.19921875" style="14" customWidth="1"/>
    <col min="8238" max="8448" width="8.3984375" style="14"/>
    <col min="8449" max="8449" width="2.19921875" style="14" customWidth="1"/>
    <col min="8450" max="8476" width="3.69921875" style="14" customWidth="1"/>
    <col min="8477" max="8477" width="2.19921875" style="14" customWidth="1"/>
    <col min="8478" max="8493" width="4.19921875" style="14" customWidth="1"/>
    <col min="8494" max="8704" width="8.3984375" style="14"/>
    <col min="8705" max="8705" width="2.19921875" style="14" customWidth="1"/>
    <col min="8706" max="8732" width="3.69921875" style="14" customWidth="1"/>
    <col min="8733" max="8733" width="2.19921875" style="14" customWidth="1"/>
    <col min="8734" max="8749" width="4.19921875" style="14" customWidth="1"/>
    <col min="8750" max="8960" width="8.3984375" style="14"/>
    <col min="8961" max="8961" width="2.19921875" style="14" customWidth="1"/>
    <col min="8962" max="8988" width="3.69921875" style="14" customWidth="1"/>
    <col min="8989" max="8989" width="2.19921875" style="14" customWidth="1"/>
    <col min="8990" max="9005" width="4.19921875" style="14" customWidth="1"/>
    <col min="9006" max="9216" width="8.3984375" style="14"/>
    <col min="9217" max="9217" width="2.19921875" style="14" customWidth="1"/>
    <col min="9218" max="9244" width="3.69921875" style="14" customWidth="1"/>
    <col min="9245" max="9245" width="2.19921875" style="14" customWidth="1"/>
    <col min="9246" max="9261" width="4.19921875" style="14" customWidth="1"/>
    <col min="9262" max="9472" width="8.3984375" style="14"/>
    <col min="9473" max="9473" width="2.19921875" style="14" customWidth="1"/>
    <col min="9474" max="9500" width="3.69921875" style="14" customWidth="1"/>
    <col min="9501" max="9501" width="2.19921875" style="14" customWidth="1"/>
    <col min="9502" max="9517" width="4.19921875" style="14" customWidth="1"/>
    <col min="9518" max="9728" width="8.3984375" style="14"/>
    <col min="9729" max="9729" width="2.19921875" style="14" customWidth="1"/>
    <col min="9730" max="9756" width="3.69921875" style="14" customWidth="1"/>
    <col min="9757" max="9757" width="2.19921875" style="14" customWidth="1"/>
    <col min="9758" max="9773" width="4.19921875" style="14" customWidth="1"/>
    <col min="9774" max="9984" width="8.3984375" style="14"/>
    <col min="9985" max="9985" width="2.19921875" style="14" customWidth="1"/>
    <col min="9986" max="10012" width="3.69921875" style="14" customWidth="1"/>
    <col min="10013" max="10013" width="2.19921875" style="14" customWidth="1"/>
    <col min="10014" max="10029" width="4.19921875" style="14" customWidth="1"/>
    <col min="10030" max="10240" width="8.3984375" style="14"/>
    <col min="10241" max="10241" width="2.19921875" style="14" customWidth="1"/>
    <col min="10242" max="10268" width="3.69921875" style="14" customWidth="1"/>
    <col min="10269" max="10269" width="2.19921875" style="14" customWidth="1"/>
    <col min="10270" max="10285" width="4.19921875" style="14" customWidth="1"/>
    <col min="10286" max="10496" width="8.3984375" style="14"/>
    <col min="10497" max="10497" width="2.19921875" style="14" customWidth="1"/>
    <col min="10498" max="10524" width="3.69921875" style="14" customWidth="1"/>
    <col min="10525" max="10525" width="2.19921875" style="14" customWidth="1"/>
    <col min="10526" max="10541" width="4.19921875" style="14" customWidth="1"/>
    <col min="10542" max="10752" width="8.3984375" style="14"/>
    <col min="10753" max="10753" width="2.19921875" style="14" customWidth="1"/>
    <col min="10754" max="10780" width="3.69921875" style="14" customWidth="1"/>
    <col min="10781" max="10781" width="2.19921875" style="14" customWidth="1"/>
    <col min="10782" max="10797" width="4.19921875" style="14" customWidth="1"/>
    <col min="10798" max="11008" width="8.3984375" style="14"/>
    <col min="11009" max="11009" width="2.19921875" style="14" customWidth="1"/>
    <col min="11010" max="11036" width="3.69921875" style="14" customWidth="1"/>
    <col min="11037" max="11037" width="2.19921875" style="14" customWidth="1"/>
    <col min="11038" max="11053" width="4.19921875" style="14" customWidth="1"/>
    <col min="11054" max="11264" width="8.3984375" style="14"/>
    <col min="11265" max="11265" width="2.19921875" style="14" customWidth="1"/>
    <col min="11266" max="11292" width="3.69921875" style="14" customWidth="1"/>
    <col min="11293" max="11293" width="2.19921875" style="14" customWidth="1"/>
    <col min="11294" max="11309" width="4.19921875" style="14" customWidth="1"/>
    <col min="11310" max="11520" width="8.3984375" style="14"/>
    <col min="11521" max="11521" width="2.19921875" style="14" customWidth="1"/>
    <col min="11522" max="11548" width="3.69921875" style="14" customWidth="1"/>
    <col min="11549" max="11549" width="2.19921875" style="14" customWidth="1"/>
    <col min="11550" max="11565" width="4.19921875" style="14" customWidth="1"/>
    <col min="11566" max="11776" width="8.3984375" style="14"/>
    <col min="11777" max="11777" width="2.19921875" style="14" customWidth="1"/>
    <col min="11778" max="11804" width="3.69921875" style="14" customWidth="1"/>
    <col min="11805" max="11805" width="2.19921875" style="14" customWidth="1"/>
    <col min="11806" max="11821" width="4.19921875" style="14" customWidth="1"/>
    <col min="11822" max="12032" width="8.3984375" style="14"/>
    <col min="12033" max="12033" width="2.19921875" style="14" customWidth="1"/>
    <col min="12034" max="12060" width="3.69921875" style="14" customWidth="1"/>
    <col min="12061" max="12061" width="2.19921875" style="14" customWidth="1"/>
    <col min="12062" max="12077" width="4.19921875" style="14" customWidth="1"/>
    <col min="12078" max="12288" width="8.3984375" style="14"/>
    <col min="12289" max="12289" width="2.19921875" style="14" customWidth="1"/>
    <col min="12290" max="12316" width="3.69921875" style="14" customWidth="1"/>
    <col min="12317" max="12317" width="2.19921875" style="14" customWidth="1"/>
    <col min="12318" max="12333" width="4.19921875" style="14" customWidth="1"/>
    <col min="12334" max="12544" width="8.3984375" style="14"/>
    <col min="12545" max="12545" width="2.19921875" style="14" customWidth="1"/>
    <col min="12546" max="12572" width="3.69921875" style="14" customWidth="1"/>
    <col min="12573" max="12573" width="2.19921875" style="14" customWidth="1"/>
    <col min="12574" max="12589" width="4.19921875" style="14" customWidth="1"/>
    <col min="12590" max="12800" width="8.3984375" style="14"/>
    <col min="12801" max="12801" width="2.19921875" style="14" customWidth="1"/>
    <col min="12802" max="12828" width="3.69921875" style="14" customWidth="1"/>
    <col min="12829" max="12829" width="2.19921875" style="14" customWidth="1"/>
    <col min="12830" max="12845" width="4.19921875" style="14" customWidth="1"/>
    <col min="12846" max="13056" width="8.3984375" style="14"/>
    <col min="13057" max="13057" width="2.19921875" style="14" customWidth="1"/>
    <col min="13058" max="13084" width="3.69921875" style="14" customWidth="1"/>
    <col min="13085" max="13085" width="2.19921875" style="14" customWidth="1"/>
    <col min="13086" max="13101" width="4.19921875" style="14" customWidth="1"/>
    <col min="13102" max="13312" width="8.3984375" style="14"/>
    <col min="13313" max="13313" width="2.19921875" style="14" customWidth="1"/>
    <col min="13314" max="13340" width="3.69921875" style="14" customWidth="1"/>
    <col min="13341" max="13341" width="2.19921875" style="14" customWidth="1"/>
    <col min="13342" max="13357" width="4.19921875" style="14" customWidth="1"/>
    <col min="13358" max="13568" width="8.3984375" style="14"/>
    <col min="13569" max="13569" width="2.19921875" style="14" customWidth="1"/>
    <col min="13570" max="13596" width="3.69921875" style="14" customWidth="1"/>
    <col min="13597" max="13597" width="2.19921875" style="14" customWidth="1"/>
    <col min="13598" max="13613" width="4.19921875" style="14" customWidth="1"/>
    <col min="13614" max="13824" width="8.3984375" style="14"/>
    <col min="13825" max="13825" width="2.19921875" style="14" customWidth="1"/>
    <col min="13826" max="13852" width="3.69921875" style="14" customWidth="1"/>
    <col min="13853" max="13853" width="2.19921875" style="14" customWidth="1"/>
    <col min="13854" max="13869" width="4.19921875" style="14" customWidth="1"/>
    <col min="13870" max="14080" width="8.3984375" style="14"/>
    <col min="14081" max="14081" width="2.19921875" style="14" customWidth="1"/>
    <col min="14082" max="14108" width="3.69921875" style="14" customWidth="1"/>
    <col min="14109" max="14109" width="2.19921875" style="14" customWidth="1"/>
    <col min="14110" max="14125" width="4.19921875" style="14" customWidth="1"/>
    <col min="14126" max="14336" width="8.3984375" style="14"/>
    <col min="14337" max="14337" width="2.19921875" style="14" customWidth="1"/>
    <col min="14338" max="14364" width="3.69921875" style="14" customWidth="1"/>
    <col min="14365" max="14365" width="2.19921875" style="14" customWidth="1"/>
    <col min="14366" max="14381" width="4.19921875" style="14" customWidth="1"/>
    <col min="14382" max="14592" width="8.3984375" style="14"/>
    <col min="14593" max="14593" width="2.19921875" style="14" customWidth="1"/>
    <col min="14594" max="14620" width="3.69921875" style="14" customWidth="1"/>
    <col min="14621" max="14621" width="2.19921875" style="14" customWidth="1"/>
    <col min="14622" max="14637" width="4.19921875" style="14" customWidth="1"/>
    <col min="14638" max="14848" width="8.3984375" style="14"/>
    <col min="14849" max="14849" width="2.19921875" style="14" customWidth="1"/>
    <col min="14850" max="14876" width="3.69921875" style="14" customWidth="1"/>
    <col min="14877" max="14877" width="2.19921875" style="14" customWidth="1"/>
    <col min="14878" max="14893" width="4.19921875" style="14" customWidth="1"/>
    <col min="14894" max="15104" width="8.3984375" style="14"/>
    <col min="15105" max="15105" width="2.19921875" style="14" customWidth="1"/>
    <col min="15106" max="15132" width="3.69921875" style="14" customWidth="1"/>
    <col min="15133" max="15133" width="2.19921875" style="14" customWidth="1"/>
    <col min="15134" max="15149" width="4.19921875" style="14" customWidth="1"/>
    <col min="15150" max="15360" width="8.3984375" style="14"/>
    <col min="15361" max="15361" width="2.19921875" style="14" customWidth="1"/>
    <col min="15362" max="15388" width="3.69921875" style="14" customWidth="1"/>
    <col min="15389" max="15389" width="2.19921875" style="14" customWidth="1"/>
    <col min="15390" max="15405" width="4.19921875" style="14" customWidth="1"/>
    <col min="15406" max="15616" width="8.3984375" style="14"/>
    <col min="15617" max="15617" width="2.19921875" style="14" customWidth="1"/>
    <col min="15618" max="15644" width="3.69921875" style="14" customWidth="1"/>
    <col min="15645" max="15645" width="2.19921875" style="14" customWidth="1"/>
    <col min="15646" max="15661" width="4.19921875" style="14" customWidth="1"/>
    <col min="15662" max="15872" width="8.3984375" style="14"/>
    <col min="15873" max="15873" width="2.19921875" style="14" customWidth="1"/>
    <col min="15874" max="15900" width="3.69921875" style="14" customWidth="1"/>
    <col min="15901" max="15901" width="2.19921875" style="14" customWidth="1"/>
    <col min="15902" max="15917" width="4.19921875" style="14" customWidth="1"/>
    <col min="15918" max="16128" width="8.3984375" style="14"/>
    <col min="16129" max="16129" width="2.19921875" style="14" customWidth="1"/>
    <col min="16130" max="16156" width="3.69921875" style="14" customWidth="1"/>
    <col min="16157" max="16157" width="2.19921875" style="14" customWidth="1"/>
    <col min="16158" max="16173" width="4.19921875" style="14" customWidth="1"/>
    <col min="16174" max="16384" width="8.3984375" style="14"/>
  </cols>
  <sheetData>
    <row r="1" spans="1:31" s="15" customFormat="1" ht="5.45" x14ac:dyDescent="0.3">
      <c r="A1" s="306"/>
      <c r="B1" s="307"/>
      <c r="C1" s="99"/>
      <c r="D1" s="99"/>
      <c r="E1" s="99"/>
      <c r="F1" s="99"/>
      <c r="G1" s="99"/>
      <c r="H1" s="101"/>
      <c r="I1" s="99"/>
      <c r="J1" s="99"/>
      <c r="K1" s="99"/>
      <c r="L1" s="99"/>
      <c r="M1" s="99"/>
      <c r="N1" s="99"/>
      <c r="O1" s="99"/>
      <c r="P1" s="99"/>
      <c r="Q1" s="99"/>
      <c r="R1" s="99"/>
      <c r="S1" s="99"/>
      <c r="T1" s="99"/>
      <c r="U1" s="99"/>
      <c r="V1" s="99"/>
      <c r="W1" s="99"/>
      <c r="X1" s="99"/>
      <c r="Y1" s="99"/>
      <c r="Z1" s="99"/>
      <c r="AA1" s="99"/>
      <c r="AB1" s="99"/>
      <c r="AC1" s="101"/>
    </row>
    <row r="2" spans="1:31" x14ac:dyDescent="0.3">
      <c r="A2" s="858" t="s">
        <v>394</v>
      </c>
      <c r="B2" s="859"/>
      <c r="C2" s="859"/>
      <c r="D2" s="859"/>
      <c r="E2" s="859"/>
      <c r="F2" s="859"/>
      <c r="G2" s="859"/>
      <c r="H2" s="860"/>
      <c r="I2" s="37" t="s">
        <v>105</v>
      </c>
      <c r="M2" s="26" t="s">
        <v>94</v>
      </c>
      <c r="N2" s="27" t="str">
        <f>'Lap.Pen. 1'!G26</f>
        <v>ENDRAYANA</v>
      </c>
      <c r="AC2" s="30"/>
    </row>
    <row r="3" spans="1:31" ht="14.25" customHeight="1" x14ac:dyDescent="0.3">
      <c r="A3" s="865" t="s">
        <v>395</v>
      </c>
      <c r="B3" s="866"/>
      <c r="C3" s="866"/>
      <c r="D3" s="866"/>
      <c r="E3" s="866"/>
      <c r="F3" s="866"/>
      <c r="G3" s="866"/>
      <c r="H3" s="867"/>
      <c r="I3" s="37" t="s">
        <v>392</v>
      </c>
      <c r="M3" s="26" t="s">
        <v>94</v>
      </c>
      <c r="N3" s="27" t="str">
        <f>'Lap.Pen. 1'!G17</f>
        <v>Jl. Petojo Sabangan IX</v>
      </c>
      <c r="AC3" s="30"/>
    </row>
    <row r="4" spans="1:31" s="26" customFormat="1" ht="14.25" customHeight="1" x14ac:dyDescent="0.3">
      <c r="A4" s="865"/>
      <c r="B4" s="866"/>
      <c r="C4" s="866"/>
      <c r="D4" s="866"/>
      <c r="E4" s="866"/>
      <c r="F4" s="866"/>
      <c r="G4" s="866"/>
      <c r="H4" s="867"/>
      <c r="I4" s="27"/>
      <c r="K4" s="27"/>
      <c r="N4" s="27">
        <f>'Lap.Pen. 1'!G18</f>
        <v>0</v>
      </c>
      <c r="O4" s="27"/>
      <c r="P4" s="27"/>
      <c r="Q4" s="27"/>
      <c r="R4" s="27"/>
      <c r="S4" s="27"/>
      <c r="T4" s="27"/>
      <c r="U4" s="27"/>
      <c r="V4" s="27"/>
      <c r="W4" s="27"/>
      <c r="X4" s="27"/>
      <c r="Y4" s="27"/>
      <c r="Z4" s="27"/>
      <c r="AA4" s="27"/>
      <c r="AB4" s="27"/>
      <c r="AC4" s="89"/>
    </row>
    <row r="5" spans="1:31" s="26" customFormat="1" x14ac:dyDescent="0.3">
      <c r="A5" s="308"/>
      <c r="B5" s="57"/>
      <c r="H5" s="89"/>
      <c r="N5" s="27" t="e">
        <f>'Lap.Pen. 1'!#REF!&amp;" "&amp;'Lap.Pen. 1'!G22</f>
        <v>#REF!</v>
      </c>
      <c r="AC5" s="89"/>
    </row>
    <row r="6" spans="1:31" s="15" customFormat="1" ht="6.05" thickBot="1" x14ac:dyDescent="0.35">
      <c r="A6" s="309"/>
      <c r="B6" s="310"/>
      <c r="C6" s="64"/>
      <c r="D6" s="64"/>
      <c r="E6" s="64"/>
      <c r="F6" s="64"/>
      <c r="G6" s="64"/>
      <c r="H6" s="311"/>
      <c r="I6" s="64"/>
      <c r="J6" s="64"/>
      <c r="K6" s="64"/>
      <c r="L6" s="64"/>
      <c r="M6" s="64"/>
      <c r="N6" s="64"/>
      <c r="O6" s="64"/>
      <c r="P6" s="64"/>
      <c r="Q6" s="64"/>
      <c r="R6" s="64"/>
      <c r="S6" s="64"/>
      <c r="T6" s="64"/>
      <c r="U6" s="64"/>
      <c r="V6" s="64"/>
      <c r="W6" s="64"/>
      <c r="X6" s="64"/>
      <c r="Y6" s="64"/>
      <c r="Z6" s="64"/>
      <c r="AA6" s="64"/>
      <c r="AB6" s="64"/>
      <c r="AC6" s="312"/>
    </row>
    <row r="7" spans="1:31" s="15" customFormat="1" ht="15.75" customHeight="1" x14ac:dyDescent="0.3">
      <c r="A7" s="346"/>
      <c r="B7" s="347" t="s">
        <v>396</v>
      </c>
      <c r="D7" s="20"/>
      <c r="E7" s="20"/>
      <c r="F7" s="20"/>
      <c r="G7" s="20"/>
      <c r="H7" s="20"/>
      <c r="I7" s="20"/>
      <c r="J7" s="20"/>
      <c r="K7" s="20"/>
      <c r="L7" s="20"/>
      <c r="M7" s="20"/>
      <c r="N7" s="20"/>
      <c r="O7" s="20"/>
      <c r="P7" s="20"/>
      <c r="Q7" s="20"/>
      <c r="R7" s="20"/>
      <c r="S7" s="20"/>
      <c r="T7" s="20"/>
      <c r="U7" s="20"/>
      <c r="V7" s="20"/>
      <c r="W7" s="20"/>
      <c r="X7" s="20"/>
      <c r="Y7" s="20"/>
      <c r="Z7" s="20"/>
      <c r="AA7" s="20"/>
      <c r="AB7" s="20"/>
      <c r="AC7" s="348"/>
      <c r="AE7" s="177"/>
    </row>
    <row r="8" spans="1:31" ht="17.55" x14ac:dyDescent="0.3">
      <c r="A8" s="317"/>
      <c r="B8" s="27"/>
      <c r="D8" s="27"/>
      <c r="E8" s="27"/>
      <c r="F8" s="27"/>
      <c r="G8" s="27"/>
      <c r="H8" s="27"/>
      <c r="I8" s="27"/>
      <c r="J8" s="27"/>
      <c r="K8" s="27"/>
      <c r="L8" s="27"/>
      <c r="M8" s="27"/>
      <c r="N8" s="27"/>
      <c r="O8" s="27"/>
      <c r="P8" s="27"/>
      <c r="Q8" s="27"/>
      <c r="R8" s="27"/>
      <c r="S8" s="27"/>
      <c r="T8" s="27"/>
      <c r="U8" s="27"/>
      <c r="V8" s="27"/>
      <c r="W8" s="27"/>
      <c r="X8" s="27"/>
      <c r="Y8" s="27"/>
      <c r="Z8" s="27"/>
      <c r="AA8" s="27"/>
      <c r="AB8" s="349"/>
      <c r="AC8" s="89"/>
      <c r="AE8" s="36"/>
    </row>
    <row r="9" spans="1:31" x14ac:dyDescent="0.3">
      <c r="A9" s="317"/>
      <c r="B9" s="26"/>
      <c r="D9" s="27"/>
      <c r="E9" s="27"/>
      <c r="F9" s="27"/>
      <c r="G9" s="27"/>
      <c r="H9" s="27"/>
      <c r="I9" s="27"/>
      <c r="J9" s="27"/>
      <c r="K9" s="27"/>
      <c r="L9" s="27"/>
      <c r="M9" s="27"/>
      <c r="N9" s="27"/>
      <c r="O9" s="27"/>
      <c r="P9" s="27"/>
      <c r="Q9" s="27"/>
      <c r="R9" s="27"/>
      <c r="S9" s="27"/>
      <c r="T9" s="27"/>
      <c r="U9" s="27"/>
      <c r="V9" s="27"/>
      <c r="W9" s="27"/>
      <c r="X9" s="27"/>
      <c r="Y9" s="27"/>
      <c r="Z9" s="27"/>
      <c r="AA9" s="27"/>
      <c r="AB9" s="27"/>
      <c r="AC9" s="89"/>
      <c r="AE9" s="36"/>
    </row>
    <row r="10" spans="1:31" x14ac:dyDescent="0.3">
      <c r="A10" s="317"/>
      <c r="B10" s="26"/>
      <c r="D10" s="27"/>
      <c r="E10" s="27"/>
      <c r="F10" s="859" t="s">
        <v>41</v>
      </c>
      <c r="G10" s="859"/>
      <c r="H10" s="859"/>
      <c r="I10" s="859"/>
      <c r="J10" s="859"/>
      <c r="K10" s="27"/>
      <c r="L10" s="27"/>
      <c r="M10" s="27"/>
      <c r="N10" s="27"/>
      <c r="O10" s="27"/>
      <c r="P10" s="27"/>
      <c r="Q10" s="859" t="s">
        <v>139</v>
      </c>
      <c r="R10" s="859"/>
      <c r="S10" s="859"/>
      <c r="T10" s="859"/>
      <c r="U10" s="27"/>
      <c r="V10" s="27"/>
      <c r="W10" s="27"/>
      <c r="X10" s="27"/>
      <c r="Y10" s="27"/>
      <c r="Z10" s="27"/>
      <c r="AA10" s="27"/>
      <c r="AB10" s="27"/>
      <c r="AC10" s="89"/>
      <c r="AE10" s="36"/>
    </row>
    <row r="11" spans="1:31" ht="17.55" x14ac:dyDescent="0.3">
      <c r="A11" s="317"/>
      <c r="B11" s="26"/>
      <c r="AB11" s="349"/>
      <c r="AC11" s="89"/>
      <c r="AE11" s="36"/>
    </row>
    <row r="12" spans="1:31" x14ac:dyDescent="0.3">
      <c r="A12" s="317"/>
      <c r="B12" s="26"/>
      <c r="AC12" s="89"/>
      <c r="AE12" s="36"/>
    </row>
    <row r="13" spans="1:31" x14ac:dyDescent="0.3">
      <c r="A13" s="317"/>
      <c r="B13" s="26"/>
      <c r="W13" s="350"/>
      <c r="X13" s="350"/>
      <c r="AC13" s="89"/>
      <c r="AE13" s="36"/>
    </row>
    <row r="14" spans="1:31" x14ac:dyDescent="0.3">
      <c r="A14" s="317"/>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89"/>
      <c r="AE14" s="36"/>
    </row>
    <row r="15" spans="1:31" x14ac:dyDescent="0.3">
      <c r="A15" s="327"/>
      <c r="AC15" s="30"/>
      <c r="AE15" s="36"/>
    </row>
    <row r="16" spans="1:31" x14ac:dyDescent="0.3">
      <c r="A16" s="317"/>
      <c r="B16" s="26"/>
      <c r="N16" s="26"/>
      <c r="P16" s="26"/>
      <c r="AC16" s="89"/>
      <c r="AE16" s="36"/>
    </row>
    <row r="17" spans="1:31" x14ac:dyDescent="0.3">
      <c r="A17" s="25"/>
      <c r="B17" s="14"/>
      <c r="N17" s="26"/>
      <c r="AC17" s="30"/>
      <c r="AE17" s="36"/>
    </row>
    <row r="18" spans="1:31" s="27" customFormat="1" x14ac:dyDescent="0.3">
      <c r="A18" s="308"/>
      <c r="B18" s="57"/>
      <c r="AC18" s="113"/>
      <c r="AE18" s="36"/>
    </row>
    <row r="19" spans="1:31" s="27" customFormat="1" x14ac:dyDescent="0.3">
      <c r="A19" s="308"/>
      <c r="B19" s="57"/>
      <c r="AC19" s="113"/>
      <c r="AE19" s="36"/>
    </row>
    <row r="20" spans="1:31" s="27" customFormat="1" x14ac:dyDescent="0.3">
      <c r="A20" s="308"/>
      <c r="B20" s="57"/>
      <c r="S20" s="57"/>
      <c r="Z20" s="868"/>
      <c r="AA20" s="868"/>
      <c r="AB20" s="868"/>
      <c r="AC20" s="113"/>
      <c r="AE20" s="36"/>
    </row>
    <row r="21" spans="1:31" s="27" customFormat="1" x14ac:dyDescent="0.3">
      <c r="A21" s="308"/>
      <c r="B21" s="57"/>
      <c r="I21" s="868"/>
      <c r="J21" s="868"/>
      <c r="K21" s="868"/>
      <c r="S21" s="57"/>
      <c r="Z21" s="868"/>
      <c r="AA21" s="868"/>
      <c r="AB21" s="868"/>
      <c r="AC21" s="113"/>
      <c r="AE21" s="36"/>
    </row>
    <row r="22" spans="1:31" s="27" customFormat="1" x14ac:dyDescent="0.3">
      <c r="A22" s="308"/>
      <c r="B22" s="57"/>
      <c r="I22" s="868"/>
      <c r="J22" s="868"/>
      <c r="K22" s="868"/>
      <c r="S22" s="57"/>
      <c r="T22" s="351"/>
      <c r="U22" s="351"/>
      <c r="V22" s="351"/>
      <c r="W22" s="351"/>
      <c r="X22" s="351"/>
      <c r="Y22" s="351"/>
      <c r="Z22" s="868"/>
      <c r="AA22" s="868"/>
      <c r="AB22" s="868"/>
      <c r="AC22" s="113"/>
      <c r="AE22" s="36"/>
    </row>
    <row r="23" spans="1:31" s="27" customFormat="1" x14ac:dyDescent="0.3">
      <c r="A23" s="308"/>
      <c r="B23" s="57"/>
      <c r="C23" s="351"/>
      <c r="D23" s="351"/>
      <c r="E23" s="351"/>
      <c r="F23" s="351"/>
      <c r="G23" s="351"/>
      <c r="H23" s="351"/>
      <c r="I23" s="868"/>
      <c r="J23" s="868"/>
      <c r="K23" s="868"/>
      <c r="L23" s="351"/>
      <c r="M23" s="351"/>
      <c r="N23" s="351"/>
      <c r="P23" s="57"/>
      <c r="Q23" s="351"/>
      <c r="R23" s="351"/>
      <c r="S23" s="57"/>
      <c r="T23" s="352"/>
      <c r="U23" s="352"/>
      <c r="V23" s="352"/>
      <c r="W23" s="352"/>
      <c r="X23" s="352"/>
      <c r="Y23" s="352"/>
      <c r="Z23" s="868"/>
      <c r="AA23" s="868"/>
      <c r="AB23" s="868"/>
      <c r="AC23" s="113"/>
      <c r="AE23" s="36"/>
    </row>
    <row r="24" spans="1:31" s="27" customFormat="1" x14ac:dyDescent="0.3">
      <c r="A24" s="308"/>
      <c r="B24" s="57"/>
      <c r="C24" s="352"/>
      <c r="D24" s="352"/>
      <c r="E24" s="352"/>
      <c r="F24" s="352"/>
      <c r="G24" s="352"/>
      <c r="H24" s="352"/>
      <c r="I24" s="868"/>
      <c r="J24" s="868"/>
      <c r="K24" s="868"/>
      <c r="L24" s="352"/>
      <c r="M24" s="352"/>
      <c r="N24" s="352"/>
      <c r="P24" s="57"/>
      <c r="Q24" s="353"/>
      <c r="R24" s="352"/>
      <c r="S24" s="57"/>
      <c r="T24" s="354"/>
      <c r="U24" s="354"/>
      <c r="V24" s="354"/>
      <c r="W24" s="354"/>
      <c r="X24" s="354"/>
      <c r="Y24" s="354"/>
      <c r="Z24" s="354"/>
      <c r="AA24" s="354"/>
      <c r="AB24" s="354"/>
      <c r="AC24" s="113"/>
      <c r="AE24" s="36"/>
    </row>
    <row r="25" spans="1:31" s="27" customFormat="1" x14ac:dyDescent="0.3">
      <c r="A25" s="308"/>
      <c r="B25" s="57"/>
      <c r="C25" s="354"/>
      <c r="D25" s="354"/>
      <c r="E25" s="354"/>
      <c r="F25" s="354"/>
      <c r="G25" s="354"/>
      <c r="H25" s="354"/>
      <c r="I25" s="354"/>
      <c r="J25" s="354"/>
      <c r="K25" s="354"/>
      <c r="L25" s="354"/>
      <c r="M25" s="354"/>
      <c r="N25" s="351"/>
      <c r="P25" s="57"/>
      <c r="Q25" s="355"/>
      <c r="R25" s="354"/>
      <c r="S25" s="57"/>
      <c r="T25" s="57"/>
      <c r="U25" s="57"/>
      <c r="V25" s="57"/>
      <c r="W25" s="57"/>
      <c r="X25" s="57"/>
      <c r="Y25" s="57"/>
      <c r="Z25" s="57"/>
      <c r="AA25" s="57"/>
      <c r="AB25" s="57"/>
      <c r="AC25" s="113"/>
      <c r="AE25" s="36"/>
    </row>
    <row r="26" spans="1:31" s="57" customFormat="1" ht="12.7" customHeight="1" x14ac:dyDescent="0.3">
      <c r="A26" s="308"/>
      <c r="Q26" s="356"/>
      <c r="AC26" s="113"/>
      <c r="AE26" s="36"/>
    </row>
    <row r="27" spans="1:31" s="57" customFormat="1" ht="12.7" customHeight="1" x14ac:dyDescent="0.3">
      <c r="A27" s="308"/>
      <c r="Q27" s="356"/>
      <c r="AC27" s="113"/>
      <c r="AE27" s="36"/>
    </row>
    <row r="28" spans="1:31" s="57" customFormat="1" ht="12.7" customHeight="1" x14ac:dyDescent="0.3">
      <c r="A28" s="308"/>
      <c r="T28" s="351"/>
      <c r="U28" s="351"/>
      <c r="V28" s="351"/>
      <c r="W28" s="27"/>
      <c r="X28" s="27"/>
      <c r="Y28" s="27"/>
      <c r="Z28" s="351"/>
      <c r="AA28" s="351"/>
      <c r="AB28" s="351"/>
      <c r="AC28" s="113"/>
      <c r="AE28" s="36"/>
    </row>
    <row r="29" spans="1:31" s="27" customFormat="1" x14ac:dyDescent="0.3">
      <c r="A29" s="308"/>
      <c r="B29" s="57"/>
      <c r="C29" s="351"/>
      <c r="D29" s="351"/>
      <c r="E29" s="351"/>
      <c r="I29" s="351"/>
      <c r="J29" s="351"/>
      <c r="K29" s="351"/>
      <c r="L29" s="351"/>
      <c r="M29" s="351"/>
      <c r="N29" s="351"/>
      <c r="P29" s="57"/>
      <c r="Q29" s="351"/>
      <c r="R29" s="351"/>
      <c r="S29" s="26"/>
      <c r="T29" s="14"/>
      <c r="AC29" s="113"/>
      <c r="AE29" s="36"/>
    </row>
    <row r="30" spans="1:31" x14ac:dyDescent="0.3">
      <c r="A30" s="317"/>
      <c r="B30" s="26"/>
      <c r="D30" s="27"/>
      <c r="E30" s="27"/>
      <c r="F30" s="27"/>
      <c r="G30" s="27"/>
      <c r="H30" s="27"/>
      <c r="I30" s="27"/>
      <c r="J30" s="27"/>
      <c r="K30" s="27"/>
      <c r="L30" s="27"/>
      <c r="M30" s="27"/>
      <c r="N30" s="27"/>
      <c r="O30" s="27"/>
      <c r="P30" s="27"/>
      <c r="Q30" s="27"/>
      <c r="R30" s="27"/>
      <c r="S30" s="26"/>
      <c r="U30" s="27"/>
      <c r="V30" s="27"/>
      <c r="W30" s="27"/>
      <c r="X30" s="27"/>
      <c r="Y30" s="27"/>
      <c r="Z30" s="27"/>
      <c r="AA30" s="27"/>
      <c r="AB30" s="27"/>
      <c r="AC30" s="89"/>
      <c r="AE30" s="36"/>
    </row>
    <row r="31" spans="1:31" x14ac:dyDescent="0.3">
      <c r="A31" s="317"/>
      <c r="B31" s="26"/>
      <c r="D31" s="27"/>
      <c r="E31" s="27"/>
      <c r="F31" s="27"/>
      <c r="G31" s="27"/>
      <c r="H31" s="27"/>
      <c r="I31" s="27"/>
      <c r="J31" s="27"/>
      <c r="K31" s="27"/>
      <c r="L31" s="27"/>
      <c r="M31" s="27"/>
      <c r="N31" s="27"/>
      <c r="O31" s="27"/>
      <c r="P31" s="27"/>
      <c r="Q31" s="27"/>
      <c r="R31" s="27"/>
      <c r="S31" s="26"/>
      <c r="AC31" s="89"/>
      <c r="AE31" s="36"/>
    </row>
    <row r="32" spans="1:31" x14ac:dyDescent="0.3">
      <c r="A32" s="317"/>
      <c r="B32" s="26"/>
      <c r="S32" s="26"/>
      <c r="AC32" s="89"/>
      <c r="AE32" s="36"/>
    </row>
    <row r="33" spans="1:31" x14ac:dyDescent="0.3">
      <c r="A33" s="317"/>
      <c r="B33" s="26"/>
      <c r="S33" s="26"/>
      <c r="AC33" s="89"/>
      <c r="AE33" s="36"/>
    </row>
    <row r="34" spans="1:31" x14ac:dyDescent="0.3">
      <c r="A34" s="317"/>
      <c r="B34" s="26"/>
      <c r="S34" s="26"/>
      <c r="AC34" s="89"/>
      <c r="AE34" s="36"/>
    </row>
    <row r="35" spans="1:31" x14ac:dyDescent="0.3">
      <c r="A35" s="317"/>
      <c r="B35" s="26"/>
      <c r="S35" s="26"/>
      <c r="AC35" s="89"/>
      <c r="AE35" s="36"/>
    </row>
    <row r="36" spans="1:31" ht="13.35" thickBot="1" x14ac:dyDescent="0.35">
      <c r="A36" s="317"/>
      <c r="B36" s="26"/>
      <c r="S36" s="357"/>
      <c r="T36" s="357"/>
      <c r="U36" s="357"/>
      <c r="V36" s="357"/>
      <c r="W36" s="357"/>
      <c r="X36" s="357"/>
      <c r="Y36" s="357"/>
      <c r="Z36" s="357"/>
      <c r="AA36" s="357"/>
      <c r="AB36" s="357"/>
      <c r="AC36" s="89"/>
      <c r="AE36" s="36"/>
    </row>
    <row r="37" spans="1:31" ht="13.35" thickBot="1" x14ac:dyDescent="0.35">
      <c r="A37" s="358"/>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9"/>
      <c r="AE37" s="36"/>
    </row>
    <row r="38" spans="1:31" s="15" customFormat="1" ht="5.45" x14ac:dyDescent="0.3">
      <c r="A38" s="360"/>
      <c r="B38" s="16"/>
      <c r="AC38" s="119"/>
      <c r="AE38" s="177"/>
    </row>
    <row r="39" spans="1:31" ht="13.95" x14ac:dyDescent="0.3">
      <c r="A39" s="25"/>
      <c r="B39" s="347" t="s">
        <v>397</v>
      </c>
      <c r="N39" s="26"/>
      <c r="AC39" s="30"/>
      <c r="AE39" s="36"/>
    </row>
    <row r="40" spans="1:31" s="27" customFormat="1" x14ac:dyDescent="0.3">
      <c r="A40" s="308"/>
      <c r="B40" s="57"/>
      <c r="AC40" s="113"/>
      <c r="AE40" s="36"/>
    </row>
    <row r="41" spans="1:31" s="27" customFormat="1" x14ac:dyDescent="0.3">
      <c r="A41" s="308"/>
      <c r="B41" s="57"/>
      <c r="AC41" s="113"/>
      <c r="AE41" s="36"/>
    </row>
    <row r="42" spans="1:31" s="27" customFormat="1" x14ac:dyDescent="0.3">
      <c r="A42" s="308"/>
      <c r="B42" s="57"/>
      <c r="C42" s="351"/>
      <c r="D42" s="351"/>
      <c r="E42" s="351"/>
      <c r="F42" s="351"/>
      <c r="G42" s="351"/>
      <c r="H42" s="351"/>
      <c r="I42" s="351"/>
      <c r="J42" s="351"/>
      <c r="K42" s="351"/>
      <c r="L42" s="351"/>
      <c r="M42" s="351"/>
      <c r="N42" s="351"/>
      <c r="P42" s="57"/>
      <c r="Q42" s="351"/>
      <c r="R42" s="351"/>
      <c r="S42" s="351"/>
      <c r="T42" s="351"/>
      <c r="U42" s="351"/>
      <c r="V42" s="351"/>
      <c r="W42" s="351"/>
      <c r="X42" s="351"/>
      <c r="Y42" s="351"/>
      <c r="Z42" s="351"/>
      <c r="AA42" s="351"/>
      <c r="AB42" s="351"/>
      <c r="AC42" s="113"/>
      <c r="AE42" s="36"/>
    </row>
    <row r="43" spans="1:31" s="27" customFormat="1" ht="25.75" customHeight="1" x14ac:dyDescent="0.3">
      <c r="A43" s="308"/>
      <c r="B43" s="57"/>
      <c r="C43" s="352"/>
      <c r="D43" s="352"/>
      <c r="E43" s="352" t="s">
        <v>43</v>
      </c>
      <c r="F43" s="352"/>
      <c r="G43" s="352"/>
      <c r="H43" s="352"/>
      <c r="I43" s="352"/>
      <c r="J43" s="352"/>
      <c r="L43" s="352"/>
      <c r="M43" s="352"/>
      <c r="N43" s="352"/>
      <c r="P43" s="361"/>
      <c r="Q43" s="352"/>
      <c r="R43" s="352"/>
      <c r="S43" s="352"/>
      <c r="T43" s="352"/>
      <c r="U43" s="864"/>
      <c r="V43" s="864"/>
      <c r="W43" s="864"/>
      <c r="X43" s="352"/>
      <c r="Y43" s="352"/>
      <c r="Z43" s="352"/>
      <c r="AA43" s="352"/>
      <c r="AB43" s="352"/>
      <c r="AC43" s="113"/>
      <c r="AE43" s="36"/>
    </row>
    <row r="44" spans="1:31" s="27" customFormat="1" ht="14.55" x14ac:dyDescent="0.3">
      <c r="A44" s="308"/>
      <c r="B44" s="57"/>
      <c r="C44" s="352"/>
      <c r="D44" s="352"/>
      <c r="E44" s="352"/>
      <c r="F44" s="352"/>
      <c r="G44" s="352" t="s">
        <v>43</v>
      </c>
      <c r="H44" s="352"/>
      <c r="I44" s="352"/>
      <c r="J44" s="352"/>
      <c r="K44" s="352"/>
      <c r="L44" s="352"/>
      <c r="M44" s="352"/>
      <c r="N44" s="352"/>
      <c r="P44" s="57"/>
      <c r="Q44" s="352"/>
      <c r="R44" s="361"/>
      <c r="S44" s="352"/>
      <c r="T44" s="352"/>
      <c r="U44" s="352"/>
      <c r="V44" s="352"/>
      <c r="W44" s="352"/>
      <c r="X44" s="352"/>
      <c r="Y44" s="352"/>
      <c r="Z44" s="352"/>
      <c r="AA44" s="352"/>
      <c r="AB44" s="352"/>
      <c r="AC44" s="113"/>
      <c r="AE44" s="36"/>
    </row>
    <row r="45" spans="1:31" s="27" customFormat="1" x14ac:dyDescent="0.3">
      <c r="A45" s="308"/>
      <c r="B45" s="57"/>
      <c r="C45" s="352"/>
      <c r="D45" s="352"/>
      <c r="E45" s="352"/>
      <c r="F45" s="352"/>
      <c r="G45" s="352"/>
      <c r="H45" s="352"/>
      <c r="I45" s="352"/>
      <c r="J45" s="352"/>
      <c r="K45" s="352"/>
      <c r="L45" s="352"/>
      <c r="M45" s="352"/>
      <c r="N45" s="352"/>
      <c r="P45" s="57"/>
      <c r="Q45" s="352"/>
      <c r="R45" s="352"/>
      <c r="S45" s="352"/>
      <c r="T45" s="352"/>
      <c r="U45" s="352"/>
      <c r="V45" s="352"/>
      <c r="W45" s="352"/>
      <c r="X45" s="352"/>
      <c r="Y45" s="352"/>
      <c r="Z45" s="352"/>
      <c r="AA45" s="352"/>
      <c r="AB45" s="352"/>
      <c r="AC45" s="113"/>
      <c r="AE45" s="36"/>
    </row>
    <row r="46" spans="1:31" s="33" customFormat="1" x14ac:dyDescent="0.3">
      <c r="A46" s="362"/>
      <c r="B46" s="363"/>
      <c r="C46" s="364"/>
      <c r="D46" s="364"/>
      <c r="E46" s="364"/>
      <c r="F46" s="364"/>
      <c r="G46" s="364"/>
      <c r="H46" s="364"/>
      <c r="I46" s="364"/>
      <c r="J46" s="364"/>
      <c r="K46" s="364"/>
      <c r="L46" s="364"/>
      <c r="M46" s="364"/>
      <c r="N46" s="364"/>
      <c r="P46" s="363"/>
      <c r="Q46" s="364"/>
      <c r="R46" s="364"/>
      <c r="S46" s="364"/>
      <c r="T46" s="364"/>
      <c r="U46" s="364"/>
      <c r="V46" s="364"/>
      <c r="W46" s="364"/>
      <c r="X46" s="364"/>
      <c r="Y46" s="364"/>
      <c r="Z46" s="364"/>
      <c r="AA46" s="364"/>
      <c r="AB46" s="364"/>
      <c r="AC46" s="365"/>
      <c r="AE46" s="36"/>
    </row>
    <row r="47" spans="1:31" x14ac:dyDescent="0.3">
      <c r="A47" s="317"/>
      <c r="B47" s="26"/>
      <c r="C47" s="354"/>
      <c r="D47" s="354"/>
      <c r="E47" s="354"/>
      <c r="F47" s="354"/>
      <c r="G47" s="354"/>
      <c r="H47" s="354"/>
      <c r="I47" s="354"/>
      <c r="J47" s="354"/>
      <c r="K47" s="354"/>
      <c r="L47" s="354"/>
      <c r="M47" s="354"/>
      <c r="N47" s="117"/>
      <c r="P47" s="26"/>
      <c r="Q47" s="354"/>
      <c r="R47" s="354"/>
      <c r="S47" s="354"/>
      <c r="T47" s="354"/>
      <c r="U47" s="354"/>
      <c r="V47" s="354"/>
      <c r="W47" s="354"/>
      <c r="X47" s="354"/>
      <c r="Y47" s="354"/>
      <c r="Z47" s="354"/>
      <c r="AA47" s="354"/>
      <c r="AB47" s="354"/>
      <c r="AC47" s="89"/>
      <c r="AE47" s="36"/>
    </row>
    <row r="48" spans="1:31" x14ac:dyDescent="0.3">
      <c r="A48" s="317"/>
      <c r="B48" s="26"/>
      <c r="C48" s="354"/>
      <c r="D48" s="354"/>
      <c r="E48" s="354"/>
      <c r="F48" s="354"/>
      <c r="G48" s="354"/>
      <c r="H48" s="354"/>
      <c r="I48" s="354"/>
      <c r="J48" s="354"/>
      <c r="K48" s="354"/>
      <c r="L48" s="354"/>
      <c r="M48" s="354"/>
      <c r="N48" s="117"/>
      <c r="P48" s="26"/>
      <c r="Q48" s="354"/>
      <c r="R48" s="354"/>
      <c r="S48" s="354"/>
      <c r="T48" s="354"/>
      <c r="U48" s="354"/>
      <c r="V48" s="354"/>
      <c r="W48" s="354"/>
      <c r="X48" s="354"/>
      <c r="Y48" s="354"/>
      <c r="Z48" s="354"/>
      <c r="AA48" s="354"/>
      <c r="AB48" s="65"/>
      <c r="AC48" s="89"/>
      <c r="AE48" s="36"/>
    </row>
    <row r="49" spans="1:31" x14ac:dyDescent="0.3">
      <c r="A49" s="317"/>
      <c r="B49" s="26"/>
      <c r="C49" s="117"/>
      <c r="D49" s="117"/>
      <c r="E49" s="117"/>
      <c r="F49" s="117"/>
      <c r="G49" s="117"/>
      <c r="H49" s="117"/>
      <c r="I49" s="117"/>
      <c r="J49" s="117"/>
      <c r="K49" s="117"/>
      <c r="L49" s="117"/>
      <c r="M49" s="117"/>
      <c r="N49" s="117"/>
      <c r="P49" s="26"/>
      <c r="Q49" s="117"/>
      <c r="R49" s="117"/>
      <c r="S49" s="117"/>
      <c r="T49" s="117"/>
      <c r="U49" s="117"/>
      <c r="V49" s="117"/>
      <c r="W49" s="117"/>
      <c r="X49" s="117"/>
      <c r="Y49" s="117"/>
      <c r="Z49" s="117"/>
      <c r="AA49" s="117"/>
      <c r="AB49" s="65"/>
      <c r="AC49" s="89"/>
      <c r="AE49" s="36"/>
    </row>
    <row r="50" spans="1:31" x14ac:dyDescent="0.3">
      <c r="A50" s="317"/>
      <c r="B50" s="26"/>
      <c r="C50" s="351"/>
      <c r="D50" s="351"/>
      <c r="E50" s="351"/>
      <c r="F50" s="351"/>
      <c r="G50" s="351"/>
      <c r="H50" s="351"/>
      <c r="I50" s="351"/>
      <c r="J50" s="351"/>
      <c r="K50" s="351"/>
      <c r="L50" s="351"/>
      <c r="M50" s="351"/>
      <c r="N50" s="351"/>
      <c r="P50" s="26"/>
      <c r="Q50" s="351"/>
      <c r="R50" s="351"/>
      <c r="S50" s="351"/>
      <c r="T50" s="351"/>
      <c r="U50" s="351"/>
      <c r="V50" s="351"/>
      <c r="W50" s="351"/>
      <c r="X50" s="351"/>
      <c r="Y50" s="351"/>
      <c r="Z50" s="351"/>
      <c r="AA50" s="351"/>
      <c r="AB50" s="351"/>
      <c r="AC50" s="89"/>
      <c r="AE50" s="36"/>
    </row>
    <row r="51" spans="1:31" ht="20.6" x14ac:dyDescent="0.4">
      <c r="A51" s="317"/>
      <c r="B51" s="26"/>
      <c r="D51" s="27"/>
      <c r="E51" s="27"/>
      <c r="F51" s="27"/>
      <c r="G51" s="27"/>
      <c r="H51" s="27"/>
      <c r="I51" s="27"/>
      <c r="J51" s="27"/>
      <c r="K51" s="27"/>
      <c r="L51" s="27"/>
      <c r="M51" s="27"/>
      <c r="N51" s="27"/>
      <c r="O51" s="27"/>
      <c r="P51" s="27"/>
      <c r="Q51" s="27"/>
      <c r="R51" s="27"/>
      <c r="S51" s="27"/>
      <c r="T51" s="27"/>
      <c r="U51" s="366"/>
      <c r="V51" s="27"/>
      <c r="W51" s="366"/>
      <c r="X51" s="27"/>
      <c r="Y51" s="27"/>
      <c r="Z51" s="27"/>
      <c r="AA51" s="27"/>
      <c r="AB51" s="27"/>
      <c r="AC51" s="89"/>
      <c r="AE51" s="36"/>
    </row>
    <row r="52" spans="1:31" x14ac:dyDescent="0.3">
      <c r="A52" s="317"/>
      <c r="B52" s="26"/>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89"/>
      <c r="AE52" s="36"/>
    </row>
    <row r="53" spans="1:31" x14ac:dyDescent="0.3">
      <c r="A53" s="317"/>
      <c r="B53" s="26"/>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89"/>
      <c r="AE53" s="36"/>
    </row>
    <row r="54" spans="1:31" x14ac:dyDescent="0.3">
      <c r="A54" s="317"/>
      <c r="B54" s="26"/>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89"/>
      <c r="AE54" s="36"/>
    </row>
    <row r="55" spans="1:31" x14ac:dyDescent="0.3">
      <c r="A55" s="317"/>
      <c r="B55" s="26"/>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89"/>
      <c r="AE55" s="36"/>
    </row>
    <row r="56" spans="1:31" x14ac:dyDescent="0.3">
      <c r="A56" s="317"/>
      <c r="B56" s="26"/>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89"/>
      <c r="AE56" s="36"/>
    </row>
    <row r="57" spans="1:31" x14ac:dyDescent="0.3">
      <c r="A57" s="317"/>
      <c r="B57" s="26"/>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89"/>
      <c r="AE57" s="36"/>
    </row>
    <row r="58" spans="1:31" ht="14.55" x14ac:dyDescent="0.3">
      <c r="A58" s="317"/>
      <c r="B58" s="26"/>
      <c r="D58" s="27"/>
      <c r="E58" s="27"/>
      <c r="F58" s="367"/>
      <c r="G58" s="27"/>
      <c r="H58" s="27"/>
      <c r="I58" s="27"/>
      <c r="J58" s="27"/>
      <c r="K58" s="27"/>
      <c r="L58" s="27"/>
      <c r="M58" s="27"/>
      <c r="N58" s="27"/>
      <c r="O58" s="27"/>
      <c r="P58" s="27"/>
      <c r="Q58" s="27"/>
      <c r="R58" s="27"/>
      <c r="S58" s="27"/>
      <c r="T58" s="27"/>
      <c r="U58" s="27"/>
      <c r="V58" s="27"/>
      <c r="W58" s="27"/>
      <c r="X58" s="27"/>
      <c r="Y58" s="27"/>
      <c r="Z58" s="27"/>
      <c r="AA58" s="27"/>
      <c r="AB58" s="27"/>
      <c r="AC58" s="89"/>
      <c r="AE58" s="36"/>
    </row>
    <row r="59" spans="1:31" x14ac:dyDescent="0.3">
      <c r="A59" s="317"/>
      <c r="B59" s="26"/>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89"/>
      <c r="AE59" s="36"/>
    </row>
    <row r="60" spans="1:31" ht="13.95" x14ac:dyDescent="0.3">
      <c r="A60" s="317"/>
      <c r="B60" s="26"/>
      <c r="AA60" s="368"/>
      <c r="AC60" s="89"/>
      <c r="AE60" s="36"/>
    </row>
    <row r="61" spans="1:31" ht="18.149999999999999" x14ac:dyDescent="0.35">
      <c r="A61" s="317"/>
      <c r="B61" s="26"/>
      <c r="V61" s="369"/>
      <c r="AA61" s="368"/>
      <c r="AC61" s="89"/>
      <c r="AE61" s="36"/>
    </row>
    <row r="62" spans="1:31" ht="18.149999999999999" x14ac:dyDescent="0.35">
      <c r="A62" s="317"/>
      <c r="B62" s="26"/>
      <c r="V62" s="369"/>
      <c r="AC62" s="89"/>
      <c r="AE62" s="36"/>
    </row>
    <row r="63" spans="1:31" x14ac:dyDescent="0.3">
      <c r="A63" s="317"/>
      <c r="B63" s="26"/>
      <c r="AC63" s="89"/>
      <c r="AE63" s="36"/>
    </row>
    <row r="64" spans="1:31" x14ac:dyDescent="0.3">
      <c r="A64" s="317"/>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89"/>
      <c r="AE64" s="36"/>
    </row>
    <row r="65" spans="1:31" x14ac:dyDescent="0.3">
      <c r="A65" s="327"/>
      <c r="AC65" s="30"/>
      <c r="AE65" s="36"/>
    </row>
    <row r="66" spans="1:31" x14ac:dyDescent="0.3">
      <c r="A66" s="317"/>
      <c r="B66" s="26"/>
      <c r="N66" s="26"/>
      <c r="P66" s="26"/>
      <c r="AC66" s="89"/>
      <c r="AE66" s="36"/>
    </row>
    <row r="67" spans="1:31" x14ac:dyDescent="0.3">
      <c r="A67" s="25"/>
      <c r="B67" s="14"/>
      <c r="N67" s="26"/>
      <c r="AC67" s="30"/>
      <c r="AE67" s="36"/>
    </row>
    <row r="68" spans="1:31" s="27" customFormat="1" x14ac:dyDescent="0.3">
      <c r="A68" s="308"/>
      <c r="B68" s="57"/>
      <c r="AC68" s="113"/>
      <c r="AE68" s="36"/>
    </row>
    <row r="69" spans="1:31" s="27" customFormat="1" x14ac:dyDescent="0.3">
      <c r="A69" s="308"/>
      <c r="B69" s="57"/>
      <c r="AC69" s="113"/>
      <c r="AE69" s="36"/>
    </row>
    <row r="70" spans="1:31" s="27" customFormat="1" ht="15.75" customHeight="1" x14ac:dyDescent="0.3">
      <c r="A70" s="308"/>
      <c r="B70" s="57"/>
      <c r="C70" s="351"/>
      <c r="D70" s="351"/>
      <c r="E70" s="351"/>
      <c r="F70" s="351"/>
      <c r="G70" s="864"/>
      <c r="H70" s="864"/>
      <c r="I70" s="864"/>
      <c r="J70" s="351"/>
      <c r="K70" s="351"/>
      <c r="L70" s="351"/>
      <c r="M70" s="351"/>
      <c r="N70" s="351"/>
      <c r="O70" s="370"/>
      <c r="P70" s="371"/>
      <c r="Q70" s="372"/>
      <c r="R70" s="372"/>
      <c r="S70" s="351"/>
      <c r="T70" s="864"/>
      <c r="U70" s="864"/>
      <c r="V70" s="864"/>
      <c r="W70" s="351"/>
      <c r="X70" s="351"/>
      <c r="Y70" s="351"/>
      <c r="Z70" s="351"/>
      <c r="AA70" s="351"/>
      <c r="AB70" s="351"/>
      <c r="AC70" s="113"/>
      <c r="AE70" s="36"/>
    </row>
    <row r="71" spans="1:31" s="27" customFormat="1" ht="22.4" x14ac:dyDescent="0.3">
      <c r="A71" s="308"/>
      <c r="B71" s="57"/>
      <c r="C71" s="352"/>
      <c r="D71" s="352"/>
      <c r="E71" s="352"/>
      <c r="F71" s="352"/>
      <c r="G71" s="352"/>
      <c r="H71" s="352"/>
      <c r="I71" s="352"/>
      <c r="J71" s="352"/>
      <c r="K71" s="352"/>
      <c r="L71" s="352"/>
      <c r="M71" s="352"/>
      <c r="N71" s="352"/>
      <c r="O71" s="370"/>
      <c r="P71" s="371"/>
      <c r="Q71" s="373"/>
      <c r="R71" s="373"/>
      <c r="S71" s="352"/>
      <c r="T71" s="352"/>
      <c r="U71" s="352"/>
      <c r="V71" s="352"/>
      <c r="W71" s="352"/>
      <c r="X71" s="352"/>
      <c r="Y71" s="352"/>
      <c r="Z71" s="352"/>
      <c r="AA71" s="352"/>
      <c r="AB71" s="352"/>
      <c r="AC71" s="113"/>
      <c r="AE71" s="36"/>
    </row>
    <row r="72" spans="1:31" s="33" customFormat="1" ht="22.4" x14ac:dyDescent="0.3">
      <c r="A72" s="362"/>
      <c r="B72" s="363"/>
      <c r="C72" s="364"/>
      <c r="D72" s="364"/>
      <c r="E72" s="364"/>
      <c r="F72" s="364"/>
      <c r="G72" s="364"/>
      <c r="H72" s="364"/>
      <c r="I72" s="364"/>
      <c r="J72" s="364"/>
      <c r="K72" s="364"/>
      <c r="L72" s="364"/>
      <c r="M72" s="364"/>
      <c r="N72" s="364"/>
      <c r="O72" s="374"/>
      <c r="P72" s="375"/>
      <c r="Q72" s="372"/>
      <c r="R72" s="372"/>
      <c r="S72" s="364"/>
      <c r="T72" s="364"/>
      <c r="U72" s="364"/>
      <c r="V72" s="364"/>
      <c r="W72" s="364"/>
      <c r="X72" s="364"/>
      <c r="Y72" s="364"/>
      <c r="Z72" s="364"/>
      <c r="AA72" s="364"/>
      <c r="AB72" s="364"/>
      <c r="AC72" s="365"/>
      <c r="AE72" s="36"/>
    </row>
    <row r="73" spans="1:31" x14ac:dyDescent="0.3">
      <c r="A73" s="317"/>
      <c r="B73" s="26"/>
      <c r="C73" s="354"/>
      <c r="D73" s="354"/>
      <c r="E73" s="354"/>
      <c r="F73" s="354"/>
      <c r="G73" s="354"/>
      <c r="H73" s="354"/>
      <c r="I73" s="354"/>
      <c r="J73" s="354"/>
      <c r="K73" s="354"/>
      <c r="L73" s="354"/>
      <c r="M73" s="354"/>
      <c r="N73" s="117"/>
      <c r="P73" s="26"/>
      <c r="Q73" s="354"/>
      <c r="R73" s="354"/>
      <c r="S73" s="354"/>
      <c r="T73" s="354"/>
      <c r="U73" s="354"/>
      <c r="V73" s="354"/>
      <c r="W73" s="354"/>
      <c r="X73" s="354"/>
      <c r="Y73" s="354"/>
      <c r="Z73" s="354"/>
      <c r="AA73" s="354"/>
      <c r="AB73" s="354"/>
      <c r="AC73" s="89"/>
      <c r="AE73" s="36"/>
    </row>
    <row r="74" spans="1:31" x14ac:dyDescent="0.3">
      <c r="A74" s="317"/>
      <c r="B74" s="26"/>
      <c r="C74" s="354"/>
      <c r="D74" s="354"/>
      <c r="E74" s="354"/>
      <c r="F74" s="354"/>
      <c r="G74" s="354"/>
      <c r="H74" s="354"/>
      <c r="I74" s="354"/>
      <c r="J74" s="354"/>
      <c r="K74" s="354"/>
      <c r="L74" s="354"/>
      <c r="M74" s="354"/>
      <c r="N74" s="117"/>
      <c r="P74" s="26"/>
      <c r="Q74" s="354"/>
      <c r="R74" s="354"/>
      <c r="S74" s="354"/>
      <c r="T74" s="354"/>
      <c r="U74" s="354"/>
      <c r="V74" s="354"/>
      <c r="W74" s="354"/>
      <c r="X74" s="354"/>
      <c r="Y74" s="354"/>
      <c r="Z74" s="354"/>
      <c r="AA74" s="354"/>
      <c r="AB74" s="65"/>
      <c r="AC74" s="89"/>
      <c r="AE74" s="36"/>
    </row>
    <row r="75" spans="1:31" ht="13.35" thickBot="1" x14ac:dyDescent="0.35">
      <c r="A75" s="376"/>
      <c r="B75" s="132"/>
      <c r="C75" s="92"/>
      <c r="D75" s="92"/>
      <c r="E75" s="92"/>
      <c r="F75" s="92"/>
      <c r="G75" s="92"/>
      <c r="H75" s="92"/>
      <c r="I75" s="92"/>
      <c r="J75" s="92"/>
      <c r="K75" s="92"/>
      <c r="L75" s="92"/>
      <c r="M75" s="92"/>
      <c r="N75" s="92"/>
      <c r="O75" s="92"/>
      <c r="P75" s="92"/>
      <c r="Q75" s="92"/>
      <c r="R75" s="92"/>
      <c r="S75" s="92"/>
      <c r="T75" s="92"/>
      <c r="U75" s="92"/>
      <c r="V75" s="92"/>
      <c r="W75" s="92"/>
      <c r="X75" s="92"/>
      <c r="Y75" s="92"/>
      <c r="Z75" s="92"/>
      <c r="AA75" s="92"/>
      <c r="AB75" s="92"/>
      <c r="AC75" s="93"/>
      <c r="AE75" s="36"/>
    </row>
    <row r="76" spans="1:31" s="15" customFormat="1" ht="5.45" x14ac:dyDescent="0.3">
      <c r="A76" s="16"/>
      <c r="B76" s="16"/>
      <c r="AE76" s="177"/>
    </row>
    <row r="77" spans="1:31" ht="9.6999999999999993" customHeight="1" x14ac:dyDescent="0.3">
      <c r="Z77" s="134"/>
      <c r="AA77" s="134"/>
      <c r="AB77" s="134"/>
      <c r="AC77" s="94" t="s">
        <v>398</v>
      </c>
    </row>
  </sheetData>
  <mergeCells count="9">
    <mergeCell ref="Z20:AB23"/>
    <mergeCell ref="I21:K24"/>
    <mergeCell ref="U43:W43"/>
    <mergeCell ref="G70:I70"/>
    <mergeCell ref="T70:V70"/>
    <mergeCell ref="A2:H2"/>
    <mergeCell ref="A3:H4"/>
    <mergeCell ref="F10:J10"/>
    <mergeCell ref="Q10:T10"/>
  </mergeCells>
  <pageMargins left="0.75" right="0.25" top="0.75" bottom="0" header="0" footer="0"/>
  <pageSetup paperSize="9" scale="70" orientation="portrait" horizontalDpi="4294967295"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2D85-E779-4FB0-93DB-5FC99BC6647B}">
  <dimension ref="D5:F57"/>
  <sheetViews>
    <sheetView workbookViewId="0"/>
  </sheetViews>
  <sheetFormatPr defaultRowHeight="15.75" x14ac:dyDescent="0.3"/>
  <cols>
    <col min="4" max="4" width="14.09765625" customWidth="1"/>
    <col min="5" max="5" width="55.3984375" customWidth="1"/>
    <col min="6" max="6" width="21.69921875" customWidth="1"/>
  </cols>
  <sheetData>
    <row r="5" spans="4:6" ht="17.55" x14ac:dyDescent="0.3">
      <c r="E5" s="396" t="s">
        <v>404</v>
      </c>
    </row>
    <row r="6" spans="4:6" x14ac:dyDescent="0.3">
      <c r="E6" s="397" t="s">
        <v>405</v>
      </c>
    </row>
    <row r="7" spans="4:6" ht="16.350000000000001" thickBot="1" x14ac:dyDescent="0.35">
      <c r="D7" s="398"/>
    </row>
    <row r="8" spans="4:6" ht="26.65" x14ac:dyDescent="0.3">
      <c r="D8" s="399" t="s">
        <v>406</v>
      </c>
      <c r="E8" s="400" t="s">
        <v>94</v>
      </c>
      <c r="F8" s="401"/>
    </row>
    <row r="9" spans="4:6" x14ac:dyDescent="0.3">
      <c r="D9" s="402" t="s">
        <v>407</v>
      </c>
      <c r="E9" s="403" t="s">
        <v>94</v>
      </c>
      <c r="F9" s="404"/>
    </row>
    <row r="10" spans="4:6" x14ac:dyDescent="0.3">
      <c r="D10" s="402" t="s">
        <v>408</v>
      </c>
      <c r="E10" s="403" t="s">
        <v>94</v>
      </c>
      <c r="F10" s="405"/>
    </row>
    <row r="11" spans="4:6" ht="16.350000000000001" thickBot="1" x14ac:dyDescent="0.35">
      <c r="D11" s="406" t="s">
        <v>409</v>
      </c>
      <c r="E11" s="407" t="s">
        <v>94</v>
      </c>
      <c r="F11" s="408"/>
    </row>
    <row r="12" spans="4:6" x14ac:dyDescent="0.3">
      <c r="D12" s="409"/>
    </row>
    <row r="13" spans="4:6" ht="53.85" thickBot="1" x14ac:dyDescent="0.35">
      <c r="D13" s="410" t="s">
        <v>410</v>
      </c>
    </row>
    <row r="14" spans="4:6" x14ac:dyDescent="0.3">
      <c r="D14" s="869" t="s">
        <v>411</v>
      </c>
      <c r="E14" s="869" t="s">
        <v>412</v>
      </c>
      <c r="F14" s="411" t="s">
        <v>79</v>
      </c>
    </row>
    <row r="15" spans="4:6" ht="23.6" thickBot="1" x14ac:dyDescent="0.35">
      <c r="D15" s="870"/>
      <c r="E15" s="870"/>
      <c r="F15" s="412" t="s">
        <v>413</v>
      </c>
    </row>
    <row r="16" spans="4:6" ht="16.350000000000001" thickBot="1" x14ac:dyDescent="0.35">
      <c r="D16" s="413">
        <v>1</v>
      </c>
      <c r="E16" s="414" t="s">
        <v>88</v>
      </c>
      <c r="F16" s="415"/>
    </row>
    <row r="17" spans="4:6" ht="16.350000000000001" thickBot="1" x14ac:dyDescent="0.35">
      <c r="D17" s="413">
        <v>2</v>
      </c>
      <c r="E17" s="414" t="s">
        <v>414</v>
      </c>
      <c r="F17" s="415"/>
    </row>
    <row r="18" spans="4:6" ht="16.350000000000001" thickBot="1" x14ac:dyDescent="0.35">
      <c r="D18" s="413">
        <v>3</v>
      </c>
      <c r="E18" s="414" t="s">
        <v>415</v>
      </c>
      <c r="F18" s="415"/>
    </row>
    <row r="19" spans="4:6" ht="23.6" thickBot="1" x14ac:dyDescent="0.35">
      <c r="D19" s="413">
        <v>4</v>
      </c>
      <c r="E19" s="414" t="s">
        <v>416</v>
      </c>
      <c r="F19" s="415"/>
    </row>
    <row r="20" spans="4:6" ht="16.350000000000001" thickBot="1" x14ac:dyDescent="0.35">
      <c r="D20" s="413">
        <v>5</v>
      </c>
      <c r="E20" s="414" t="s">
        <v>417</v>
      </c>
      <c r="F20" s="415"/>
    </row>
    <row r="21" spans="4:6" ht="16.350000000000001" thickBot="1" x14ac:dyDescent="0.35">
      <c r="D21" s="413">
        <v>6</v>
      </c>
      <c r="E21" s="414" t="s">
        <v>418</v>
      </c>
      <c r="F21" s="415"/>
    </row>
    <row r="22" spans="4:6" ht="23.6" thickBot="1" x14ac:dyDescent="0.35">
      <c r="D22" s="413">
        <v>7</v>
      </c>
      <c r="E22" s="414" t="s">
        <v>419</v>
      </c>
      <c r="F22" s="415"/>
    </row>
    <row r="23" spans="4:6" ht="16.350000000000001" thickBot="1" x14ac:dyDescent="0.35">
      <c r="D23" s="413">
        <v>8</v>
      </c>
      <c r="E23" s="414" t="s">
        <v>68</v>
      </c>
      <c r="F23" s="415"/>
    </row>
    <row r="24" spans="4:6" ht="16.350000000000001" thickBot="1" x14ac:dyDescent="0.35">
      <c r="D24" s="413">
        <v>9</v>
      </c>
      <c r="E24" s="414" t="s">
        <v>420</v>
      </c>
      <c r="F24" s="415"/>
    </row>
    <row r="25" spans="4:6" ht="16.350000000000001" thickBot="1" x14ac:dyDescent="0.35">
      <c r="D25" s="413">
        <v>10</v>
      </c>
      <c r="E25" s="414" t="s">
        <v>421</v>
      </c>
      <c r="F25" s="415"/>
    </row>
    <row r="26" spans="4:6" ht="16.350000000000001" thickBot="1" x14ac:dyDescent="0.35">
      <c r="D26" s="413">
        <v>11</v>
      </c>
      <c r="E26" s="414" t="s">
        <v>422</v>
      </c>
      <c r="F26" s="415"/>
    </row>
    <row r="27" spans="4:6" ht="16.350000000000001" thickBot="1" x14ac:dyDescent="0.35">
      <c r="D27" s="413">
        <v>12</v>
      </c>
      <c r="E27" s="414" t="s">
        <v>63</v>
      </c>
      <c r="F27" s="415"/>
    </row>
    <row r="28" spans="4:6" ht="16.350000000000001" thickBot="1" x14ac:dyDescent="0.35">
      <c r="D28" s="413">
        <v>13</v>
      </c>
      <c r="E28" s="414" t="s">
        <v>423</v>
      </c>
      <c r="F28" s="415"/>
    </row>
    <row r="29" spans="4:6" ht="16.350000000000001" thickBot="1" x14ac:dyDescent="0.35">
      <c r="D29" s="413">
        <v>14</v>
      </c>
      <c r="E29" s="414" t="s">
        <v>424</v>
      </c>
      <c r="F29" s="415"/>
    </row>
    <row r="30" spans="4:6" ht="16.350000000000001" thickBot="1" x14ac:dyDescent="0.35">
      <c r="D30" s="413">
        <v>15</v>
      </c>
      <c r="E30" s="414" t="s">
        <v>425</v>
      </c>
      <c r="F30" s="415"/>
    </row>
    <row r="31" spans="4:6" ht="16.350000000000001" thickBot="1" x14ac:dyDescent="0.35">
      <c r="D31" s="413">
        <v>16</v>
      </c>
      <c r="E31" s="414" t="s">
        <v>426</v>
      </c>
      <c r="F31" s="415"/>
    </row>
    <row r="32" spans="4:6" ht="16.350000000000001" thickBot="1" x14ac:dyDescent="0.35">
      <c r="D32" s="413">
        <v>17</v>
      </c>
      <c r="E32" s="414" t="s">
        <v>427</v>
      </c>
      <c r="F32" s="415"/>
    </row>
    <row r="33" spans="4:6" ht="16.350000000000001" thickBot="1" x14ac:dyDescent="0.35">
      <c r="D33" s="413">
        <v>18</v>
      </c>
      <c r="E33" s="414" t="s">
        <v>428</v>
      </c>
      <c r="F33" s="415"/>
    </row>
    <row r="34" spans="4:6" ht="16.350000000000001" thickBot="1" x14ac:dyDescent="0.35">
      <c r="D34" s="413">
        <v>19</v>
      </c>
      <c r="E34" s="414" t="s">
        <v>429</v>
      </c>
      <c r="F34" s="415"/>
    </row>
    <row r="35" spans="4:6" ht="16.350000000000001" thickBot="1" x14ac:dyDescent="0.35">
      <c r="D35" s="413">
        <v>20</v>
      </c>
      <c r="E35" s="414" t="s">
        <v>430</v>
      </c>
      <c r="F35" s="415"/>
    </row>
    <row r="36" spans="4:6" ht="16.350000000000001" thickBot="1" x14ac:dyDescent="0.35">
      <c r="D36" s="413">
        <v>21</v>
      </c>
      <c r="E36" s="414" t="s">
        <v>431</v>
      </c>
      <c r="F36" s="415"/>
    </row>
    <row r="37" spans="4:6" ht="16.350000000000001" thickBot="1" x14ac:dyDescent="0.35">
      <c r="D37" s="413">
        <v>22</v>
      </c>
      <c r="E37" s="414" t="s">
        <v>432</v>
      </c>
      <c r="F37" s="415"/>
    </row>
    <row r="38" spans="4:6" ht="16.350000000000001" thickBot="1" x14ac:dyDescent="0.35">
      <c r="D38" s="413">
        <v>23</v>
      </c>
      <c r="E38" s="414" t="s">
        <v>433</v>
      </c>
      <c r="F38" s="415"/>
    </row>
    <row r="39" spans="4:6" ht="16.350000000000001" thickBot="1" x14ac:dyDescent="0.35">
      <c r="D39" s="413">
        <v>24</v>
      </c>
      <c r="E39" s="414" t="s">
        <v>434</v>
      </c>
      <c r="F39" s="415"/>
    </row>
    <row r="40" spans="4:6" ht="16.350000000000001" thickBot="1" x14ac:dyDescent="0.35">
      <c r="D40" s="413">
        <v>25</v>
      </c>
      <c r="E40" s="414" t="s">
        <v>435</v>
      </c>
      <c r="F40" s="415"/>
    </row>
    <row r="41" spans="4:6" ht="16.350000000000001" thickBot="1" x14ac:dyDescent="0.35">
      <c r="D41" s="413">
        <v>26</v>
      </c>
      <c r="E41" s="414" t="s">
        <v>436</v>
      </c>
      <c r="F41" s="415"/>
    </row>
    <row r="42" spans="4:6" ht="16.350000000000001" thickBot="1" x14ac:dyDescent="0.35">
      <c r="D42" s="413">
        <v>27</v>
      </c>
      <c r="E42" s="414" t="s">
        <v>437</v>
      </c>
      <c r="F42" s="415"/>
    </row>
    <row r="43" spans="4:6" ht="16.350000000000001" thickBot="1" x14ac:dyDescent="0.35">
      <c r="D43" s="413"/>
      <c r="E43" s="414" t="s">
        <v>438</v>
      </c>
      <c r="F43" s="415"/>
    </row>
    <row r="44" spans="4:6" ht="16.350000000000001" thickBot="1" x14ac:dyDescent="0.35">
      <c r="D44" s="413">
        <v>28</v>
      </c>
      <c r="E44" s="414" t="s">
        <v>439</v>
      </c>
      <c r="F44" s="415"/>
    </row>
    <row r="45" spans="4:6" ht="16.350000000000001" thickBot="1" x14ac:dyDescent="0.35">
      <c r="D45" s="413">
        <v>29</v>
      </c>
      <c r="E45" s="414" t="s">
        <v>440</v>
      </c>
      <c r="F45" s="415"/>
    </row>
    <row r="46" spans="4:6" ht="16.350000000000001" thickBot="1" x14ac:dyDescent="0.35">
      <c r="D46" s="413">
        <v>30</v>
      </c>
      <c r="E46" s="414" t="s">
        <v>441</v>
      </c>
      <c r="F46" s="415"/>
    </row>
    <row r="47" spans="4:6" x14ac:dyDescent="0.3">
      <c r="D47" s="410"/>
    </row>
    <row r="48" spans="4:6" x14ac:dyDescent="0.3">
      <c r="D48" s="410"/>
    </row>
    <row r="49" spans="4:6" x14ac:dyDescent="0.3">
      <c r="D49" t="s">
        <v>442</v>
      </c>
      <c r="E49" s="410"/>
    </row>
    <row r="50" spans="4:6" x14ac:dyDescent="0.3">
      <c r="D50" s="410"/>
    </row>
    <row r="51" spans="4:6" x14ac:dyDescent="0.3">
      <c r="D51" s="410"/>
    </row>
    <row r="52" spans="4:6" x14ac:dyDescent="0.3">
      <c r="D52" s="410"/>
    </row>
    <row r="53" spans="4:6" x14ac:dyDescent="0.3">
      <c r="D53" s="410"/>
    </row>
    <row r="54" spans="4:6" x14ac:dyDescent="0.3">
      <c r="D54" s="410"/>
    </row>
    <row r="55" spans="4:6" x14ac:dyDescent="0.3">
      <c r="D55" s="410"/>
    </row>
    <row r="56" spans="4:6" ht="26.65" x14ac:dyDescent="0.3">
      <c r="D56" s="416" t="s">
        <v>443</v>
      </c>
      <c r="E56" s="416" t="s">
        <v>443</v>
      </c>
      <c r="F56" s="416" t="s">
        <v>443</v>
      </c>
    </row>
    <row r="57" spans="4:6" ht="26.65" x14ac:dyDescent="0.3">
      <c r="D57" s="417" t="s">
        <v>444</v>
      </c>
      <c r="E57" s="417" t="s">
        <v>445</v>
      </c>
      <c r="F57" s="417" t="s">
        <v>446</v>
      </c>
    </row>
  </sheetData>
  <mergeCells count="2">
    <mergeCell ref="D14:D15"/>
    <mergeCell ref="E14:E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46</vt:i4>
      </vt:variant>
    </vt:vector>
  </HeadingPairs>
  <TitlesOfParts>
    <vt:vector size="57" baseType="lpstr">
      <vt:lpstr>Cvr</vt:lpstr>
      <vt:lpstr>objek</vt:lpstr>
      <vt:lpstr>parsed</vt:lpstr>
      <vt:lpstr>datamaster</vt:lpstr>
      <vt:lpstr>Lap.Pen. 1</vt:lpstr>
      <vt:lpstr>Pen.Tan. 2</vt:lpstr>
      <vt:lpstr>Data Psr. 4</vt:lpstr>
      <vt:lpstr>Pen.Bang. 3</vt:lpstr>
      <vt:lpstr>Foto 5-Alt</vt:lpstr>
      <vt:lpstr>Peta &amp; Denah 6</vt:lpstr>
      <vt:lpstr>Sheet6</vt:lpstr>
      <vt:lpstr>diskon_likuidasi_val</vt:lpstr>
      <vt:lpstr>dp_spek_jenis</vt:lpstr>
      <vt:lpstr>dp_spek_satuan</vt:lpstr>
      <vt:lpstr>dp_spek_value1</vt:lpstr>
      <vt:lpstr>dp_spek_value2</vt:lpstr>
      <vt:lpstr>dp_spek_value3</vt:lpstr>
      <vt:lpstr>dp1_discount</vt:lpstr>
      <vt:lpstr>dp1_harga</vt:lpstr>
      <vt:lpstr>dp1_jenisdata_val</vt:lpstr>
      <vt:lpstr>dp1_jenisobjek_val</vt:lpstr>
      <vt:lpstr>dp1_nilaiobjek</vt:lpstr>
      <vt:lpstr>dp1_nilaitanah</vt:lpstr>
      <vt:lpstr>dp1_tgl_penawaran</vt:lpstr>
      <vt:lpstr>dp2_discount</vt:lpstr>
      <vt:lpstr>dp2_harga</vt:lpstr>
      <vt:lpstr>dp2_jenisdata_val</vt:lpstr>
      <vt:lpstr>dp2_jenisobjek_val</vt:lpstr>
      <vt:lpstr>dp2_nilaiobjek</vt:lpstr>
      <vt:lpstr>dp2_nilaitanah</vt:lpstr>
      <vt:lpstr>dp2_tgl_penawaran</vt:lpstr>
      <vt:lpstr>dp3_discount</vt:lpstr>
      <vt:lpstr>dp3_harga</vt:lpstr>
      <vt:lpstr>dp3_jenisdata_val</vt:lpstr>
      <vt:lpstr>dp3_jenisobjek_val</vt:lpstr>
      <vt:lpstr>dp3_nilaiobjek</vt:lpstr>
      <vt:lpstr>dp3_nilaitanah</vt:lpstr>
      <vt:lpstr>dp3_tgl_penawaran</vt:lpstr>
      <vt:lpstr>kesimpulan_likuidasitotal</vt:lpstr>
      <vt:lpstr>kesimpulan_pasartotal</vt:lpstr>
      <vt:lpstr>legalitas_jenis</vt:lpstr>
      <vt:lpstr>legalitas_keterangan</vt:lpstr>
      <vt:lpstr>legalitas_luas_legalitas</vt:lpstr>
      <vt:lpstr>legalitas_nama_pemilik</vt:lpstr>
      <vt:lpstr>legalitas_nomor</vt:lpstr>
      <vt:lpstr>legalitas_satuan</vt:lpstr>
      <vt:lpstr>legalitas_tgl_expired</vt:lpstr>
      <vt:lpstr>legalitas_tgl_terbit</vt:lpstr>
      <vt:lpstr>pemanfaatan_val</vt:lpstr>
      <vt:lpstr>rinciannilai_kategori</vt:lpstr>
      <vt:lpstr>rinciannilai_luas</vt:lpstr>
      <vt:lpstr>rinciannilai_nilailikuidasi</vt:lpstr>
      <vt:lpstr>rinciannilai_nilaipasar</vt:lpstr>
      <vt:lpstr>rinciannilai_objek</vt:lpstr>
      <vt:lpstr>rinciannilai_satuan</vt:lpstr>
      <vt:lpstr>risk_marketability_val</vt:lpstr>
      <vt:lpstr>waktu_ekspos_val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rafael rajasa</dc:creator>
  <cp:keywords/>
  <dc:description/>
  <cp:lastModifiedBy>Kevin Daffa Arrahman</cp:lastModifiedBy>
  <cp:revision/>
  <dcterms:created xsi:type="dcterms:W3CDTF">2023-06-19T04:29:50Z</dcterms:created>
  <dcterms:modified xsi:type="dcterms:W3CDTF">2023-08-08T10:36:56Z</dcterms:modified>
  <cp:category/>
  <cp:contentStatus/>
</cp:coreProperties>
</file>