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A1321A0C-CB7D-45E2-933C-3A3F8EB3C2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3" r:id="rId1"/>
    <sheet name="TXT" sheetId="6" r:id="rId2"/>
    <sheet name="TXTa" sheetId="8" r:id="rId3"/>
    <sheet name="RF1s" sheetId="17" r:id="rId4"/>
    <sheet name="RF1sa" sheetId="18" r:id="rId5"/>
  </sheets>
  <definedNames>
    <definedName name="_Fill" localSheetId="4" hidden="1">TXT!#REF!</definedName>
    <definedName name="_Fill" localSheetId="2" hidden="1">TXTa!#REF!</definedName>
    <definedName name="_Fill" hidden="1">TXT!#REF!</definedName>
    <definedName name="_xlnm._FilterDatabase" localSheetId="0" hidden="1">DATA!$B$8:$I$18</definedName>
  </definedNames>
  <calcPr calcId="191029" concurrentCalc="0"/>
  <customWorkbookViews>
    <customWorkbookView name="FULL" guid="{F459947F-7973-4870-9A86-821BCFCD6613}" maximized="1" windowWidth="1020" windowHeight="57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8" l="1"/>
  <c r="B32" i="8"/>
  <c r="A32" i="8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A34" i="8"/>
  <c r="A33" i="8"/>
  <c r="D32" i="8"/>
  <c r="BO33" i="3"/>
  <c r="L30" i="8"/>
  <c r="AX33" i="3"/>
  <c r="AY33" i="3"/>
  <c r="AZ33" i="3"/>
  <c r="BA33" i="3"/>
  <c r="BB33" i="3"/>
  <c r="BC33" i="3"/>
  <c r="BD33" i="3"/>
  <c r="BE33" i="3"/>
  <c r="BF33" i="3"/>
  <c r="BI33" i="3"/>
  <c r="G30" i="8"/>
  <c r="F30" i="8"/>
  <c r="E30" i="8"/>
  <c r="BK33" i="3"/>
  <c r="D30" i="8"/>
  <c r="C30" i="8"/>
  <c r="B30" i="8"/>
  <c r="BN33" i="3"/>
  <c r="A30" i="8"/>
  <c r="BO32" i="3"/>
  <c r="L29" i="8"/>
  <c r="AX32" i="3"/>
  <c r="AY32" i="3"/>
  <c r="AZ32" i="3"/>
  <c r="BA32" i="3"/>
  <c r="BB32" i="3"/>
  <c r="BC32" i="3"/>
  <c r="BD32" i="3"/>
  <c r="BE32" i="3"/>
  <c r="BF32" i="3"/>
  <c r="BI32" i="3"/>
  <c r="G29" i="8"/>
  <c r="F29" i="8"/>
  <c r="E29" i="8"/>
  <c r="BK32" i="3"/>
  <c r="D29" i="8"/>
  <c r="C29" i="8"/>
  <c r="B29" i="8"/>
  <c r="BN32" i="3"/>
  <c r="A29" i="8"/>
  <c r="BO31" i="3"/>
  <c r="L28" i="8"/>
  <c r="AX31" i="3"/>
  <c r="AY31" i="3"/>
  <c r="AZ31" i="3"/>
  <c r="BA31" i="3"/>
  <c r="BB31" i="3"/>
  <c r="BC31" i="3"/>
  <c r="BD31" i="3"/>
  <c r="BE31" i="3"/>
  <c r="BF31" i="3"/>
  <c r="BI31" i="3"/>
  <c r="G28" i="8"/>
  <c r="F28" i="8"/>
  <c r="E28" i="8"/>
  <c r="BK31" i="3"/>
  <c r="D28" i="8"/>
  <c r="C28" i="8"/>
  <c r="B28" i="8"/>
  <c r="BN31" i="3"/>
  <c r="A28" i="8"/>
  <c r="BO30" i="3"/>
  <c r="L27" i="8"/>
  <c r="AX30" i="3"/>
  <c r="AY30" i="3"/>
  <c r="AZ30" i="3"/>
  <c r="BA30" i="3"/>
  <c r="BB30" i="3"/>
  <c r="BC30" i="3"/>
  <c r="BD30" i="3"/>
  <c r="BE30" i="3"/>
  <c r="BF30" i="3"/>
  <c r="BI30" i="3"/>
  <c r="G27" i="8"/>
  <c r="F27" i="8"/>
  <c r="E27" i="8"/>
  <c r="BK30" i="3"/>
  <c r="D27" i="8"/>
  <c r="C27" i="8"/>
  <c r="B27" i="8"/>
  <c r="BN30" i="3"/>
  <c r="A27" i="8"/>
  <c r="BO29" i="3"/>
  <c r="L26" i="8"/>
  <c r="AX29" i="3"/>
  <c r="AY29" i="3"/>
  <c r="AZ29" i="3"/>
  <c r="BA29" i="3"/>
  <c r="BB29" i="3"/>
  <c r="BC29" i="3"/>
  <c r="BD29" i="3"/>
  <c r="BE29" i="3"/>
  <c r="BF29" i="3"/>
  <c r="BI29" i="3"/>
  <c r="G26" i="8"/>
  <c r="F26" i="8"/>
  <c r="E26" i="8"/>
  <c r="BK29" i="3"/>
  <c r="D26" i="8"/>
  <c r="C26" i="8"/>
  <c r="B26" i="8"/>
  <c r="BN29" i="3"/>
  <c r="A26" i="8"/>
  <c r="BO28" i="3"/>
  <c r="L25" i="8"/>
  <c r="AX28" i="3"/>
  <c r="AY28" i="3"/>
  <c r="AZ28" i="3"/>
  <c r="BA28" i="3"/>
  <c r="BB28" i="3"/>
  <c r="BC28" i="3"/>
  <c r="BD28" i="3"/>
  <c r="BE28" i="3"/>
  <c r="BF28" i="3"/>
  <c r="BI28" i="3"/>
  <c r="G25" i="8"/>
  <c r="F25" i="8"/>
  <c r="E25" i="8"/>
  <c r="BK28" i="3"/>
  <c r="D25" i="8"/>
  <c r="C25" i="8"/>
  <c r="B25" i="8"/>
  <c r="BN28" i="3"/>
  <c r="A25" i="8"/>
  <c r="BO27" i="3"/>
  <c r="L24" i="8"/>
  <c r="AX27" i="3"/>
  <c r="AY27" i="3"/>
  <c r="AZ27" i="3"/>
  <c r="BA27" i="3"/>
  <c r="BB27" i="3"/>
  <c r="BC27" i="3"/>
  <c r="BD27" i="3"/>
  <c r="BE27" i="3"/>
  <c r="BF27" i="3"/>
  <c r="BI27" i="3"/>
  <c r="G24" i="8"/>
  <c r="F24" i="8"/>
  <c r="E24" i="8"/>
  <c r="BK27" i="3"/>
  <c r="D24" i="8"/>
  <c r="C24" i="8"/>
  <c r="B24" i="8"/>
  <c r="BN27" i="3"/>
  <c r="A24" i="8"/>
  <c r="BO26" i="3"/>
  <c r="L23" i="8"/>
  <c r="AX26" i="3"/>
  <c r="AY26" i="3"/>
  <c r="AZ26" i="3"/>
  <c r="BA26" i="3"/>
  <c r="BB26" i="3"/>
  <c r="BC26" i="3"/>
  <c r="BD26" i="3"/>
  <c r="BE26" i="3"/>
  <c r="BF26" i="3"/>
  <c r="BI26" i="3"/>
  <c r="G23" i="8"/>
  <c r="F23" i="8"/>
  <c r="E23" i="8"/>
  <c r="BK26" i="3"/>
  <c r="D23" i="8"/>
  <c r="C23" i="8"/>
  <c r="B23" i="8"/>
  <c r="BN26" i="3"/>
  <c r="A23" i="8"/>
  <c r="BO25" i="3"/>
  <c r="L22" i="8"/>
  <c r="AX25" i="3"/>
  <c r="AY25" i="3"/>
  <c r="AZ25" i="3"/>
  <c r="BA25" i="3"/>
  <c r="BB25" i="3"/>
  <c r="BC25" i="3"/>
  <c r="BD25" i="3"/>
  <c r="BE25" i="3"/>
  <c r="BF25" i="3"/>
  <c r="BI25" i="3"/>
  <c r="G22" i="8"/>
  <c r="F22" i="8"/>
  <c r="E22" i="8"/>
  <c r="BK25" i="3"/>
  <c r="D22" i="8"/>
  <c r="C22" i="8"/>
  <c r="B22" i="8"/>
  <c r="BN25" i="3"/>
  <c r="A22" i="8"/>
  <c r="BO24" i="3"/>
  <c r="L21" i="8"/>
  <c r="AX24" i="3"/>
  <c r="AY24" i="3"/>
  <c r="AZ24" i="3"/>
  <c r="BA24" i="3"/>
  <c r="BB24" i="3"/>
  <c r="BC24" i="3"/>
  <c r="BD24" i="3"/>
  <c r="BE24" i="3"/>
  <c r="BF24" i="3"/>
  <c r="BI24" i="3"/>
  <c r="G21" i="8"/>
  <c r="F21" i="8"/>
  <c r="E21" i="8"/>
  <c r="BK24" i="3"/>
  <c r="D21" i="8"/>
  <c r="C21" i="8"/>
  <c r="B21" i="8"/>
  <c r="BN24" i="3"/>
  <c r="A21" i="8"/>
  <c r="BO23" i="3"/>
  <c r="L20" i="8"/>
  <c r="AX23" i="3"/>
  <c r="AY23" i="3"/>
  <c r="AZ23" i="3"/>
  <c r="BA23" i="3"/>
  <c r="BB23" i="3"/>
  <c r="BC23" i="3"/>
  <c r="BD23" i="3"/>
  <c r="BE23" i="3"/>
  <c r="BF23" i="3"/>
  <c r="BI23" i="3"/>
  <c r="G20" i="8"/>
  <c r="F20" i="8"/>
  <c r="E20" i="8"/>
  <c r="BK23" i="3"/>
  <c r="D20" i="8"/>
  <c r="C20" i="8"/>
  <c r="B20" i="8"/>
  <c r="BN23" i="3"/>
  <c r="A20" i="8"/>
  <c r="BO22" i="3"/>
  <c r="L19" i="8"/>
  <c r="AX22" i="3"/>
  <c r="AY22" i="3"/>
  <c r="AZ22" i="3"/>
  <c r="BA22" i="3"/>
  <c r="BB22" i="3"/>
  <c r="BC22" i="3"/>
  <c r="BD22" i="3"/>
  <c r="BE22" i="3"/>
  <c r="BF22" i="3"/>
  <c r="BI22" i="3"/>
  <c r="G19" i="8"/>
  <c r="F19" i="8"/>
  <c r="E19" i="8"/>
  <c r="BK22" i="3"/>
  <c r="D19" i="8"/>
  <c r="C19" i="8"/>
  <c r="B19" i="8"/>
  <c r="BN22" i="3"/>
  <c r="A19" i="8"/>
  <c r="BO21" i="3"/>
  <c r="L18" i="8"/>
  <c r="AX21" i="3"/>
  <c r="AY21" i="3"/>
  <c r="AZ21" i="3"/>
  <c r="BA21" i="3"/>
  <c r="BB21" i="3"/>
  <c r="BC21" i="3"/>
  <c r="BD21" i="3"/>
  <c r="BE21" i="3"/>
  <c r="BF21" i="3"/>
  <c r="BI21" i="3"/>
  <c r="G18" i="8"/>
  <c r="F18" i="8"/>
  <c r="E18" i="8"/>
  <c r="BK21" i="3"/>
  <c r="D18" i="8"/>
  <c r="C18" i="8"/>
  <c r="B18" i="8"/>
  <c r="BN21" i="3"/>
  <c r="A18" i="8"/>
  <c r="A32" i="6"/>
  <c r="B32" i="6"/>
  <c r="C32" i="6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D32" i="6"/>
  <c r="AX9" i="3"/>
  <c r="AY9" i="3"/>
  <c r="AZ9" i="3"/>
  <c r="BA9" i="3"/>
  <c r="BB9" i="3"/>
  <c r="BC9" i="3"/>
  <c r="BD9" i="3"/>
  <c r="BE9" i="3"/>
  <c r="BF9" i="3"/>
  <c r="BI9" i="3"/>
  <c r="AX10" i="3"/>
  <c r="AY10" i="3"/>
  <c r="AZ10" i="3"/>
  <c r="BA10" i="3"/>
  <c r="BB10" i="3"/>
  <c r="BC10" i="3"/>
  <c r="BD10" i="3"/>
  <c r="BE10" i="3"/>
  <c r="BF10" i="3"/>
  <c r="BI10" i="3"/>
  <c r="AX11" i="3"/>
  <c r="AY11" i="3"/>
  <c r="AZ11" i="3"/>
  <c r="BA11" i="3"/>
  <c r="BB11" i="3"/>
  <c r="BC11" i="3"/>
  <c r="BD11" i="3"/>
  <c r="BE11" i="3"/>
  <c r="BF11" i="3"/>
  <c r="BI11" i="3"/>
  <c r="AX12" i="3"/>
  <c r="AY12" i="3"/>
  <c r="AZ12" i="3"/>
  <c r="BA12" i="3"/>
  <c r="BB12" i="3"/>
  <c r="BC12" i="3"/>
  <c r="BD12" i="3"/>
  <c r="BE12" i="3"/>
  <c r="BF12" i="3"/>
  <c r="BI12" i="3"/>
  <c r="AX13" i="3"/>
  <c r="AY13" i="3"/>
  <c r="AZ13" i="3"/>
  <c r="BA13" i="3"/>
  <c r="BB13" i="3"/>
  <c r="BC13" i="3"/>
  <c r="BD13" i="3"/>
  <c r="BE13" i="3"/>
  <c r="BF13" i="3"/>
  <c r="BI13" i="3"/>
  <c r="AX14" i="3"/>
  <c r="AY14" i="3"/>
  <c r="AZ14" i="3"/>
  <c r="BA14" i="3"/>
  <c r="BB14" i="3"/>
  <c r="BC14" i="3"/>
  <c r="BD14" i="3"/>
  <c r="BE14" i="3"/>
  <c r="BF14" i="3"/>
  <c r="BI14" i="3"/>
  <c r="AX15" i="3"/>
  <c r="AY15" i="3"/>
  <c r="AZ15" i="3"/>
  <c r="BA15" i="3"/>
  <c r="BB15" i="3"/>
  <c r="BC15" i="3"/>
  <c r="BD15" i="3"/>
  <c r="BE15" i="3"/>
  <c r="BF15" i="3"/>
  <c r="BI15" i="3"/>
  <c r="AX16" i="3"/>
  <c r="AY16" i="3"/>
  <c r="AZ16" i="3"/>
  <c r="BA16" i="3"/>
  <c r="BB16" i="3"/>
  <c r="BC16" i="3"/>
  <c r="BD16" i="3"/>
  <c r="BE16" i="3"/>
  <c r="BF16" i="3"/>
  <c r="BI16" i="3"/>
  <c r="AX17" i="3"/>
  <c r="AY17" i="3"/>
  <c r="AZ17" i="3"/>
  <c r="BA17" i="3"/>
  <c r="BB17" i="3"/>
  <c r="BC17" i="3"/>
  <c r="BD17" i="3"/>
  <c r="BE17" i="3"/>
  <c r="BF17" i="3"/>
  <c r="BI17" i="3"/>
  <c r="AX18" i="3"/>
  <c r="AY18" i="3"/>
  <c r="AZ18" i="3"/>
  <c r="BA18" i="3"/>
  <c r="BB18" i="3"/>
  <c r="BC18" i="3"/>
  <c r="BD18" i="3"/>
  <c r="BE18" i="3"/>
  <c r="BF18" i="3"/>
  <c r="BI18" i="3"/>
  <c r="AX19" i="3"/>
  <c r="AY19" i="3"/>
  <c r="AZ19" i="3"/>
  <c r="BA19" i="3"/>
  <c r="BB19" i="3"/>
  <c r="BC19" i="3"/>
  <c r="BD19" i="3"/>
  <c r="BE19" i="3"/>
  <c r="BF19" i="3"/>
  <c r="BI19" i="3"/>
  <c r="AX20" i="3"/>
  <c r="AY20" i="3"/>
  <c r="AZ20" i="3"/>
  <c r="BA20" i="3"/>
  <c r="BB20" i="3"/>
  <c r="BC20" i="3"/>
  <c r="BD20" i="3"/>
  <c r="BE20" i="3"/>
  <c r="BF20" i="3"/>
  <c r="BI20" i="3"/>
  <c r="BS3" i="3"/>
  <c r="BS1" i="3"/>
  <c r="BS2" i="3"/>
  <c r="BS5" i="3"/>
  <c r="BG5" i="3"/>
  <c r="A33" i="6"/>
  <c r="A34" i="6"/>
  <c r="L30" i="6"/>
  <c r="G30" i="6"/>
  <c r="F30" i="6"/>
  <c r="E30" i="6"/>
  <c r="D30" i="6"/>
  <c r="C30" i="6"/>
  <c r="B30" i="6"/>
  <c r="A30" i="6"/>
  <c r="L29" i="6"/>
  <c r="G29" i="6"/>
  <c r="F29" i="6"/>
  <c r="E29" i="6"/>
  <c r="D29" i="6"/>
  <c r="C29" i="6"/>
  <c r="B29" i="6"/>
  <c r="A29" i="6"/>
  <c r="L28" i="6"/>
  <c r="G28" i="6"/>
  <c r="F28" i="6"/>
  <c r="E28" i="6"/>
  <c r="D28" i="6"/>
  <c r="C28" i="6"/>
  <c r="B28" i="6"/>
  <c r="A28" i="6"/>
  <c r="L27" i="6"/>
  <c r="G27" i="6"/>
  <c r="F27" i="6"/>
  <c r="E27" i="6"/>
  <c r="D27" i="6"/>
  <c r="C27" i="6"/>
  <c r="B27" i="6"/>
  <c r="A27" i="6"/>
  <c r="L26" i="6"/>
  <c r="G26" i="6"/>
  <c r="F26" i="6"/>
  <c r="E26" i="6"/>
  <c r="D26" i="6"/>
  <c r="C26" i="6"/>
  <c r="B26" i="6"/>
  <c r="A26" i="6"/>
  <c r="L25" i="6"/>
  <c r="G25" i="6"/>
  <c r="F25" i="6"/>
  <c r="E25" i="6"/>
  <c r="D25" i="6"/>
  <c r="C25" i="6"/>
  <c r="B25" i="6"/>
  <c r="A25" i="6"/>
  <c r="L24" i="6"/>
  <c r="G24" i="6"/>
  <c r="F24" i="6"/>
  <c r="E24" i="6"/>
  <c r="D24" i="6"/>
  <c r="C24" i="6"/>
  <c r="B24" i="6"/>
  <c r="A24" i="6"/>
  <c r="L23" i="6"/>
  <c r="G23" i="6"/>
  <c r="F23" i="6"/>
  <c r="E23" i="6"/>
  <c r="D23" i="6"/>
  <c r="C23" i="6"/>
  <c r="B23" i="6"/>
  <c r="A23" i="6"/>
  <c r="L22" i="6"/>
  <c r="G22" i="6"/>
  <c r="F22" i="6"/>
  <c r="E22" i="6"/>
  <c r="D22" i="6"/>
  <c r="C22" i="6"/>
  <c r="B22" i="6"/>
  <c r="A22" i="6"/>
  <c r="L21" i="6"/>
  <c r="G21" i="6"/>
  <c r="F21" i="6"/>
  <c r="E21" i="6"/>
  <c r="D21" i="6"/>
  <c r="C21" i="6"/>
  <c r="B21" i="6"/>
  <c r="A21" i="6"/>
  <c r="L20" i="6"/>
  <c r="G20" i="6"/>
  <c r="F20" i="6"/>
  <c r="E20" i="6"/>
  <c r="D20" i="6"/>
  <c r="C20" i="6"/>
  <c r="B20" i="6"/>
  <c r="A20" i="6"/>
  <c r="L19" i="6"/>
  <c r="G19" i="6"/>
  <c r="F19" i="6"/>
  <c r="E19" i="6"/>
  <c r="D19" i="6"/>
  <c r="C19" i="6"/>
  <c r="B19" i="6"/>
  <c r="A19" i="6"/>
  <c r="L18" i="6"/>
  <c r="G18" i="6"/>
  <c r="F18" i="6"/>
  <c r="E18" i="6"/>
  <c r="D18" i="6"/>
  <c r="C18" i="6"/>
  <c r="B18" i="6"/>
  <c r="A18" i="6"/>
  <c r="Z11" i="18"/>
  <c r="AD11" i="18"/>
  <c r="Z12" i="18"/>
  <c r="AB12" i="18"/>
  <c r="Z13" i="18"/>
  <c r="AB13" i="18"/>
  <c r="Z14" i="18"/>
  <c r="AD14" i="18"/>
  <c r="Z15" i="18"/>
  <c r="AD15" i="18"/>
  <c r="Z16" i="18"/>
  <c r="AB16" i="18"/>
  <c r="Z17" i="18"/>
  <c r="AB17" i="18"/>
  <c r="Z18" i="18"/>
  <c r="AB18" i="18"/>
  <c r="Z19" i="18"/>
  <c r="AD19" i="18"/>
  <c r="Z20" i="18"/>
  <c r="AB20" i="18"/>
  <c r="Z21" i="18"/>
  <c r="AD21" i="18"/>
  <c r="Z22" i="18"/>
  <c r="AD22" i="18"/>
  <c r="Z23" i="18"/>
  <c r="AD23" i="18"/>
  <c r="Z24" i="18"/>
  <c r="AB24" i="18"/>
  <c r="Z25" i="18"/>
  <c r="AB25" i="18"/>
  <c r="Z26" i="18"/>
  <c r="AB26" i="18"/>
  <c r="Z27" i="18"/>
  <c r="AD27" i="18"/>
  <c r="Z28" i="18"/>
  <c r="AB28" i="18"/>
  <c r="Z29" i="18"/>
  <c r="AB29" i="18"/>
  <c r="Z30" i="18"/>
  <c r="AB30" i="18"/>
  <c r="Z31" i="18"/>
  <c r="AD31" i="18"/>
  <c r="Z32" i="18"/>
  <c r="AB32" i="18"/>
  <c r="Z33" i="18"/>
  <c r="AB33" i="18"/>
  <c r="Z34" i="18"/>
  <c r="AB34" i="18"/>
  <c r="Z35" i="18"/>
  <c r="AD35" i="18"/>
  <c r="AD12" i="18"/>
  <c r="AD16" i="18"/>
  <c r="AD18" i="18"/>
  <c r="AD20" i="18"/>
  <c r="AD24" i="18"/>
  <c r="AD26" i="18"/>
  <c r="AD28" i="18"/>
  <c r="AD32" i="18"/>
  <c r="AD34" i="18"/>
  <c r="AG37" i="18"/>
  <c r="A38" i="18"/>
  <c r="AF38" i="18"/>
  <c r="N2" i="3"/>
  <c r="N3" i="3"/>
  <c r="N4" i="3"/>
  <c r="BG4" i="3"/>
  <c r="H39" i="18"/>
  <c r="Q39" i="18"/>
  <c r="S39" i="18"/>
  <c r="T39" i="18"/>
  <c r="E7" i="3"/>
  <c r="AF39" i="18"/>
  <c r="Q42" i="18"/>
  <c r="T42" i="18"/>
  <c r="BP33" i="3"/>
  <c r="AG35" i="18"/>
  <c r="AF35" i="18"/>
  <c r="X35" i="18"/>
  <c r="BQ33" i="3"/>
  <c r="V35" i="18"/>
  <c r="T35" i="18"/>
  <c r="S35" i="18"/>
  <c r="R35" i="18"/>
  <c r="Q35" i="18"/>
  <c r="P35" i="18"/>
  <c r="N35" i="18"/>
  <c r="M35" i="18"/>
  <c r="L35" i="18"/>
  <c r="K35" i="18"/>
  <c r="J35" i="18"/>
  <c r="I35" i="18"/>
  <c r="H35" i="18"/>
  <c r="G35" i="18"/>
  <c r="F35" i="18"/>
  <c r="D35" i="18"/>
  <c r="C35" i="18"/>
  <c r="A35" i="18"/>
  <c r="BP32" i="3"/>
  <c r="AG34" i="18"/>
  <c r="AF34" i="18"/>
  <c r="X34" i="18"/>
  <c r="BQ32" i="3"/>
  <c r="V34" i="18"/>
  <c r="T34" i="18"/>
  <c r="S34" i="18"/>
  <c r="R34" i="18"/>
  <c r="Q34" i="18"/>
  <c r="P34" i="18"/>
  <c r="N34" i="18"/>
  <c r="M34" i="18"/>
  <c r="L34" i="18"/>
  <c r="K34" i="18"/>
  <c r="J34" i="18"/>
  <c r="I34" i="18"/>
  <c r="H34" i="18"/>
  <c r="G34" i="18"/>
  <c r="F34" i="18"/>
  <c r="D34" i="18"/>
  <c r="C34" i="18"/>
  <c r="A34" i="18"/>
  <c r="BP31" i="3"/>
  <c r="AG33" i="18"/>
  <c r="AF33" i="18"/>
  <c r="X33" i="18"/>
  <c r="BQ31" i="3"/>
  <c r="V33" i="18"/>
  <c r="T33" i="18"/>
  <c r="S33" i="18"/>
  <c r="R33" i="18"/>
  <c r="Q33" i="18"/>
  <c r="P33" i="18"/>
  <c r="N33" i="18"/>
  <c r="M33" i="18"/>
  <c r="L33" i="18"/>
  <c r="K33" i="18"/>
  <c r="J33" i="18"/>
  <c r="I33" i="18"/>
  <c r="H33" i="18"/>
  <c r="G33" i="18"/>
  <c r="F33" i="18"/>
  <c r="D33" i="18"/>
  <c r="C33" i="18"/>
  <c r="A33" i="18"/>
  <c r="BP30" i="3"/>
  <c r="AG32" i="18"/>
  <c r="AF32" i="18"/>
  <c r="X32" i="18"/>
  <c r="BQ30" i="3"/>
  <c r="V32" i="18"/>
  <c r="T32" i="18"/>
  <c r="S32" i="18"/>
  <c r="R32" i="18"/>
  <c r="Q32" i="18"/>
  <c r="P32" i="18"/>
  <c r="N32" i="18"/>
  <c r="M32" i="18"/>
  <c r="L32" i="18"/>
  <c r="K32" i="18"/>
  <c r="J32" i="18"/>
  <c r="I32" i="18"/>
  <c r="H32" i="18"/>
  <c r="G32" i="18"/>
  <c r="F32" i="18"/>
  <c r="D32" i="18"/>
  <c r="C32" i="18"/>
  <c r="A32" i="18"/>
  <c r="BP29" i="3"/>
  <c r="AG31" i="18"/>
  <c r="AF31" i="18"/>
  <c r="X31" i="18"/>
  <c r="BQ29" i="3"/>
  <c r="V31" i="18"/>
  <c r="T31" i="18"/>
  <c r="S31" i="18"/>
  <c r="R31" i="18"/>
  <c r="Q31" i="18"/>
  <c r="P31" i="18"/>
  <c r="N31" i="18"/>
  <c r="M31" i="18"/>
  <c r="L31" i="18"/>
  <c r="K31" i="18"/>
  <c r="J31" i="18"/>
  <c r="I31" i="18"/>
  <c r="H31" i="18"/>
  <c r="G31" i="18"/>
  <c r="F31" i="18"/>
  <c r="D31" i="18"/>
  <c r="C31" i="18"/>
  <c r="A31" i="18"/>
  <c r="BP28" i="3"/>
  <c r="AG30" i="18"/>
  <c r="AF30" i="18"/>
  <c r="X30" i="18"/>
  <c r="BQ28" i="3"/>
  <c r="V30" i="18"/>
  <c r="T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F30" i="18"/>
  <c r="D30" i="18"/>
  <c r="C30" i="18"/>
  <c r="A30" i="18"/>
  <c r="BP27" i="3"/>
  <c r="AG29" i="18"/>
  <c r="AF29" i="18"/>
  <c r="X29" i="18"/>
  <c r="BQ27" i="3"/>
  <c r="V29" i="18"/>
  <c r="T29" i="18"/>
  <c r="S29" i="18"/>
  <c r="R29" i="18"/>
  <c r="Q29" i="18"/>
  <c r="P29" i="18"/>
  <c r="N29" i="18"/>
  <c r="M29" i="18"/>
  <c r="L29" i="18"/>
  <c r="K29" i="18"/>
  <c r="J29" i="18"/>
  <c r="I29" i="18"/>
  <c r="H29" i="18"/>
  <c r="G29" i="18"/>
  <c r="F29" i="18"/>
  <c r="D29" i="18"/>
  <c r="C29" i="18"/>
  <c r="A29" i="18"/>
  <c r="BP26" i="3"/>
  <c r="AG28" i="18"/>
  <c r="AF28" i="18"/>
  <c r="X28" i="18"/>
  <c r="BQ26" i="3"/>
  <c r="V28" i="18"/>
  <c r="T28" i="18"/>
  <c r="S28" i="18"/>
  <c r="R28" i="18"/>
  <c r="Q28" i="18"/>
  <c r="P28" i="18"/>
  <c r="N28" i="18"/>
  <c r="M28" i="18"/>
  <c r="L28" i="18"/>
  <c r="K28" i="18"/>
  <c r="J28" i="18"/>
  <c r="I28" i="18"/>
  <c r="H28" i="18"/>
  <c r="G28" i="18"/>
  <c r="F28" i="18"/>
  <c r="D28" i="18"/>
  <c r="C28" i="18"/>
  <c r="A28" i="18"/>
  <c r="BP25" i="3"/>
  <c r="AG27" i="18"/>
  <c r="AF27" i="18"/>
  <c r="X27" i="18"/>
  <c r="BQ25" i="3"/>
  <c r="V27" i="18"/>
  <c r="T27" i="18"/>
  <c r="S27" i="18"/>
  <c r="R27" i="18"/>
  <c r="Q27" i="18"/>
  <c r="P27" i="18"/>
  <c r="N27" i="18"/>
  <c r="M27" i="18"/>
  <c r="L27" i="18"/>
  <c r="K27" i="18"/>
  <c r="J27" i="18"/>
  <c r="I27" i="18"/>
  <c r="H27" i="18"/>
  <c r="G27" i="18"/>
  <c r="F27" i="18"/>
  <c r="D27" i="18"/>
  <c r="C27" i="18"/>
  <c r="A27" i="18"/>
  <c r="BP24" i="3"/>
  <c r="AG26" i="18"/>
  <c r="AF26" i="18"/>
  <c r="X26" i="18"/>
  <c r="BQ24" i="3"/>
  <c r="V26" i="18"/>
  <c r="T26" i="18"/>
  <c r="S26" i="18"/>
  <c r="R26" i="18"/>
  <c r="Q26" i="18"/>
  <c r="P26" i="18"/>
  <c r="N26" i="18"/>
  <c r="M26" i="18"/>
  <c r="L26" i="18"/>
  <c r="K26" i="18"/>
  <c r="J26" i="18"/>
  <c r="I26" i="18"/>
  <c r="H26" i="18"/>
  <c r="G26" i="18"/>
  <c r="F26" i="18"/>
  <c r="D26" i="18"/>
  <c r="C26" i="18"/>
  <c r="A26" i="18"/>
  <c r="BP23" i="3"/>
  <c r="AG25" i="18"/>
  <c r="AF25" i="18"/>
  <c r="X25" i="18"/>
  <c r="BQ23" i="3"/>
  <c r="V25" i="18"/>
  <c r="T25" i="18"/>
  <c r="S25" i="18"/>
  <c r="R25" i="18"/>
  <c r="Q25" i="18"/>
  <c r="P25" i="18"/>
  <c r="N25" i="18"/>
  <c r="M25" i="18"/>
  <c r="L25" i="18"/>
  <c r="K25" i="18"/>
  <c r="J25" i="18"/>
  <c r="I25" i="18"/>
  <c r="H25" i="18"/>
  <c r="G25" i="18"/>
  <c r="F25" i="18"/>
  <c r="D25" i="18"/>
  <c r="C25" i="18"/>
  <c r="A25" i="18"/>
  <c r="BP22" i="3"/>
  <c r="AG24" i="18"/>
  <c r="AF24" i="18"/>
  <c r="X24" i="18"/>
  <c r="BQ22" i="3"/>
  <c r="V24" i="18"/>
  <c r="T24" i="18"/>
  <c r="S24" i="18"/>
  <c r="R24" i="18"/>
  <c r="Q24" i="18"/>
  <c r="P24" i="18"/>
  <c r="N24" i="18"/>
  <c r="M24" i="18"/>
  <c r="L24" i="18"/>
  <c r="K24" i="18"/>
  <c r="J24" i="18"/>
  <c r="I24" i="18"/>
  <c r="H24" i="18"/>
  <c r="G24" i="18"/>
  <c r="F24" i="18"/>
  <c r="D24" i="18"/>
  <c r="C24" i="18"/>
  <c r="A24" i="18"/>
  <c r="BP21" i="3"/>
  <c r="AG23" i="18"/>
  <c r="AF23" i="18"/>
  <c r="X23" i="18"/>
  <c r="BQ21" i="3"/>
  <c r="V23" i="18"/>
  <c r="T23" i="18"/>
  <c r="S23" i="18"/>
  <c r="R23" i="18"/>
  <c r="Q23" i="18"/>
  <c r="P23" i="18"/>
  <c r="N23" i="18"/>
  <c r="M23" i="18"/>
  <c r="L23" i="18"/>
  <c r="K23" i="18"/>
  <c r="J23" i="18"/>
  <c r="I23" i="18"/>
  <c r="H23" i="18"/>
  <c r="G23" i="18"/>
  <c r="F23" i="18"/>
  <c r="D23" i="18"/>
  <c r="C23" i="18"/>
  <c r="A23" i="18"/>
  <c r="BP20" i="3"/>
  <c r="AG22" i="18"/>
  <c r="BO20" i="3"/>
  <c r="AF22" i="18"/>
  <c r="X22" i="18"/>
  <c r="BQ20" i="3"/>
  <c r="V22" i="18"/>
  <c r="BK20" i="3"/>
  <c r="T22" i="18"/>
  <c r="S22" i="18"/>
  <c r="R22" i="18"/>
  <c r="Q22" i="18"/>
  <c r="P22" i="18"/>
  <c r="N22" i="18"/>
  <c r="M22" i="18"/>
  <c r="L22" i="18"/>
  <c r="K22" i="18"/>
  <c r="J22" i="18"/>
  <c r="I22" i="18"/>
  <c r="H22" i="18"/>
  <c r="G22" i="18"/>
  <c r="F22" i="18"/>
  <c r="D22" i="18"/>
  <c r="C22" i="18"/>
  <c r="A22" i="18"/>
  <c r="BP19" i="3"/>
  <c r="AG21" i="18"/>
  <c r="BO19" i="3"/>
  <c r="AF21" i="18"/>
  <c r="X21" i="18"/>
  <c r="BQ19" i="3"/>
  <c r="V21" i="18"/>
  <c r="BK19" i="3"/>
  <c r="T21" i="18"/>
  <c r="S21" i="18"/>
  <c r="R21" i="18"/>
  <c r="Q21" i="18"/>
  <c r="P21" i="18"/>
  <c r="N21" i="18"/>
  <c r="M21" i="18"/>
  <c r="L21" i="18"/>
  <c r="K21" i="18"/>
  <c r="J21" i="18"/>
  <c r="I21" i="18"/>
  <c r="H21" i="18"/>
  <c r="G21" i="18"/>
  <c r="F21" i="18"/>
  <c r="D21" i="18"/>
  <c r="C21" i="18"/>
  <c r="A21" i="18"/>
  <c r="BP18" i="3"/>
  <c r="AG20" i="18"/>
  <c r="BO18" i="3"/>
  <c r="AF20" i="18"/>
  <c r="X20" i="18"/>
  <c r="BQ18" i="3"/>
  <c r="V20" i="18"/>
  <c r="BK18" i="3"/>
  <c r="T20" i="18"/>
  <c r="S20" i="18"/>
  <c r="R20" i="18"/>
  <c r="Q20" i="18"/>
  <c r="P20" i="18"/>
  <c r="N20" i="18"/>
  <c r="M20" i="18"/>
  <c r="L20" i="18"/>
  <c r="K20" i="18"/>
  <c r="J20" i="18"/>
  <c r="I20" i="18"/>
  <c r="H20" i="18"/>
  <c r="G20" i="18"/>
  <c r="F20" i="18"/>
  <c r="D20" i="18"/>
  <c r="C20" i="18"/>
  <c r="A20" i="18"/>
  <c r="BP17" i="3"/>
  <c r="AG19" i="18"/>
  <c r="BO17" i="3"/>
  <c r="AF19" i="18"/>
  <c r="X19" i="18"/>
  <c r="BQ17" i="3"/>
  <c r="V19" i="18"/>
  <c r="BK17" i="3"/>
  <c r="T19" i="18"/>
  <c r="S19" i="18"/>
  <c r="R19" i="18"/>
  <c r="Q19" i="18"/>
  <c r="P19" i="18"/>
  <c r="N19" i="18"/>
  <c r="M19" i="18"/>
  <c r="L19" i="18"/>
  <c r="K19" i="18"/>
  <c r="J19" i="18"/>
  <c r="I19" i="18"/>
  <c r="H19" i="18"/>
  <c r="G19" i="18"/>
  <c r="F19" i="18"/>
  <c r="D19" i="18"/>
  <c r="C19" i="18"/>
  <c r="A19" i="18"/>
  <c r="BP16" i="3"/>
  <c r="AG18" i="18"/>
  <c r="BO16" i="3"/>
  <c r="AF18" i="18"/>
  <c r="X18" i="18"/>
  <c r="BQ16" i="3"/>
  <c r="V18" i="18"/>
  <c r="BK16" i="3"/>
  <c r="T18" i="18"/>
  <c r="S18" i="18"/>
  <c r="R18" i="18"/>
  <c r="Q18" i="18"/>
  <c r="P18" i="18"/>
  <c r="N18" i="18"/>
  <c r="M18" i="18"/>
  <c r="L18" i="18"/>
  <c r="K18" i="18"/>
  <c r="J18" i="18"/>
  <c r="I18" i="18"/>
  <c r="H18" i="18"/>
  <c r="G18" i="18"/>
  <c r="F18" i="18"/>
  <c r="D18" i="18"/>
  <c r="C18" i="18"/>
  <c r="A18" i="18"/>
  <c r="BP15" i="3"/>
  <c r="AG17" i="18"/>
  <c r="BO15" i="3"/>
  <c r="AF17" i="18"/>
  <c r="X17" i="18"/>
  <c r="BQ15" i="3"/>
  <c r="V17" i="18"/>
  <c r="BK15" i="3"/>
  <c r="T17" i="18"/>
  <c r="S17" i="18"/>
  <c r="R17" i="18"/>
  <c r="Q17" i="18"/>
  <c r="P17" i="18"/>
  <c r="N17" i="18"/>
  <c r="M17" i="18"/>
  <c r="L17" i="18"/>
  <c r="K17" i="18"/>
  <c r="J17" i="18"/>
  <c r="I17" i="18"/>
  <c r="H17" i="18"/>
  <c r="G17" i="18"/>
  <c r="F17" i="18"/>
  <c r="D17" i="18"/>
  <c r="C17" i="18"/>
  <c r="A17" i="18"/>
  <c r="BP14" i="3"/>
  <c r="AG16" i="18"/>
  <c r="BO14" i="3"/>
  <c r="AF16" i="18"/>
  <c r="X16" i="18"/>
  <c r="BQ14" i="3"/>
  <c r="V16" i="18"/>
  <c r="BK14" i="3"/>
  <c r="T16" i="18"/>
  <c r="S16" i="18"/>
  <c r="R16" i="18"/>
  <c r="Q16" i="18"/>
  <c r="P16" i="18"/>
  <c r="N16" i="18"/>
  <c r="M16" i="18"/>
  <c r="L16" i="18"/>
  <c r="K16" i="18"/>
  <c r="J16" i="18"/>
  <c r="I16" i="18"/>
  <c r="H16" i="18"/>
  <c r="G16" i="18"/>
  <c r="F16" i="18"/>
  <c r="D16" i="18"/>
  <c r="C16" i="18"/>
  <c r="A16" i="18"/>
  <c r="AG35" i="17"/>
  <c r="AF35" i="17"/>
  <c r="Z35" i="17"/>
  <c r="AD35" i="17"/>
  <c r="X35" i="17"/>
  <c r="V35" i="17"/>
  <c r="T35" i="17"/>
  <c r="S35" i="17"/>
  <c r="R35" i="17"/>
  <c r="Q35" i="17"/>
  <c r="P35" i="17"/>
  <c r="N35" i="17"/>
  <c r="M35" i="17"/>
  <c r="L35" i="17"/>
  <c r="K35" i="17"/>
  <c r="J35" i="17"/>
  <c r="I35" i="17"/>
  <c r="H35" i="17"/>
  <c r="G35" i="17"/>
  <c r="F35" i="17"/>
  <c r="D35" i="17"/>
  <c r="C35" i="17"/>
  <c r="A35" i="17"/>
  <c r="AG34" i="17"/>
  <c r="AF34" i="17"/>
  <c r="Z34" i="17"/>
  <c r="AD34" i="17"/>
  <c r="X34" i="17"/>
  <c r="V34" i="17"/>
  <c r="T34" i="17"/>
  <c r="S34" i="17"/>
  <c r="R34" i="17"/>
  <c r="Q34" i="17"/>
  <c r="P34" i="17"/>
  <c r="N34" i="17"/>
  <c r="M34" i="17"/>
  <c r="L34" i="17"/>
  <c r="K34" i="17"/>
  <c r="J34" i="17"/>
  <c r="I34" i="17"/>
  <c r="H34" i="17"/>
  <c r="G34" i="17"/>
  <c r="F34" i="17"/>
  <c r="D34" i="17"/>
  <c r="C34" i="17"/>
  <c r="A34" i="17"/>
  <c r="AG33" i="17"/>
  <c r="AF33" i="17"/>
  <c r="Z33" i="17"/>
  <c r="AB33" i="17"/>
  <c r="X33" i="17"/>
  <c r="V33" i="17"/>
  <c r="T33" i="17"/>
  <c r="S33" i="17"/>
  <c r="R33" i="17"/>
  <c r="Q33" i="17"/>
  <c r="P33" i="17"/>
  <c r="N33" i="17"/>
  <c r="M33" i="17"/>
  <c r="L33" i="17"/>
  <c r="K33" i="17"/>
  <c r="J33" i="17"/>
  <c r="I33" i="17"/>
  <c r="H33" i="17"/>
  <c r="G33" i="17"/>
  <c r="F33" i="17"/>
  <c r="D33" i="17"/>
  <c r="C33" i="17"/>
  <c r="A33" i="17"/>
  <c r="AG32" i="17"/>
  <c r="AF32" i="17"/>
  <c r="Z32" i="17"/>
  <c r="AB32" i="17"/>
  <c r="X32" i="17"/>
  <c r="V32" i="17"/>
  <c r="T32" i="17"/>
  <c r="S32" i="17"/>
  <c r="R32" i="17"/>
  <c r="Q32" i="17"/>
  <c r="P32" i="17"/>
  <c r="N32" i="17"/>
  <c r="M32" i="17"/>
  <c r="L32" i="17"/>
  <c r="K32" i="17"/>
  <c r="J32" i="17"/>
  <c r="I32" i="17"/>
  <c r="H32" i="17"/>
  <c r="G32" i="17"/>
  <c r="F32" i="17"/>
  <c r="D32" i="17"/>
  <c r="C32" i="17"/>
  <c r="A32" i="17"/>
  <c r="AG31" i="17"/>
  <c r="AF31" i="17"/>
  <c r="Z31" i="17"/>
  <c r="AD31" i="17"/>
  <c r="X31" i="17"/>
  <c r="V31" i="17"/>
  <c r="T31" i="17"/>
  <c r="S31" i="17"/>
  <c r="R31" i="17"/>
  <c r="Q31" i="17"/>
  <c r="P31" i="17"/>
  <c r="N31" i="17"/>
  <c r="M31" i="17"/>
  <c r="L31" i="17"/>
  <c r="K31" i="17"/>
  <c r="J31" i="17"/>
  <c r="I31" i="17"/>
  <c r="H31" i="17"/>
  <c r="G31" i="17"/>
  <c r="F31" i="17"/>
  <c r="D31" i="17"/>
  <c r="C31" i="17"/>
  <c r="A31" i="17"/>
  <c r="AG30" i="17"/>
  <c r="AF30" i="17"/>
  <c r="Z30" i="17"/>
  <c r="AB30" i="17"/>
  <c r="X30" i="17"/>
  <c r="V30" i="17"/>
  <c r="T30" i="17"/>
  <c r="S30" i="17"/>
  <c r="R30" i="17"/>
  <c r="Q30" i="17"/>
  <c r="P30" i="17"/>
  <c r="N30" i="17"/>
  <c r="M30" i="17"/>
  <c r="L30" i="17"/>
  <c r="K30" i="17"/>
  <c r="J30" i="17"/>
  <c r="I30" i="17"/>
  <c r="H30" i="17"/>
  <c r="G30" i="17"/>
  <c r="F30" i="17"/>
  <c r="D30" i="17"/>
  <c r="C30" i="17"/>
  <c r="A30" i="17"/>
  <c r="AG29" i="17"/>
  <c r="AF29" i="17"/>
  <c r="Z29" i="17"/>
  <c r="AD29" i="17"/>
  <c r="X29" i="17"/>
  <c r="V29" i="17"/>
  <c r="T29" i="17"/>
  <c r="S29" i="17"/>
  <c r="R29" i="17"/>
  <c r="Q29" i="17"/>
  <c r="P29" i="17"/>
  <c r="N29" i="17"/>
  <c r="M29" i="17"/>
  <c r="L29" i="17"/>
  <c r="K29" i="17"/>
  <c r="J29" i="17"/>
  <c r="I29" i="17"/>
  <c r="H29" i="17"/>
  <c r="G29" i="17"/>
  <c r="F29" i="17"/>
  <c r="D29" i="17"/>
  <c r="C29" i="17"/>
  <c r="A29" i="17"/>
  <c r="AG28" i="17"/>
  <c r="AF28" i="17"/>
  <c r="Z28" i="17"/>
  <c r="AB28" i="17"/>
  <c r="X28" i="17"/>
  <c r="V28" i="17"/>
  <c r="T28" i="17"/>
  <c r="S28" i="17"/>
  <c r="R28" i="17"/>
  <c r="Q28" i="17"/>
  <c r="P28" i="17"/>
  <c r="N28" i="17"/>
  <c r="M28" i="17"/>
  <c r="L28" i="17"/>
  <c r="K28" i="17"/>
  <c r="J28" i="17"/>
  <c r="I28" i="17"/>
  <c r="H28" i="17"/>
  <c r="G28" i="17"/>
  <c r="F28" i="17"/>
  <c r="D28" i="17"/>
  <c r="C28" i="17"/>
  <c r="A28" i="17"/>
  <c r="AG27" i="17"/>
  <c r="AF27" i="17"/>
  <c r="Z27" i="17"/>
  <c r="AB27" i="17"/>
  <c r="X27" i="17"/>
  <c r="V27" i="17"/>
  <c r="T27" i="17"/>
  <c r="S27" i="17"/>
  <c r="R27" i="17"/>
  <c r="Q27" i="17"/>
  <c r="P27" i="17"/>
  <c r="N27" i="17"/>
  <c r="M27" i="17"/>
  <c r="L27" i="17"/>
  <c r="K27" i="17"/>
  <c r="J27" i="17"/>
  <c r="I27" i="17"/>
  <c r="H27" i="17"/>
  <c r="G27" i="17"/>
  <c r="F27" i="17"/>
  <c r="D27" i="17"/>
  <c r="C27" i="17"/>
  <c r="A27" i="17"/>
  <c r="AG26" i="17"/>
  <c r="AF26" i="17"/>
  <c r="Z26" i="17"/>
  <c r="AD26" i="17"/>
  <c r="X26" i="17"/>
  <c r="V26" i="17"/>
  <c r="T26" i="17"/>
  <c r="S26" i="17"/>
  <c r="R26" i="17"/>
  <c r="Q26" i="17"/>
  <c r="P26" i="17"/>
  <c r="N26" i="17"/>
  <c r="M26" i="17"/>
  <c r="L26" i="17"/>
  <c r="K26" i="17"/>
  <c r="J26" i="17"/>
  <c r="I26" i="17"/>
  <c r="H26" i="17"/>
  <c r="G26" i="17"/>
  <c r="F26" i="17"/>
  <c r="D26" i="17"/>
  <c r="C26" i="17"/>
  <c r="A26" i="17"/>
  <c r="AG25" i="17"/>
  <c r="AF25" i="17"/>
  <c r="Z25" i="17"/>
  <c r="AB25" i="17"/>
  <c r="X25" i="17"/>
  <c r="V25" i="17"/>
  <c r="T25" i="17"/>
  <c r="S25" i="17"/>
  <c r="R25" i="17"/>
  <c r="Q25" i="17"/>
  <c r="P25" i="17"/>
  <c r="N25" i="17"/>
  <c r="M25" i="17"/>
  <c r="L25" i="17"/>
  <c r="K25" i="17"/>
  <c r="J25" i="17"/>
  <c r="I25" i="17"/>
  <c r="H25" i="17"/>
  <c r="G25" i="17"/>
  <c r="F25" i="17"/>
  <c r="D25" i="17"/>
  <c r="C25" i="17"/>
  <c r="A25" i="17"/>
  <c r="AG24" i="17"/>
  <c r="AF24" i="17"/>
  <c r="Z24" i="17"/>
  <c r="AB24" i="17"/>
  <c r="X24" i="17"/>
  <c r="V24" i="17"/>
  <c r="T24" i="17"/>
  <c r="S24" i="17"/>
  <c r="R24" i="17"/>
  <c r="Q24" i="17"/>
  <c r="P24" i="17"/>
  <c r="N24" i="17"/>
  <c r="M24" i="17"/>
  <c r="L24" i="17"/>
  <c r="K24" i="17"/>
  <c r="J24" i="17"/>
  <c r="I24" i="17"/>
  <c r="H24" i="17"/>
  <c r="G24" i="17"/>
  <c r="F24" i="17"/>
  <c r="D24" i="17"/>
  <c r="C24" i="17"/>
  <c r="A24" i="17"/>
  <c r="AG23" i="17"/>
  <c r="AF23" i="17"/>
  <c r="Z23" i="17"/>
  <c r="AD23" i="17"/>
  <c r="X23" i="17"/>
  <c r="V23" i="17"/>
  <c r="T23" i="17"/>
  <c r="S23" i="17"/>
  <c r="R23" i="17"/>
  <c r="Q23" i="17"/>
  <c r="P23" i="17"/>
  <c r="N23" i="17"/>
  <c r="M23" i="17"/>
  <c r="L23" i="17"/>
  <c r="K23" i="17"/>
  <c r="J23" i="17"/>
  <c r="I23" i="17"/>
  <c r="H23" i="17"/>
  <c r="G23" i="17"/>
  <c r="F23" i="17"/>
  <c r="D23" i="17"/>
  <c r="C23" i="17"/>
  <c r="A23" i="17"/>
  <c r="AG22" i="17"/>
  <c r="AF22" i="17"/>
  <c r="Z22" i="17"/>
  <c r="AB22" i="17"/>
  <c r="X22" i="17"/>
  <c r="V22" i="17"/>
  <c r="T22" i="17"/>
  <c r="S22" i="17"/>
  <c r="R22" i="17"/>
  <c r="Q22" i="17"/>
  <c r="P22" i="17"/>
  <c r="N22" i="17"/>
  <c r="M22" i="17"/>
  <c r="L22" i="17"/>
  <c r="K22" i="17"/>
  <c r="J22" i="17"/>
  <c r="I22" i="17"/>
  <c r="H22" i="17"/>
  <c r="G22" i="17"/>
  <c r="F22" i="17"/>
  <c r="D22" i="17"/>
  <c r="C22" i="17"/>
  <c r="A22" i="17"/>
  <c r="AG21" i="17"/>
  <c r="AF21" i="17"/>
  <c r="Z21" i="17"/>
  <c r="AB21" i="17"/>
  <c r="X21" i="17"/>
  <c r="V21" i="17"/>
  <c r="T21" i="17"/>
  <c r="S21" i="17"/>
  <c r="R21" i="17"/>
  <c r="Q21" i="17"/>
  <c r="P21" i="17"/>
  <c r="N21" i="17"/>
  <c r="M21" i="17"/>
  <c r="L21" i="17"/>
  <c r="K21" i="17"/>
  <c r="J21" i="17"/>
  <c r="I21" i="17"/>
  <c r="H21" i="17"/>
  <c r="G21" i="17"/>
  <c r="F21" i="17"/>
  <c r="D21" i="17"/>
  <c r="C21" i="17"/>
  <c r="A21" i="17"/>
  <c r="AG20" i="17"/>
  <c r="AF20" i="17"/>
  <c r="Z20" i="17"/>
  <c r="AD20" i="17"/>
  <c r="X20" i="17"/>
  <c r="V20" i="17"/>
  <c r="T20" i="17"/>
  <c r="S20" i="17"/>
  <c r="R20" i="17"/>
  <c r="Q20" i="17"/>
  <c r="P20" i="17"/>
  <c r="N20" i="17"/>
  <c r="M20" i="17"/>
  <c r="L20" i="17"/>
  <c r="K20" i="17"/>
  <c r="J20" i="17"/>
  <c r="I20" i="17"/>
  <c r="H20" i="17"/>
  <c r="G20" i="17"/>
  <c r="F20" i="17"/>
  <c r="D20" i="17"/>
  <c r="C20" i="17"/>
  <c r="A20" i="17"/>
  <c r="AG19" i="17"/>
  <c r="AF19" i="17"/>
  <c r="Z19" i="17"/>
  <c r="AB19" i="17"/>
  <c r="X19" i="17"/>
  <c r="V19" i="17"/>
  <c r="T19" i="17"/>
  <c r="S19" i="17"/>
  <c r="R19" i="17"/>
  <c r="Q19" i="17"/>
  <c r="P19" i="17"/>
  <c r="N19" i="17"/>
  <c r="M19" i="17"/>
  <c r="L19" i="17"/>
  <c r="K19" i="17"/>
  <c r="J19" i="17"/>
  <c r="I19" i="17"/>
  <c r="H19" i="17"/>
  <c r="G19" i="17"/>
  <c r="F19" i="17"/>
  <c r="D19" i="17"/>
  <c r="C19" i="17"/>
  <c r="A19" i="17"/>
  <c r="AG18" i="17"/>
  <c r="AF18" i="17"/>
  <c r="Z18" i="17"/>
  <c r="AB18" i="17"/>
  <c r="X18" i="17"/>
  <c r="V18" i="17"/>
  <c r="T18" i="17"/>
  <c r="S18" i="17"/>
  <c r="R18" i="17"/>
  <c r="Q18" i="17"/>
  <c r="P18" i="17"/>
  <c r="N18" i="17"/>
  <c r="M18" i="17"/>
  <c r="L18" i="17"/>
  <c r="K18" i="17"/>
  <c r="J18" i="17"/>
  <c r="I18" i="17"/>
  <c r="H18" i="17"/>
  <c r="G18" i="17"/>
  <c r="F18" i="17"/>
  <c r="D18" i="17"/>
  <c r="C18" i="17"/>
  <c r="A18" i="17"/>
  <c r="AG17" i="17"/>
  <c r="AF17" i="17"/>
  <c r="Z17" i="17"/>
  <c r="AD17" i="17"/>
  <c r="X17" i="17"/>
  <c r="V17" i="17"/>
  <c r="T17" i="17"/>
  <c r="S17" i="17"/>
  <c r="R17" i="17"/>
  <c r="Q17" i="17"/>
  <c r="P17" i="17"/>
  <c r="N17" i="17"/>
  <c r="M17" i="17"/>
  <c r="L17" i="17"/>
  <c r="K17" i="17"/>
  <c r="J17" i="17"/>
  <c r="I17" i="17"/>
  <c r="H17" i="17"/>
  <c r="G17" i="17"/>
  <c r="F17" i="17"/>
  <c r="D17" i="17"/>
  <c r="C17" i="17"/>
  <c r="A17" i="17"/>
  <c r="AG16" i="17"/>
  <c r="AF16" i="17"/>
  <c r="Z16" i="17"/>
  <c r="AD16" i="17"/>
  <c r="X16" i="17"/>
  <c r="V16" i="17"/>
  <c r="T16" i="17"/>
  <c r="S16" i="17"/>
  <c r="R16" i="17"/>
  <c r="Q16" i="17"/>
  <c r="P16" i="17"/>
  <c r="N16" i="17"/>
  <c r="M16" i="17"/>
  <c r="L16" i="17"/>
  <c r="K16" i="17"/>
  <c r="J16" i="17"/>
  <c r="I16" i="17"/>
  <c r="H16" i="17"/>
  <c r="G16" i="17"/>
  <c r="F16" i="17"/>
  <c r="D16" i="17"/>
  <c r="C16" i="17"/>
  <c r="A16" i="17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BR33" i="3"/>
  <c r="BL33" i="3"/>
  <c r="BM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BR32" i="3"/>
  <c r="BL32" i="3"/>
  <c r="BM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BR31" i="3"/>
  <c r="BL31" i="3"/>
  <c r="BM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BR30" i="3"/>
  <c r="BL30" i="3"/>
  <c r="BM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BR29" i="3"/>
  <c r="BL29" i="3"/>
  <c r="BM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BR28" i="3"/>
  <c r="BL28" i="3"/>
  <c r="BM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BR27" i="3"/>
  <c r="BL27" i="3"/>
  <c r="BM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BR26" i="3"/>
  <c r="BL26" i="3"/>
  <c r="BM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BR25" i="3"/>
  <c r="BL25" i="3"/>
  <c r="BM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BR24" i="3"/>
  <c r="BL24" i="3"/>
  <c r="BM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BR23" i="3"/>
  <c r="BL23" i="3"/>
  <c r="BM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BR22" i="3"/>
  <c r="BL22" i="3"/>
  <c r="BM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BR21" i="3"/>
  <c r="BL21" i="3"/>
  <c r="BM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Q11" i="18"/>
  <c r="Q11" i="17"/>
  <c r="BR20" i="3"/>
  <c r="BN20" i="3"/>
  <c r="BL20" i="3"/>
  <c r="BM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BR19" i="3"/>
  <c r="BN19" i="3"/>
  <c r="BL19" i="3"/>
  <c r="BM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BR18" i="3"/>
  <c r="BN18" i="3"/>
  <c r="BL18" i="3"/>
  <c r="BM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BR17" i="3"/>
  <c r="BN17" i="3"/>
  <c r="BL17" i="3"/>
  <c r="BM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BR16" i="3"/>
  <c r="BN16" i="3"/>
  <c r="BL16" i="3"/>
  <c r="BM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BR15" i="3"/>
  <c r="BN15" i="3"/>
  <c r="BL15" i="3"/>
  <c r="BM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BR14" i="3"/>
  <c r="BN14" i="3"/>
  <c r="BL14" i="3"/>
  <c r="BM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BR13" i="3"/>
  <c r="BQ13" i="3"/>
  <c r="BP13" i="3"/>
  <c r="BO13" i="3"/>
  <c r="BN13" i="3"/>
  <c r="BL13" i="3"/>
  <c r="BM13" i="3"/>
  <c r="BK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BR12" i="3"/>
  <c r="BQ12" i="3"/>
  <c r="BP12" i="3"/>
  <c r="BO12" i="3"/>
  <c r="BN12" i="3"/>
  <c r="BL12" i="3"/>
  <c r="BM12" i="3"/>
  <c r="BK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BR11" i="3"/>
  <c r="BQ11" i="3"/>
  <c r="BP11" i="3"/>
  <c r="BO11" i="3"/>
  <c r="BN11" i="3"/>
  <c r="BL11" i="3"/>
  <c r="BM11" i="3"/>
  <c r="BK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BR10" i="3"/>
  <c r="BQ10" i="3"/>
  <c r="BP10" i="3"/>
  <c r="BO10" i="3"/>
  <c r="BN10" i="3"/>
  <c r="BL10" i="3"/>
  <c r="BM10" i="3"/>
  <c r="BK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AO9" i="3"/>
  <c r="AP9" i="3"/>
  <c r="AQ9" i="3"/>
  <c r="AR9" i="3"/>
  <c r="AS9" i="3"/>
  <c r="AT9" i="3"/>
  <c r="AU9" i="3"/>
  <c r="AV9" i="3"/>
  <c r="AW9" i="3"/>
  <c r="S9" i="3"/>
  <c r="R9" i="3"/>
  <c r="BI2" i="3"/>
  <c r="BI3" i="3"/>
  <c r="BI5" i="3"/>
  <c r="BG6" i="3"/>
  <c r="BI6" i="3"/>
  <c r="BH7" i="3"/>
  <c r="BK9" i="3"/>
  <c r="BL9" i="3"/>
  <c r="BM9" i="3"/>
  <c r="BN9" i="3"/>
  <c r="X15" i="18"/>
  <c r="S15" i="18"/>
  <c r="R15" i="18"/>
  <c r="Q15" i="18"/>
  <c r="P15" i="18"/>
  <c r="N15" i="18"/>
  <c r="M15" i="18"/>
  <c r="L15" i="18"/>
  <c r="K15" i="18"/>
  <c r="J15" i="18"/>
  <c r="I15" i="18"/>
  <c r="H15" i="18"/>
  <c r="G15" i="18"/>
  <c r="F15" i="18"/>
  <c r="D15" i="18"/>
  <c r="C15" i="18"/>
  <c r="X14" i="18"/>
  <c r="S14" i="18"/>
  <c r="R14" i="18"/>
  <c r="Q14" i="18"/>
  <c r="P14" i="18"/>
  <c r="N14" i="18"/>
  <c r="M14" i="18"/>
  <c r="L14" i="18"/>
  <c r="K14" i="18"/>
  <c r="J14" i="18"/>
  <c r="I14" i="18"/>
  <c r="H14" i="18"/>
  <c r="G14" i="18"/>
  <c r="F14" i="18"/>
  <c r="D14" i="18"/>
  <c r="C14" i="18"/>
  <c r="X13" i="18"/>
  <c r="S13" i="18"/>
  <c r="R13" i="18"/>
  <c r="Q13" i="18"/>
  <c r="P13" i="18"/>
  <c r="N13" i="18"/>
  <c r="M13" i="18"/>
  <c r="L13" i="18"/>
  <c r="K13" i="18"/>
  <c r="J13" i="18"/>
  <c r="I13" i="18"/>
  <c r="H13" i="18"/>
  <c r="G13" i="18"/>
  <c r="F13" i="18"/>
  <c r="D13" i="18"/>
  <c r="C13" i="18"/>
  <c r="X15" i="17"/>
  <c r="S15" i="17"/>
  <c r="R15" i="17"/>
  <c r="Q15" i="17"/>
  <c r="P15" i="17"/>
  <c r="N15" i="17"/>
  <c r="M15" i="17"/>
  <c r="L15" i="17"/>
  <c r="K15" i="17"/>
  <c r="J15" i="17"/>
  <c r="I15" i="17"/>
  <c r="H15" i="17"/>
  <c r="G15" i="17"/>
  <c r="F15" i="17"/>
  <c r="D15" i="17"/>
  <c r="C15" i="17"/>
  <c r="X14" i="17"/>
  <c r="S14" i="17"/>
  <c r="R14" i="17"/>
  <c r="Q14" i="17"/>
  <c r="P14" i="17"/>
  <c r="N14" i="17"/>
  <c r="M14" i="17"/>
  <c r="L14" i="17"/>
  <c r="K14" i="17"/>
  <c r="J14" i="17"/>
  <c r="I14" i="17"/>
  <c r="H14" i="17"/>
  <c r="G14" i="17"/>
  <c r="F14" i="17"/>
  <c r="D14" i="17"/>
  <c r="C14" i="17"/>
  <c r="X13" i="17"/>
  <c r="S13" i="17"/>
  <c r="R13" i="17"/>
  <c r="Q13" i="17"/>
  <c r="P13" i="17"/>
  <c r="N13" i="17"/>
  <c r="M13" i="17"/>
  <c r="L13" i="17"/>
  <c r="K13" i="17"/>
  <c r="J13" i="17"/>
  <c r="I13" i="17"/>
  <c r="H13" i="17"/>
  <c r="G13" i="17"/>
  <c r="F13" i="17"/>
  <c r="D13" i="17"/>
  <c r="C13" i="17"/>
  <c r="X12" i="17"/>
  <c r="S12" i="17"/>
  <c r="R12" i="17"/>
  <c r="Q12" i="17"/>
  <c r="P12" i="17"/>
  <c r="N12" i="17"/>
  <c r="M12" i="17"/>
  <c r="L12" i="17"/>
  <c r="K12" i="17"/>
  <c r="J12" i="17"/>
  <c r="I12" i="17"/>
  <c r="H12" i="17"/>
  <c r="G12" i="17"/>
  <c r="F12" i="17"/>
  <c r="D12" i="17"/>
  <c r="C12" i="17"/>
  <c r="V12" i="17"/>
  <c r="BQ9" i="3"/>
  <c r="V11" i="18"/>
  <c r="AF38" i="17"/>
  <c r="AG37" i="17"/>
  <c r="Q3" i="18"/>
  <c r="Q3" i="17"/>
  <c r="T8" i="18"/>
  <c r="T8" i="17"/>
  <c r="T39" i="17"/>
  <c r="P12" i="18"/>
  <c r="P11" i="18"/>
  <c r="P11" i="17"/>
  <c r="U3" i="3"/>
  <c r="T42" i="17"/>
  <c r="Q42" i="17"/>
  <c r="E17" i="8"/>
  <c r="C17" i="8"/>
  <c r="B17" i="8"/>
  <c r="E16" i="8"/>
  <c r="C16" i="8"/>
  <c r="B16" i="8"/>
  <c r="E15" i="8"/>
  <c r="C15" i="8"/>
  <c r="B15" i="8"/>
  <c r="E14" i="8"/>
  <c r="C14" i="8"/>
  <c r="B14" i="8"/>
  <c r="E17" i="6"/>
  <c r="C17" i="6"/>
  <c r="B17" i="6"/>
  <c r="E16" i="6"/>
  <c r="C16" i="6"/>
  <c r="B16" i="6"/>
  <c r="E15" i="6"/>
  <c r="C15" i="6"/>
  <c r="B15" i="6"/>
  <c r="A17" i="8"/>
  <c r="A16" i="8"/>
  <c r="X12" i="18"/>
  <c r="S12" i="18"/>
  <c r="R12" i="18"/>
  <c r="Q12" i="18"/>
  <c r="N12" i="18"/>
  <c r="M12" i="18"/>
  <c r="L12" i="18"/>
  <c r="K12" i="18"/>
  <c r="J12" i="18"/>
  <c r="I12" i="18"/>
  <c r="H12" i="18"/>
  <c r="G12" i="18"/>
  <c r="F12" i="18"/>
  <c r="D12" i="18"/>
  <c r="C12" i="18"/>
  <c r="X11" i="18"/>
  <c r="S11" i="18"/>
  <c r="R11" i="18"/>
  <c r="N11" i="18"/>
  <c r="M11" i="18"/>
  <c r="L11" i="18"/>
  <c r="K11" i="18"/>
  <c r="J11" i="18"/>
  <c r="I11" i="18"/>
  <c r="H11" i="18"/>
  <c r="G11" i="18"/>
  <c r="F11" i="18"/>
  <c r="D11" i="18"/>
  <c r="C11" i="18"/>
  <c r="A11" i="18"/>
  <c r="L8" i="18"/>
  <c r="Q6" i="18"/>
  <c r="Q4" i="18"/>
  <c r="Q2" i="18"/>
  <c r="S39" i="17"/>
  <c r="Q39" i="17"/>
  <c r="N11" i="17"/>
  <c r="M11" i="17"/>
  <c r="L11" i="17"/>
  <c r="K11" i="17"/>
  <c r="J11" i="17"/>
  <c r="I11" i="17"/>
  <c r="H11" i="17"/>
  <c r="G11" i="17"/>
  <c r="F11" i="17"/>
  <c r="D11" i="17"/>
  <c r="C11" i="17"/>
  <c r="Q2" i="17"/>
  <c r="L8" i="17"/>
  <c r="Q6" i="17"/>
  <c r="Q4" i="17"/>
  <c r="X11" i="17"/>
  <c r="R11" i="17"/>
  <c r="S11" i="17"/>
  <c r="A11" i="17"/>
  <c r="A15" i="8"/>
  <c r="A13" i="8"/>
  <c r="A12" i="6"/>
  <c r="A11" i="6"/>
  <c r="D11" i="6"/>
  <c r="A10" i="8"/>
  <c r="L9" i="6"/>
  <c r="L8" i="8"/>
  <c r="A8" i="6"/>
  <c r="D8" i="6"/>
  <c r="AG12" i="17"/>
  <c r="A7" i="6"/>
  <c r="T12" i="17"/>
  <c r="A12" i="17"/>
  <c r="A12" i="18"/>
  <c r="AF9" i="3"/>
  <c r="AG9" i="3"/>
  <c r="AH9" i="3"/>
  <c r="AI9" i="3"/>
  <c r="AJ9" i="3"/>
  <c r="D6" i="6"/>
  <c r="BO9" i="3"/>
  <c r="BR9" i="3"/>
  <c r="L6" i="6"/>
  <c r="BP9" i="3"/>
  <c r="AG11" i="17"/>
  <c r="U5" i="3"/>
  <c r="P2" i="3"/>
  <c r="R2" i="3"/>
  <c r="K5" i="3"/>
  <c r="K4" i="3"/>
  <c r="B13" i="8"/>
  <c r="B12" i="8"/>
  <c r="B11" i="8"/>
  <c r="B10" i="8"/>
  <c r="B9" i="8"/>
  <c r="B8" i="8"/>
  <c r="B7" i="8"/>
  <c r="B6" i="8"/>
  <c r="B14" i="6"/>
  <c r="B13" i="6"/>
  <c r="B12" i="6"/>
  <c r="B11" i="6"/>
  <c r="B10" i="6"/>
  <c r="B9" i="6"/>
  <c r="B8" i="6"/>
  <c r="B7" i="6"/>
  <c r="B6" i="6"/>
  <c r="A6" i="8"/>
  <c r="Y9" i="3"/>
  <c r="Z9" i="3"/>
  <c r="AA9" i="3"/>
  <c r="AB9" i="3"/>
  <c r="T9" i="3"/>
  <c r="U9" i="3"/>
  <c r="U4" i="3"/>
  <c r="U6" i="3"/>
  <c r="K2" i="3"/>
  <c r="L5" i="3"/>
  <c r="M6" i="3"/>
  <c r="L6" i="3"/>
  <c r="C13" i="8"/>
  <c r="C12" i="8"/>
  <c r="C11" i="8"/>
  <c r="C10" i="8"/>
  <c r="C9" i="8"/>
  <c r="C8" i="8"/>
  <c r="C7" i="8"/>
  <c r="C6" i="8"/>
  <c r="A3" i="8"/>
  <c r="A2" i="8"/>
  <c r="C14" i="6"/>
  <c r="C13" i="6"/>
  <c r="C12" i="6"/>
  <c r="C11" i="6"/>
  <c r="C10" i="6"/>
  <c r="C9" i="6"/>
  <c r="C8" i="6"/>
  <c r="C7" i="6"/>
  <c r="C6" i="6"/>
  <c r="A3" i="6"/>
  <c r="A2" i="6"/>
  <c r="A4" i="8"/>
  <c r="E6" i="8"/>
  <c r="E7" i="8"/>
  <c r="E8" i="8"/>
  <c r="E9" i="8"/>
  <c r="E10" i="8"/>
  <c r="E11" i="8"/>
  <c r="E12" i="8"/>
  <c r="E13" i="8"/>
  <c r="E14" i="6"/>
  <c r="E13" i="6"/>
  <c r="E12" i="6"/>
  <c r="E11" i="6"/>
  <c r="E10" i="6"/>
  <c r="E9" i="6"/>
  <c r="E8" i="6"/>
  <c r="E7" i="6"/>
  <c r="E6" i="6"/>
  <c r="N9" i="3"/>
  <c r="O9" i="3"/>
  <c r="P9" i="3"/>
  <c r="A4" i="6"/>
  <c r="L8" i="6"/>
  <c r="L10" i="6"/>
  <c r="L13" i="8"/>
  <c r="A11" i="8"/>
  <c r="D13" i="8"/>
  <c r="L14" i="6"/>
  <c r="A13" i="6"/>
  <c r="A12" i="8"/>
  <c r="L10" i="8"/>
  <c r="L13" i="6"/>
  <c r="A7" i="8"/>
  <c r="D10" i="8"/>
  <c r="L12" i="8"/>
  <c r="L11" i="6"/>
  <c r="D12" i="8"/>
  <c r="D8" i="8"/>
  <c r="D14" i="6"/>
  <c r="L2" i="3"/>
  <c r="AF11" i="17"/>
  <c r="AG11" i="18"/>
  <c r="L15" i="6"/>
  <c r="L16" i="6"/>
  <c r="L17" i="6"/>
  <c r="L14" i="8"/>
  <c r="L15" i="8"/>
  <c r="L16" i="8"/>
  <c r="L17" i="8"/>
  <c r="L9" i="8"/>
  <c r="BS4" i="3"/>
  <c r="A15" i="6"/>
  <c r="D16" i="6"/>
  <c r="A17" i="6"/>
  <c r="D14" i="8"/>
  <c r="D15" i="8"/>
  <c r="D16" i="8"/>
  <c r="D17" i="8"/>
  <c r="D13" i="6"/>
  <c r="A9" i="8"/>
  <c r="A9" i="6"/>
  <c r="E1" i="3"/>
  <c r="D9" i="6"/>
  <c r="D9" i="8"/>
  <c r="A8" i="8"/>
  <c r="T12" i="18"/>
  <c r="D7" i="8"/>
  <c r="L12" i="6"/>
  <c r="A14" i="8"/>
  <c r="A14" i="6"/>
  <c r="D7" i="6"/>
  <c r="V11" i="17"/>
  <c r="T11" i="18"/>
  <c r="V12" i="18"/>
  <c r="A16" i="6"/>
  <c r="D10" i="6"/>
  <c r="A38" i="17"/>
  <c r="A10" i="6"/>
  <c r="L7" i="6"/>
  <c r="D6" i="8"/>
  <c r="T11" i="17"/>
  <c r="AG12" i="18"/>
  <c r="D11" i="8"/>
  <c r="L7" i="8"/>
  <c r="B4" i="8"/>
  <c r="B4" i="6"/>
  <c r="AE9" i="3"/>
  <c r="AL9" i="3"/>
  <c r="AD9" i="3"/>
  <c r="AN9" i="3"/>
  <c r="Z11" i="17"/>
  <c r="AD11" i="17"/>
  <c r="Q9" i="3"/>
  <c r="X9" i="3"/>
  <c r="AK9" i="3"/>
  <c r="V9" i="3"/>
  <c r="Z12" i="17"/>
  <c r="G7" i="8"/>
  <c r="F7" i="6"/>
  <c r="F7" i="8"/>
  <c r="G7" i="6"/>
  <c r="Z15" i="17"/>
  <c r="AB15" i="17"/>
  <c r="Z14" i="17"/>
  <c r="AB14" i="17"/>
  <c r="AB12" i="17"/>
  <c r="AD12" i="17"/>
  <c r="AF6" i="18"/>
  <c r="H39" i="17"/>
  <c r="AF6" i="17"/>
  <c r="Z13" i="17"/>
  <c r="AB13" i="17"/>
  <c r="L3" i="3"/>
  <c r="A13" i="18"/>
  <c r="A13" i="17"/>
  <c r="A6" i="6"/>
  <c r="AF11" i="18"/>
  <c r="L11" i="8"/>
  <c r="D15" i="6"/>
  <c r="V13" i="18"/>
  <c r="V13" i="17"/>
  <c r="L4" i="3"/>
  <c r="L6" i="8"/>
  <c r="D17" i="6"/>
  <c r="AF12" i="17"/>
  <c r="AF12" i="18"/>
  <c r="AM9" i="3"/>
  <c r="AC9" i="3"/>
  <c r="W9" i="3"/>
  <c r="D12" i="6"/>
  <c r="T14" i="18"/>
  <c r="T14" i="17"/>
  <c r="T15" i="18"/>
  <c r="T15" i="17"/>
  <c r="V14" i="18"/>
  <c r="V14" i="17"/>
  <c r="AF13" i="18"/>
  <c r="AF13" i="17"/>
  <c r="AF14" i="18"/>
  <c r="AF14" i="17"/>
  <c r="AF15" i="18"/>
  <c r="AF15" i="17"/>
  <c r="V15" i="18"/>
  <c r="V15" i="17"/>
  <c r="T13" i="18"/>
  <c r="T13" i="17"/>
  <c r="AG13" i="18"/>
  <c r="AG13" i="17"/>
  <c r="AG14" i="18"/>
  <c r="AG14" i="17"/>
  <c r="AG15" i="18"/>
  <c r="AG15" i="17"/>
  <c r="G6" i="6"/>
  <c r="G6" i="8"/>
  <c r="G9" i="6"/>
  <c r="G9" i="8"/>
  <c r="A14" i="18"/>
  <c r="A14" i="17"/>
  <c r="G12" i="8"/>
  <c r="G12" i="6"/>
  <c r="F9" i="8"/>
  <c r="F9" i="6"/>
  <c r="F10" i="8"/>
  <c r="F10" i="6"/>
  <c r="G14" i="8"/>
  <c r="G14" i="6"/>
  <c r="F8" i="8"/>
  <c r="F8" i="6"/>
  <c r="F14" i="8"/>
  <c r="F14" i="6"/>
  <c r="F6" i="6"/>
  <c r="F6" i="8"/>
  <c r="F13" i="8"/>
  <c r="F13" i="6"/>
  <c r="G11" i="6"/>
  <c r="G11" i="8"/>
  <c r="G10" i="6"/>
  <c r="G10" i="8"/>
  <c r="G13" i="8"/>
  <c r="G13" i="6"/>
  <c r="F11" i="6"/>
  <c r="F11" i="8"/>
  <c r="F12" i="8"/>
  <c r="F12" i="6"/>
  <c r="A15" i="18"/>
  <c r="A15" i="17"/>
  <c r="G8" i="8"/>
  <c r="G8" i="6"/>
  <c r="F15" i="6"/>
  <c r="F15" i="8"/>
  <c r="G15" i="6"/>
  <c r="G15" i="8"/>
  <c r="F16" i="8"/>
  <c r="F16" i="6"/>
  <c r="G16" i="8"/>
  <c r="G16" i="6"/>
  <c r="G17" i="8"/>
  <c r="G17" i="6"/>
  <c r="F17" i="6"/>
  <c r="F17" i="8"/>
  <c r="T4" i="3"/>
  <c r="T5" i="3"/>
  <c r="T6" i="3"/>
  <c r="M3" i="3"/>
  <c r="M2" i="3"/>
  <c r="M5" i="3"/>
  <c r="E2" i="3"/>
  <c r="P4" i="3"/>
  <c r="R4" i="3"/>
  <c r="P5" i="3"/>
  <c r="R5" i="3"/>
  <c r="BS6" i="3"/>
  <c r="P6" i="3"/>
  <c r="R6" i="3"/>
  <c r="P3" i="3"/>
  <c r="R3" i="3"/>
  <c r="AB22" i="18"/>
  <c r="AB14" i="18"/>
  <c r="AD14" i="17"/>
  <c r="AB11" i="17"/>
  <c r="AD30" i="18"/>
  <c r="AD13" i="17"/>
  <c r="AD15" i="17"/>
  <c r="AD18" i="17"/>
  <c r="AD19" i="17"/>
  <c r="AD21" i="17"/>
  <c r="AD22" i="17"/>
  <c r="AD24" i="17"/>
  <c r="AD25" i="17"/>
  <c r="AD27" i="17"/>
  <c r="AD28" i="17"/>
  <c r="AD30" i="17"/>
  <c r="AD32" i="17"/>
  <c r="AD33" i="17"/>
  <c r="AD33" i="18"/>
  <c r="AD29" i="18"/>
  <c r="AD25" i="18"/>
  <c r="AD17" i="18"/>
  <c r="AD13" i="18"/>
  <c r="AB35" i="18"/>
  <c r="AB31" i="18"/>
  <c r="AB27" i="18"/>
  <c r="AB23" i="18"/>
  <c r="AB21" i="18"/>
  <c r="AB19" i="18"/>
  <c r="AB15" i="18"/>
  <c r="AB11" i="18"/>
  <c r="AB16" i="17"/>
  <c r="AB17" i="17"/>
  <c r="AB20" i="17"/>
  <c r="AB23" i="17"/>
  <c r="AB26" i="17"/>
  <c r="AB29" i="17"/>
  <c r="AB31" i="17"/>
  <c r="AB34" i="17"/>
  <c r="AB35" i="17"/>
  <c r="AF39" i="17"/>
  <c r="AD37" i="18"/>
  <c r="AB37" i="17"/>
  <c r="AD37" i="17"/>
  <c r="AB39" i="17"/>
  <c r="AB37" i="18"/>
  <c r="AB3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N. Punzalan</author>
  </authors>
  <commentList>
    <comment ref="C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SUFFIX</t>
        </r>
        <r>
          <rPr>
            <sz val="8"/>
            <color indexed="81"/>
            <rFont val="Tahoma"/>
            <family val="2"/>
          </rPr>
          <t xml:space="preserve">
JR
SR
III
IV</t>
        </r>
      </text>
    </comment>
  </commentList>
</comments>
</file>

<file path=xl/sharedStrings.xml><?xml version="1.0" encoding="utf-8"?>
<sst xmlns="http://schemas.openxmlformats.org/spreadsheetml/2006/main" count="215" uniqueCount="120">
  <si>
    <t xml:space="preserve">EMP NAME </t>
  </si>
  <si>
    <t>SSS NUMBER</t>
  </si>
  <si>
    <t>ME-5 # / OR #</t>
  </si>
  <si>
    <t>QUARTER</t>
  </si>
  <si>
    <t>GSALLOTED</t>
  </si>
  <si>
    <t>MONTH</t>
  </si>
  <si>
    <t>*100</t>
  </si>
  <si>
    <t>TXT $</t>
  </si>
  <si>
    <t>REG/ADD</t>
  </si>
  <si>
    <t>R</t>
  </si>
  <si>
    <t>A</t>
  </si>
  <si>
    <t>M</t>
  </si>
  <si>
    <t>F</t>
  </si>
  <si>
    <t>TOTAL PS</t>
  </si>
  <si>
    <t>LINKS</t>
  </si>
  <si>
    <t>ADDRESS</t>
  </si>
  <si>
    <t>TIN</t>
  </si>
  <si>
    <t>AMOUNT PAID</t>
  </si>
  <si>
    <t>EMP TYPE</t>
  </si>
  <si>
    <t>NE</t>
  </si>
  <si>
    <t>PRINT OUT RF1</t>
  </si>
  <si>
    <t>PEN</t>
  </si>
  <si>
    <t>EMPLOYER TYPE</t>
  </si>
  <si>
    <t>PRIVATE</t>
  </si>
  <si>
    <t>ALLOTED GS</t>
  </si>
  <si>
    <t>DATE PAID</t>
  </si>
  <si>
    <t>TYPE OF REPORT</t>
  </si>
  <si>
    <t>COUNT</t>
  </si>
  <si>
    <t>NH</t>
  </si>
  <si>
    <t>SAVE TXT</t>
  </si>
  <si>
    <t>TEL #</t>
  </si>
  <si>
    <t>YEAR</t>
  </si>
  <si>
    <t>PREPARED BY</t>
  </si>
  <si>
    <t>APPLICABLE MONTH</t>
  </si>
  <si>
    <t>OVER/UNDER</t>
  </si>
  <si>
    <t>GOVERNMENT</t>
  </si>
  <si>
    <t>TOTAL ARREARS</t>
  </si>
  <si>
    <t>SP</t>
  </si>
  <si>
    <t>PRINT OUT RF1a</t>
  </si>
  <si>
    <t>INCHARGE</t>
  </si>
  <si>
    <t>DESIGNATION</t>
  </si>
  <si>
    <t>TOTAL RF-1</t>
  </si>
  <si>
    <t>HOUSEHOLD</t>
  </si>
  <si>
    <t>SAVE TXTa</t>
  </si>
  <si>
    <t>POSITION</t>
  </si>
  <si>
    <t>EMAIL</t>
  </si>
  <si>
    <t>DATE PREPARED</t>
  </si>
  <si>
    <t>PHILHEALTH NO</t>
  </si>
  <si>
    <t>DATE OF BIRTH</t>
  </si>
  <si>
    <t>SEX</t>
  </si>
  <si>
    <t>SALARY</t>
  </si>
  <si>
    <t>SB</t>
  </si>
  <si>
    <t>PS</t>
  </si>
  <si>
    <t>ALLOTED</t>
  </si>
  <si>
    <t>REMARKS</t>
  </si>
  <si>
    <t>DATE</t>
  </si>
  <si>
    <t># OF EE'S</t>
  </si>
  <si>
    <t>LAST NAME</t>
  </si>
  <si>
    <t>SUFFIX</t>
  </si>
  <si>
    <t>FIRST NAME</t>
  </si>
  <si>
    <t>MIDDLE NAME</t>
  </si>
  <si>
    <t>1-6</t>
  </si>
  <si>
    <t>7-11</t>
  </si>
  <si>
    <t>12-17</t>
  </si>
  <si>
    <t>1-8</t>
  </si>
  <si>
    <t>9-12</t>
  </si>
  <si>
    <t>9-16</t>
  </si>
  <si>
    <t>17</t>
  </si>
  <si>
    <t>18-22</t>
  </si>
  <si>
    <t>17-22</t>
  </si>
  <si>
    <t>18-23</t>
  </si>
  <si>
    <t>24-27</t>
  </si>
  <si>
    <t>17-24</t>
  </si>
  <si>
    <t>25-27</t>
  </si>
  <si>
    <t>24-29</t>
  </si>
  <si>
    <t>25-29</t>
  </si>
  <si>
    <t>24-28</t>
  </si>
  <si>
    <t>25-28</t>
  </si>
  <si>
    <t>EMPLOYEE INFO</t>
  </si>
  <si>
    <t xml:space="preserve">REMARKS </t>
  </si>
  <si>
    <t>BDATE</t>
  </si>
  <si>
    <t>REMITTANCE REPORT</t>
  </si>
  <si>
    <t>MEMBERS</t>
  </si>
  <si>
    <t>M5-SUMMARY</t>
  </si>
  <si>
    <t>RF-1</t>
  </si>
  <si>
    <t>EMPLOYER'S REMITTANCE REPORT</t>
  </si>
  <si>
    <t>THIS PORTION TO BE FILLED UP BY PHILHEALTH</t>
  </si>
  <si>
    <t>PHILHEALTH NO.</t>
  </si>
  <si>
    <t>EMPLOYER TIN</t>
  </si>
  <si>
    <t>COMPLETE EMPLOYER NAME</t>
  </si>
  <si>
    <t>REPORT TYPE</t>
  </si>
  <si>
    <t>APPLICABLE PERIOD</t>
  </si>
  <si>
    <t>COMPLETE MAILING ADDRESS</t>
  </si>
  <si>
    <t>TELEPHONE NO.</t>
  </si>
  <si>
    <t>EMAIL ADDRESS</t>
  </si>
  <si>
    <t>PHILHEALTH IDENTIFICATION NUMBER (PIN)</t>
  </si>
  <si>
    <t>EMPLOYEE/S INFORMATION</t>
  </si>
  <si>
    <r>
      <t xml:space="preserve">Fill-out this portion </t>
    </r>
    <r>
      <rPr>
        <u/>
        <sz val="5"/>
        <rFont val="Arial"/>
        <family val="2"/>
      </rPr>
      <t>only</t>
    </r>
    <r>
      <rPr>
        <sz val="5"/>
        <rFont val="Arial"/>
        <family val="2"/>
      </rPr>
      <t xml:space="preserve"> if declared employee/s has not yet been issued his/her PIN</t>
    </r>
  </si>
  <si>
    <t>NHIP PREMIUM CONTRIBUTION</t>
  </si>
  <si>
    <t>EMPLOYEE STATUS</t>
  </si>
  <si>
    <t>NAME SUFFIX</t>
  </si>
  <si>
    <t>DATE OF BIRTH (mm-dd-yyyy)</t>
  </si>
  <si>
    <t>SEX (M/F)</t>
  </si>
  <si>
    <t>MONTHLY SALARY BRACKET (MSB)</t>
  </si>
  <si>
    <t>ES</t>
  </si>
  <si>
    <r>
      <t xml:space="preserve">S-Separated, NE-No Earnings, NH-Newly Hired / </t>
    </r>
    <r>
      <rPr>
        <b/>
        <sz val="6"/>
        <rFont val="Arial"/>
        <family val="2"/>
      </rPr>
      <t>Effectivity Date</t>
    </r>
  </si>
  <si>
    <t>ACKNOWLEDGEMENT RECEIPT (PAR/POR/TRANSACTION REFERENCE NO.)</t>
  </si>
  <si>
    <t>GRAND TOTAL (PS+ES)</t>
  </si>
  <si>
    <t>REMITTED AMOUNT</t>
  </si>
  <si>
    <t>ACKNOWLEDGEMENT RECEIPT</t>
  </si>
  <si>
    <t>TRANSACTION DATE</t>
  </si>
  <si>
    <t>Indicate Total Number of employees per page</t>
  </si>
  <si>
    <t>(To be accomplished on every page)</t>
  </si>
  <si>
    <t>UNDER THE PENALTY OF THE LAW, I HEREBY ATTEST THAT THE ABOVE INFORMATIONS PROVIDED HEREIN ARE TRUE AND CORRECT.</t>
  </si>
  <si>
    <t>Signature over printed name</t>
  </si>
  <si>
    <t>Official Designation</t>
  </si>
  <si>
    <t>Date</t>
  </si>
  <si>
    <t xml:space="preserve">
</t>
  </si>
  <si>
    <t/>
  </si>
  <si>
    <t>evaristo.kevin@technos-systems.com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</si>
</sst>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0000000"/>
    <numFmt numFmtId="165" formatCode="000000"/>
    <numFmt numFmtId="166" formatCode="0.00_)"/>
    <numFmt numFmtId="167" formatCode="m/d/yyyy;@"/>
    <numFmt numFmtId="168" formatCode="&quot;NE&quot;;&quot;NH&quot;;&quot;SP&quot;"/>
    <numFmt numFmtId="169" formatCode="mmddyyyy"/>
    <numFmt numFmtId="170" formatCode="&quot;GRAND TOTAL&quot;0000000000"/>
    <numFmt numFmtId="171" formatCode="&quot;1&quot;00000000"/>
    <numFmt numFmtId="172" formatCode="000000000000"/>
    <numFmt numFmtId="173" formatCode="[$-409]dd\-mmm\-yy;@"/>
    <numFmt numFmtId="174" formatCode="[$-409]m/d/yy\ h:mm\ AM/PM;@"/>
    <numFmt numFmtId="175" formatCode="[$-409]mmmm\ d\,\ yyyy;@"/>
  </numFmts>
  <fonts count="29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4"/>
      <name val="Arial"/>
      <family val="2"/>
    </font>
    <font>
      <b/>
      <sz val="5"/>
      <name val="Arial"/>
      <family val="2"/>
    </font>
    <font>
      <sz val="5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u/>
      <sz val="10"/>
      <color indexed="12"/>
      <name val="Arial"/>
      <family val="2"/>
    </font>
    <font>
      <b/>
      <i/>
      <sz val="16"/>
      <name val="Helv"/>
    </font>
    <font>
      <sz val="8"/>
      <name val="Courier New"/>
      <family val="3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1"/>
      <name val="Arial"/>
      <family val="2"/>
    </font>
    <font>
      <b/>
      <u/>
      <sz val="10"/>
      <name val="Arial"/>
      <family val="2"/>
    </font>
    <font>
      <u/>
      <sz val="5"/>
      <name val="Arial"/>
      <family val="2"/>
    </font>
    <font>
      <u/>
      <sz val="10"/>
      <name val="Arial"/>
      <family val="2"/>
    </font>
    <font>
      <u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15" fillId="0" borderId="0">
      <protection locked="0"/>
    </xf>
    <xf numFmtId="0" fontId="15" fillId="0" borderId="0">
      <protection locked="0"/>
    </xf>
    <xf numFmtId="0" fontId="16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6" fillId="0" borderId="0">
      <protection locked="0"/>
    </xf>
    <xf numFmtId="38" fontId="4" fillId="2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0" fontId="4" fillId="3" borderId="1" applyNumberFormat="0" applyBorder="0" applyAlignment="0" applyProtection="0"/>
    <xf numFmtId="166" fontId="18" fillId="0" borderId="0"/>
    <xf numFmtId="10" fontId="1" fillId="0" borderId="0" applyFont="0" applyFill="0" applyBorder="0" applyAlignment="0" applyProtection="0"/>
  </cellStyleXfs>
  <cellXfs count="348">
    <xf numFmtId="0" fontId="0" fillId="0" borderId="0" xfId="0"/>
    <xf numFmtId="0" fontId="19" fillId="0" borderId="0" xfId="0" applyFont="1" applyAlignment="1">
      <alignment horizontal="left"/>
    </xf>
    <xf numFmtId="0" fontId="13" fillId="0" borderId="0" xfId="0" applyFont="1"/>
    <xf numFmtId="164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  <xf numFmtId="0" fontId="19" fillId="0" borderId="0" xfId="0" applyFont="1" applyAlignment="1">
      <alignment horizontal="right"/>
    </xf>
    <xf numFmtId="169" fontId="19" fillId="0" borderId="0" xfId="0" applyNumberFormat="1" applyFont="1" applyAlignment="1">
      <alignment horizontal="left"/>
    </xf>
    <xf numFmtId="171" fontId="19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3" fillId="4" borderId="1" xfId="0" applyFont="1" applyFill="1" applyBorder="1" applyAlignment="1" applyProtection="1">
      <alignment horizontal="center" shrinkToFit="1"/>
      <protection locked="0"/>
    </xf>
    <xf numFmtId="0" fontId="13" fillId="0" borderId="1" xfId="0" applyFont="1" applyBorder="1" applyAlignment="1" applyProtection="1">
      <alignment vertical="top" shrinkToFit="1"/>
      <protection locked="0"/>
    </xf>
    <xf numFmtId="49" fontId="13" fillId="0" borderId="1" xfId="0" applyNumberFormat="1" applyFont="1" applyBorder="1" applyAlignment="1" applyProtection="1">
      <alignment horizontal="right" vertical="top" wrapText="1"/>
      <protection locked="0"/>
    </xf>
    <xf numFmtId="0" fontId="13" fillId="4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shrinkToFit="1"/>
      <protection locked="0"/>
    </xf>
    <xf numFmtId="168" fontId="13" fillId="4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shrinkToFit="1"/>
    </xf>
    <xf numFmtId="0" fontId="3" fillId="0" borderId="1" xfId="0" applyFont="1" applyBorder="1" applyAlignment="1">
      <alignment horizontal="right" vertical="center" shrinkToFit="1"/>
    </xf>
    <xf numFmtId="0" fontId="23" fillId="0" borderId="0" xfId="0" applyFont="1"/>
    <xf numFmtId="0" fontId="8" fillId="0" borderId="2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shrinkToFit="1"/>
      <protection locked="0"/>
    </xf>
    <xf numFmtId="0" fontId="3" fillId="0" borderId="1" xfId="0" applyFont="1" applyBorder="1" applyAlignment="1">
      <alignment horizontal="right" shrinkToFit="1"/>
    </xf>
    <xf numFmtId="0" fontId="3" fillId="2" borderId="3" xfId="0" applyFont="1" applyFill="1" applyBorder="1" applyAlignment="1">
      <alignment horizontal="center" shrinkToFit="1"/>
    </xf>
    <xf numFmtId="0" fontId="22" fillId="2" borderId="3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22" fillId="0" borderId="0" xfId="0" applyFont="1"/>
    <xf numFmtId="2" fontId="13" fillId="0" borderId="1" xfId="0" applyNumberFormat="1" applyFont="1" applyBorder="1" applyAlignment="1">
      <alignment horizontal="right"/>
    </xf>
    <xf numFmtId="0" fontId="3" fillId="0" borderId="3" xfId="0" applyFont="1" applyBorder="1" applyAlignment="1" applyProtection="1">
      <alignment horizontal="center"/>
      <protection locked="0"/>
    </xf>
    <xf numFmtId="169" fontId="13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9" fontId="13" fillId="0" borderId="1" xfId="0" applyNumberFormat="1" applyFont="1" applyBorder="1" applyAlignment="1">
      <alignment horizontal="center"/>
    </xf>
    <xf numFmtId="4" fontId="13" fillId="4" borderId="1" xfId="0" applyNumberFormat="1" applyFont="1" applyFill="1" applyBorder="1" applyAlignment="1" applyProtection="1">
      <alignment horizontal="right" shrinkToFit="1"/>
      <protection locked="0"/>
    </xf>
    <xf numFmtId="1" fontId="13" fillId="0" borderId="1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right"/>
    </xf>
    <xf numFmtId="0" fontId="13" fillId="0" borderId="4" xfId="0" applyFont="1" applyBorder="1"/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5" fillId="0" borderId="1" xfId="0" applyFont="1" applyBorder="1" applyAlignment="1">
      <alignment horizontal="center" vertical="center" wrapText="1"/>
    </xf>
    <xf numFmtId="4" fontId="13" fillId="0" borderId="1" xfId="0" applyNumberFormat="1" applyFont="1" applyBorder="1"/>
    <xf numFmtId="0" fontId="14" fillId="0" borderId="1" xfId="0" applyFont="1" applyBorder="1" applyAlignment="1">
      <alignment horizontal="center"/>
    </xf>
    <xf numFmtId="4" fontId="13" fillId="0" borderId="0" xfId="0" applyNumberFormat="1" applyFont="1"/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167" fontId="13" fillId="4" borderId="1" xfId="0" applyNumberFormat="1" applyFont="1" applyFill="1" applyBorder="1" applyAlignment="1" applyProtection="1">
      <alignment horizontal="center"/>
      <protection locked="0"/>
    </xf>
    <xf numFmtId="4" fontId="3" fillId="0" borderId="1" xfId="0" applyNumberFormat="1" applyFont="1" applyBorder="1" applyAlignment="1">
      <alignment shrinkToFit="1"/>
    </xf>
    <xf numFmtId="0" fontId="13" fillId="0" borderId="1" xfId="0" applyFont="1" applyBorder="1" applyAlignment="1">
      <alignment horizontal="right"/>
    </xf>
    <xf numFmtId="40" fontId="3" fillId="0" borderId="1" xfId="0" applyNumberFormat="1" applyFont="1" applyBorder="1" applyAlignment="1">
      <alignment shrinkToFit="1"/>
    </xf>
    <xf numFmtId="4" fontId="3" fillId="5" borderId="1" xfId="0" applyNumberFormat="1" applyFont="1" applyFill="1" applyBorder="1" applyAlignment="1">
      <alignment shrinkToFit="1"/>
    </xf>
    <xf numFmtId="0" fontId="3" fillId="5" borderId="1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4" fontId="13" fillId="5" borderId="1" xfId="0" applyNumberFormat="1" applyFont="1" applyFill="1" applyBorder="1" applyAlignment="1">
      <alignment horizontal="center"/>
    </xf>
    <xf numFmtId="40" fontId="3" fillId="5" borderId="1" xfId="0" applyNumberFormat="1" applyFont="1" applyFill="1" applyBorder="1" applyAlignment="1">
      <alignment shrinkToFit="1"/>
    </xf>
    <xf numFmtId="0" fontId="3" fillId="5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9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2" fillId="0" borderId="12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14" fontId="0" fillId="0" borderId="2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8" fillId="0" borderId="1" xfId="0" applyFont="1" applyBorder="1" applyAlignment="1">
      <alignment vertical="center" shrinkToFit="1"/>
    </xf>
    <xf numFmtId="172" fontId="19" fillId="0" borderId="0" xfId="0" applyNumberFormat="1" applyFont="1" applyAlignment="1">
      <alignment horizontal="left"/>
    </xf>
    <xf numFmtId="14" fontId="13" fillId="0" borderId="1" xfId="0" applyNumberFormat="1" applyFont="1" applyBorder="1" applyAlignment="1" applyProtection="1">
      <alignment horizontal="center" vertical="center" wrapText="1"/>
      <protection locked="0"/>
    </xf>
    <xf numFmtId="174" fontId="13" fillId="0" borderId="0" xfId="0" applyNumberFormat="1" applyFont="1"/>
    <xf numFmtId="175" fontId="3" fillId="0" borderId="1" xfId="0" applyNumberFormat="1" applyFont="1" applyBorder="1" applyAlignment="1">
      <alignment horizontal="center" vertical="center"/>
    </xf>
    <xf numFmtId="0" fontId="13" fillId="5" borderId="5" xfId="0" applyFont="1" applyFill="1" applyBorder="1"/>
    <xf numFmtId="0" fontId="3" fillId="5" borderId="5" xfId="0" applyFont="1" applyFill="1" applyBorder="1" applyAlignment="1">
      <alignment vertical="center"/>
    </xf>
    <xf numFmtId="0" fontId="27" fillId="0" borderId="20" xfId="0" applyFont="1" applyBorder="1" applyAlignment="1">
      <alignment vertical="center" shrinkToFit="1"/>
    </xf>
    <xf numFmtId="22" fontId="3" fillId="4" borderId="1" xfId="0" applyNumberFormat="1" applyFont="1" applyFill="1" applyBorder="1" applyAlignment="1">
      <alignment horizontal="center" shrinkToFit="1"/>
    </xf>
    <xf numFmtId="49" fontId="3" fillId="0" borderId="26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left"/>
    </xf>
    <xf numFmtId="0" fontId="0" fillId="0" borderId="26" xfId="0" applyBorder="1"/>
    <xf numFmtId="49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17" xfId="0" applyBorder="1"/>
    <xf numFmtId="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49" fontId="3" fillId="6" borderId="29" xfId="0" applyNumberFormat="1" applyFont="1" applyFill="1" applyBorder="1" applyAlignment="1">
      <alignment horizontal="center" vertical="center"/>
    </xf>
    <xf numFmtId="49" fontId="3" fillId="6" borderId="30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5" fillId="6" borderId="31" xfId="0" applyNumberFormat="1" applyFont="1" applyFill="1" applyBorder="1" applyAlignment="1">
      <alignment horizontal="center" vertical="center"/>
    </xf>
    <xf numFmtId="49" fontId="5" fillId="6" borderId="3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8" fontId="5" fillId="0" borderId="3" xfId="0" applyNumberFormat="1" applyFont="1" applyBorder="1" applyAlignment="1" applyProtection="1">
      <alignment horizontal="left" vertical="center"/>
      <protection locked="0"/>
    </xf>
    <xf numFmtId="18" fontId="5" fillId="0" borderId="4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3" xfId="9" applyFill="1" applyBorder="1" applyAlignment="1" applyProtection="1">
      <alignment horizontal="left" shrinkToFit="1"/>
      <protection locked="0"/>
    </xf>
    <xf numFmtId="0" fontId="13" fillId="0" borderId="4" xfId="0" applyFont="1" applyBorder="1" applyAlignment="1" applyProtection="1">
      <alignment horizontal="left" shrinkToFit="1"/>
      <protection locked="0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9" fontId="17" fillId="0" borderId="3" xfId="9" applyNumberFormat="1" applyBorder="1" applyAlignment="1" applyProtection="1">
      <alignment horizontal="center" vertical="center" shrinkToFit="1"/>
    </xf>
    <xf numFmtId="39" fontId="13" fillId="0" borderId="4" xfId="0" applyNumberFormat="1" applyFont="1" applyBorder="1" applyAlignment="1">
      <alignment horizontal="center" vertical="center" shrinkToFit="1"/>
    </xf>
    <xf numFmtId="4" fontId="3" fillId="0" borderId="3" xfId="0" applyNumberFormat="1" applyFont="1" applyBorder="1" applyAlignment="1">
      <alignment horizontal="center" shrinkToFit="1"/>
    </xf>
    <xf numFmtId="4" fontId="3" fillId="0" borderId="4" xfId="0" applyNumberFormat="1" applyFont="1" applyBorder="1" applyAlignment="1">
      <alignment horizontal="center" shrinkToFit="1"/>
    </xf>
    <xf numFmtId="0" fontId="13" fillId="4" borderId="3" xfId="0" applyFont="1" applyFill="1" applyBorder="1" applyAlignment="1" applyProtection="1">
      <alignment horizontal="center"/>
      <protection locked="0"/>
    </xf>
    <xf numFmtId="0" fontId="13" fillId="4" borderId="4" xfId="0" applyFont="1" applyFill="1" applyBorder="1" applyAlignment="1" applyProtection="1">
      <alignment horizontal="center"/>
      <protection locked="0"/>
    </xf>
    <xf numFmtId="40" fontId="3" fillId="0" borderId="3" xfId="0" applyNumberFormat="1" applyFont="1" applyBorder="1" applyAlignment="1">
      <alignment horizontal="center"/>
    </xf>
    <xf numFmtId="40" fontId="3" fillId="0" borderId="4" xfId="0" applyNumberFormat="1" applyFont="1" applyBorder="1" applyAlignment="1">
      <alignment horizontal="center"/>
    </xf>
    <xf numFmtId="4" fontId="13" fillId="4" borderId="3" xfId="0" applyNumberFormat="1" applyFont="1" applyFill="1" applyBorder="1" applyAlignment="1" applyProtection="1">
      <alignment horizontal="center"/>
      <protection locked="0"/>
    </xf>
    <xf numFmtId="4" fontId="13" fillId="4" borderId="4" xfId="0" applyNumberFormat="1" applyFont="1" applyFill="1" applyBorder="1" applyAlignment="1" applyProtection="1">
      <alignment horizontal="center"/>
      <protection locked="0"/>
    </xf>
    <xf numFmtId="167" fontId="4" fillId="4" borderId="3" xfId="0" applyNumberFormat="1" applyFont="1" applyFill="1" applyBorder="1" applyAlignment="1" applyProtection="1">
      <alignment horizontal="center"/>
      <protection locked="0"/>
    </xf>
    <xf numFmtId="167" fontId="4" fillId="4" borderId="4" xfId="0" applyNumberFormat="1" applyFont="1" applyFill="1" applyBorder="1" applyAlignment="1" applyProtection="1">
      <alignment horizontal="center"/>
      <protection locked="0"/>
    </xf>
    <xf numFmtId="14" fontId="13" fillId="0" borderId="3" xfId="0" applyNumberFormat="1" applyFont="1" applyBorder="1" applyAlignment="1">
      <alignment horizontal="center"/>
    </xf>
    <xf numFmtId="14" fontId="13" fillId="0" borderId="4" xfId="0" applyNumberFormat="1" applyFont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0" fontId="3" fillId="6" borderId="3" xfId="0" applyNumberFormat="1" applyFont="1" applyFill="1" applyBorder="1" applyAlignment="1">
      <alignment horizontal="center"/>
    </xf>
    <xf numFmtId="40" fontId="3" fillId="6" borderId="4" xfId="0" applyNumberFormat="1" applyFont="1" applyFill="1" applyBorder="1" applyAlignment="1">
      <alignment horizontal="center"/>
    </xf>
    <xf numFmtId="0" fontId="13" fillId="0" borderId="3" xfId="0" applyFont="1" applyBorder="1" applyAlignment="1" applyProtection="1">
      <alignment horizontal="left" shrinkToFit="1"/>
      <protection locked="0"/>
    </xf>
    <xf numFmtId="0" fontId="0" fillId="0" borderId="12" xfId="0" applyBorder="1" applyAlignment="1" applyProtection="1">
      <alignment horizontal="left" shrinkToFit="1"/>
      <protection locked="0"/>
    </xf>
    <xf numFmtId="0" fontId="0" fillId="0" borderId="4" xfId="0" applyBorder="1" applyAlignment="1" applyProtection="1">
      <alignment horizontal="left" shrinkToFit="1"/>
      <protection locked="0"/>
    </xf>
    <xf numFmtId="2" fontId="13" fillId="0" borderId="3" xfId="0" applyNumberFormat="1" applyFont="1" applyBorder="1" applyAlignment="1">
      <alignment horizontal="center" shrinkToFit="1"/>
    </xf>
    <xf numFmtId="2" fontId="13" fillId="0" borderId="4" xfId="0" applyNumberFormat="1" applyFont="1" applyBorder="1" applyAlignment="1">
      <alignment horizontal="center" shrinkToFit="1"/>
    </xf>
    <xf numFmtId="2" fontId="13" fillId="5" borderId="3" xfId="0" applyNumberFormat="1" applyFont="1" applyFill="1" applyBorder="1" applyAlignment="1">
      <alignment horizontal="center" shrinkToFit="1"/>
    </xf>
    <xf numFmtId="2" fontId="13" fillId="5" borderId="4" xfId="0" applyNumberFormat="1" applyFont="1" applyFill="1" applyBorder="1" applyAlignment="1">
      <alignment horizontal="center" shrinkToFit="1"/>
    </xf>
    <xf numFmtId="4" fontId="22" fillId="5" borderId="3" xfId="0" applyNumberFormat="1" applyFont="1" applyFill="1" applyBorder="1" applyAlignment="1">
      <alignment horizontal="center" shrinkToFit="1"/>
    </xf>
    <xf numFmtId="4" fontId="22" fillId="5" borderId="4" xfId="0" applyNumberFormat="1" applyFont="1" applyFill="1" applyBorder="1" applyAlignment="1">
      <alignment horizontal="center" shrinkToFit="1"/>
    </xf>
    <xf numFmtId="4" fontId="3" fillId="5" borderId="3" xfId="0" applyNumberFormat="1" applyFont="1" applyFill="1" applyBorder="1" applyAlignment="1">
      <alignment horizontal="center" shrinkToFit="1"/>
    </xf>
    <xf numFmtId="4" fontId="3" fillId="5" borderId="4" xfId="0" applyNumberFormat="1" applyFont="1" applyFill="1" applyBorder="1" applyAlignment="1">
      <alignment horizontal="center" shrinkToFit="1"/>
    </xf>
    <xf numFmtId="172" fontId="13" fillId="0" borderId="3" xfId="0" applyNumberFormat="1" applyFont="1" applyBorder="1" applyAlignment="1" applyProtection="1">
      <alignment horizontal="left" shrinkToFit="1"/>
      <protection locked="0"/>
    </xf>
    <xf numFmtId="172" fontId="13" fillId="0" borderId="4" xfId="0" applyNumberFormat="1" applyFont="1" applyBorder="1" applyAlignment="1" applyProtection="1">
      <alignment horizontal="left" shrinkToFit="1"/>
      <protection locked="0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39" fontId="3" fillId="0" borderId="3" xfId="0" applyNumberFormat="1" applyFont="1" applyBorder="1" applyAlignment="1" applyProtection="1">
      <alignment horizontal="left" shrinkToFit="1"/>
      <protection locked="0"/>
    </xf>
    <xf numFmtId="39" fontId="3" fillId="0" borderId="4" xfId="0" applyNumberFormat="1" applyFont="1" applyBorder="1" applyAlignment="1" applyProtection="1">
      <alignment horizontal="left" shrinkToFit="1"/>
      <protection locked="0"/>
    </xf>
    <xf numFmtId="173" fontId="5" fillId="0" borderId="3" xfId="0" applyNumberFormat="1" applyFont="1" applyBorder="1" applyAlignment="1" applyProtection="1">
      <alignment horizontal="left" vertical="center"/>
      <protection locked="0"/>
    </xf>
    <xf numFmtId="173" fontId="5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shrinkToFit="1"/>
      <protection locked="0"/>
    </xf>
    <xf numFmtId="0" fontId="3" fillId="0" borderId="4" xfId="0" applyFont="1" applyBorder="1" applyAlignment="1" applyProtection="1">
      <alignment horizontal="left" shrinkToFit="1"/>
      <protection locked="0"/>
    </xf>
    <xf numFmtId="0" fontId="13" fillId="0" borderId="32" xfId="0" applyFont="1" applyBorder="1" applyAlignment="1" applyProtection="1">
      <alignment horizontal="left" shrinkToFit="1"/>
      <protection locked="0"/>
    </xf>
    <xf numFmtId="0" fontId="0" fillId="0" borderId="21" xfId="0" applyBorder="1" applyAlignment="1" applyProtection="1">
      <alignment horizontal="left" shrinkToFit="1"/>
      <protection locked="0"/>
    </xf>
    <xf numFmtId="0" fontId="0" fillId="0" borderId="30" xfId="0" applyBorder="1" applyAlignment="1" applyProtection="1">
      <alignment horizontal="left" shrinkToFit="1"/>
      <protection locked="0"/>
    </xf>
    <xf numFmtId="170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shrinkToFit="1"/>
    </xf>
    <xf numFmtId="0" fontId="28" fillId="0" borderId="4" xfId="0" applyFont="1" applyBorder="1" applyAlignment="1">
      <alignment horizontal="center" vertical="center" shrinkToFit="1"/>
    </xf>
    <xf numFmtId="0" fontId="27" fillId="0" borderId="6" xfId="0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22" fontId="27" fillId="0" borderId="3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" fontId="13" fillId="0" borderId="36" xfId="0" applyNumberFormat="1" applyFon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172" fontId="27" fillId="0" borderId="38" xfId="0" applyNumberFormat="1" applyFont="1" applyBorder="1" applyAlignment="1">
      <alignment horizontal="left" vertical="center"/>
    </xf>
    <xf numFmtId="172" fontId="27" fillId="0" borderId="19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right" vertical="center"/>
    </xf>
    <xf numFmtId="0" fontId="4" fillId="0" borderId="38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7" fillId="0" borderId="38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8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indent="3"/>
    </xf>
    <xf numFmtId="0" fontId="8" fillId="0" borderId="32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4" fontId="3" fillId="0" borderId="31" xfId="0" applyNumberFormat="1" applyFont="1" applyBorder="1" applyAlignment="1">
      <alignment horizontal="center" vertical="center"/>
    </xf>
    <xf numFmtId="4" fontId="3" fillId="0" borderId="33" xfId="0" applyNumberFormat="1" applyFont="1" applyBorder="1" applyAlignment="1">
      <alignment horizontal="center" vertical="center"/>
    </xf>
    <xf numFmtId="4" fontId="3" fillId="0" borderId="32" xfId="0" applyNumberFormat="1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18" xfId="0" applyFont="1" applyBorder="1" applyAlignment="1">
      <alignment vertical="center"/>
    </xf>
    <xf numFmtId="0" fontId="24" fillId="0" borderId="45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indent="36"/>
    </xf>
    <xf numFmtId="0" fontId="3" fillId="0" borderId="38" xfId="0" applyFont="1" applyBorder="1" applyAlignment="1">
      <alignment horizontal="left" vertical="center" indent="36"/>
    </xf>
    <xf numFmtId="0" fontId="3" fillId="0" borderId="19" xfId="0" applyFont="1" applyBorder="1" applyAlignment="1">
      <alignment horizontal="left" vertical="center" indent="36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5" fillId="0" borderId="3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4" fontId="3" fillId="0" borderId="12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2" fontId="27" fillId="0" borderId="4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 indent="3"/>
    </xf>
    <xf numFmtId="0" fontId="5" fillId="0" borderId="33" xfId="0" applyFont="1" applyBorder="1" applyAlignment="1">
      <alignment horizontal="left" vertical="center" indent="3"/>
    </xf>
    <xf numFmtId="0" fontId="5" fillId="0" borderId="29" xfId="0" applyFont="1" applyBorder="1" applyAlignment="1">
      <alignment horizontal="left" vertical="center" indent="3"/>
    </xf>
    <xf numFmtId="0" fontId="5" fillId="0" borderId="32" xfId="0" applyFont="1" applyBorder="1" applyAlignment="1">
      <alignment horizontal="left" vertical="center" indent="3"/>
    </xf>
    <xf numFmtId="0" fontId="5" fillId="0" borderId="21" xfId="0" applyFont="1" applyBorder="1" applyAlignment="1">
      <alignment horizontal="left" vertical="center" indent="3"/>
    </xf>
    <xf numFmtId="0" fontId="5" fillId="0" borderId="30" xfId="0" applyFont="1" applyBorder="1" applyAlignment="1">
      <alignment horizontal="left" vertical="center" indent="3"/>
    </xf>
    <xf numFmtId="4" fontId="3" fillId="0" borderId="29" xfId="0" applyNumberFormat="1" applyFont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center"/>
    </xf>
    <xf numFmtId="14" fontId="0" fillId="0" borderId="49" xfId="0" applyNumberForma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4" fontId="0" fillId="0" borderId="49" xfId="0" applyNumberFormat="1" applyBorder="1" applyAlignment="1">
      <alignment horizontal="center"/>
    </xf>
    <xf numFmtId="4" fontId="0" fillId="0" borderId="50" xfId="0" applyNumberFormat="1" applyBorder="1" applyAlignment="1">
      <alignment horizontal="center"/>
    </xf>
    <xf numFmtId="0" fontId="3" fillId="0" borderId="36" xfId="0" applyFont="1" applyBorder="1" applyAlignment="1">
      <alignment horizontal="left" vertical="center" indent="35"/>
    </xf>
    <xf numFmtId="0" fontId="3" fillId="0" borderId="38" xfId="0" applyFont="1" applyBorder="1" applyAlignment="1">
      <alignment horizontal="left" vertical="center" indent="35"/>
    </xf>
    <xf numFmtId="0" fontId="3" fillId="0" borderId="19" xfId="0" applyFont="1" applyBorder="1" applyAlignment="1">
      <alignment horizontal="left" vertical="center" indent="35"/>
    </xf>
  </cellXfs>
  <cellStyles count="13">
    <cellStyle name="F2" xfId="1" xr:uid="{00000000-0005-0000-0000-000000000000}"/>
    <cellStyle name="F3" xfId="2" xr:uid="{00000000-0005-0000-0000-000001000000}"/>
    <cellStyle name="F4" xfId="3" xr:uid="{00000000-0005-0000-0000-000002000000}"/>
    <cellStyle name="F5" xfId="4" xr:uid="{00000000-0005-0000-0000-000003000000}"/>
    <cellStyle name="F6" xfId="5" xr:uid="{00000000-0005-0000-0000-000004000000}"/>
    <cellStyle name="F7" xfId="6" xr:uid="{00000000-0005-0000-0000-000005000000}"/>
    <cellStyle name="F8" xfId="7" xr:uid="{00000000-0005-0000-0000-000006000000}"/>
    <cellStyle name="Grey" xfId="8" xr:uid="{00000000-0005-0000-0000-000007000000}"/>
    <cellStyle name="Hyperlink" xfId="9" builtinId="8"/>
    <cellStyle name="Input [yellow]" xfId="10" xr:uid="{00000000-0005-0000-0000-000009000000}"/>
    <cellStyle name="Normal" xfId="0" builtinId="0"/>
    <cellStyle name="Normal - Style1" xfId="11" xr:uid="{00000000-0005-0000-0000-00000B000000}"/>
    <cellStyle name="Percent [2]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28575</xdr:rowOff>
    </xdr:from>
    <xdr:to>
      <xdr:col>18</xdr:col>
      <xdr:colOff>276225</xdr:colOff>
      <xdr:row>0</xdr:row>
      <xdr:rowOff>714375</xdr:rowOff>
    </xdr:to>
    <xdr:pic>
      <xdr:nvPicPr>
        <xdr:cNvPr id="46359" name="Picture 3" descr="rf1 logo.JPG">
          <a:extLst>
            <a:ext uri="{FF2B5EF4-FFF2-40B4-BE49-F238E27FC236}">
              <a16:creationId xmlns:a16="http://schemas.microsoft.com/office/drawing/2014/main" id="{00000000-0008-0000-0400-000017B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857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28575</xdr:rowOff>
    </xdr:from>
    <xdr:to>
      <xdr:col>18</xdr:col>
      <xdr:colOff>276225</xdr:colOff>
      <xdr:row>0</xdr:row>
      <xdr:rowOff>714375</xdr:rowOff>
    </xdr:to>
    <xdr:pic>
      <xdr:nvPicPr>
        <xdr:cNvPr id="45417" name="Picture 3" descr="rf1 logo.JPG">
          <a:extLst>
            <a:ext uri="{FF2B5EF4-FFF2-40B4-BE49-F238E27FC236}">
              <a16:creationId xmlns:a16="http://schemas.microsoft.com/office/drawing/2014/main" id="{00000000-0008-0000-0500-000069B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857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T33"/>
  <sheetViews>
    <sheetView tabSelected="1" workbookViewId="0">
      <selection activeCell="BU4" sqref="BU4"/>
    </sheetView>
  </sheetViews>
  <sheetFormatPr defaultColWidth="8.85546875" defaultRowHeight="12.75" customHeight="1" x14ac:dyDescent="0.2"/>
  <cols>
    <col min="1" max="1" width="9.42578125" style="8" customWidth="1"/>
    <col min="2" max="2" width="28.7109375" style="16" customWidth="1"/>
    <col min="3" max="3" width="8.7109375" style="16" customWidth="1"/>
    <col min="4" max="4" width="28.7109375" style="16" customWidth="1"/>
    <col min="5" max="5" width="28.42578125" style="16" customWidth="1"/>
    <col min="6" max="6" width="16.7109375" style="15" customWidth="1"/>
    <col min="7" max="7" width="12.7109375" style="15" customWidth="1"/>
    <col min="8" max="8" width="8" style="15" customWidth="1"/>
    <col min="9" max="9" width="17.7109375" style="14" customWidth="1"/>
    <col min="10" max="10" width="3.7109375" style="15" customWidth="1"/>
    <col min="11" max="13" width="10.7109375" style="15" hidden="1" customWidth="1"/>
    <col min="14" max="14" width="5.7109375" style="15" hidden="1" customWidth="1"/>
    <col min="15" max="17" width="5.7109375" style="2" hidden="1" customWidth="1"/>
    <col min="18" max="32" width="9.140625" style="2" hidden="1" customWidth="1"/>
    <col min="33" max="35" width="9.140625" style="8" hidden="1" customWidth="1"/>
    <col min="36" max="58" width="9.140625" style="2" hidden="1" customWidth="1"/>
    <col min="59" max="60" width="10.7109375" style="2" customWidth="1"/>
    <col min="61" max="61" width="20.7109375" style="2" customWidth="1"/>
    <col min="62" max="70" width="9.140625" style="2" hidden="1" customWidth="1"/>
    <col min="71" max="71" width="8.85546875" style="43"/>
    <col min="72" max="72" width="10.7109375" style="44" customWidth="1"/>
    <col min="73" max="73" width="16.28515625" style="2" customWidth="1"/>
    <col min="74" max="111" width="8.85546875" style="2"/>
    <col min="112" max="117" width="6.7109375" style="2" customWidth="1"/>
    <col min="118" max="121" width="8.7109375" style="8" customWidth="1"/>
    <col min="122" max="128" width="8.85546875" style="2"/>
    <col min="129" max="136" width="8.85546875" customWidth="1"/>
    <col min="137" max="137" width="2.85546875" style="21" customWidth="1"/>
    <col min="138" max="16384" width="8.85546875" style="2"/>
  </cols>
  <sheetData>
    <row r="1" spans="1:150" ht="12" customHeight="1" x14ac:dyDescent="0.2">
      <c r="A1" s="28" t="s">
        <v>0</v>
      </c>
      <c r="B1" s="196"/>
      <c r="C1" s="197"/>
      <c r="D1" s="198"/>
      <c r="E1" s="26" t="str">
        <f>CONCATENATE("EMPLOYEE COUNT  ",(COUNT(BJ9:BJ33)))</f>
        <v>EMPLOYEE COUNT  0</v>
      </c>
      <c r="F1" s="25" t="s">
        <v>1</v>
      </c>
      <c r="G1" s="194"/>
      <c r="H1" s="195"/>
      <c r="I1" s="147" t="s">
        <v>2</v>
      </c>
      <c r="J1" s="147"/>
      <c r="K1" s="143" t="s">
        <v>3</v>
      </c>
      <c r="L1" s="143"/>
      <c r="M1" s="45" t="s">
        <v>4</v>
      </c>
      <c r="N1" s="145" t="s">
        <v>5</v>
      </c>
      <c r="O1" s="145"/>
      <c r="P1" s="145" t="s">
        <v>6</v>
      </c>
      <c r="Q1" s="145"/>
      <c r="R1" s="145" t="s">
        <v>7</v>
      </c>
      <c r="S1" s="145"/>
      <c r="T1" s="29" t="s">
        <v>8</v>
      </c>
      <c r="U1" s="29" t="s">
        <v>9</v>
      </c>
      <c r="V1" s="29" t="s">
        <v>10</v>
      </c>
      <c r="W1" s="47" t="s">
        <v>11</v>
      </c>
      <c r="X1" s="47" t="s">
        <v>12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161"/>
      <c r="BH1" s="162"/>
      <c r="BI1" s="53" t="s">
        <v>13</v>
      </c>
      <c r="BJ1" s="54"/>
      <c r="BK1" s="10"/>
      <c r="BL1" s="10"/>
      <c r="BM1" s="10"/>
      <c r="BN1" s="35"/>
      <c r="BO1" s="35"/>
      <c r="BP1" s="10"/>
      <c r="BQ1" s="10"/>
      <c r="BR1" s="10"/>
      <c r="BS1" s="178">
        <f>SUM(BG9:BG33)</f>
        <v>0</v>
      </c>
      <c r="BT1" s="179"/>
      <c r="BU1" s="63" t="s">
        <v>14</v>
      </c>
      <c r="BW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/>
      <c r="DS1"/>
      <c r="DT1"/>
      <c r="DU1"/>
      <c r="DV1"/>
      <c r="DW1"/>
      <c r="DX1" s="31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</row>
    <row r="2" spans="1:150" ht="12.75" customHeight="1" x14ac:dyDescent="0.2">
      <c r="A2" s="28" t="s">
        <v>15</v>
      </c>
      <c r="B2" s="175" t="s">
        <v>117</v>
      </c>
      <c r="C2" s="176"/>
      <c r="D2" s="177"/>
      <c r="E2" s="27" t="str">
        <f>IF(M5=0," ",IF(M5&gt;0,"REPORT OVERPAYMENT",IF(M5&lt;0,"REPORT UNDERPAYMENT")))</f>
        <v xml:space="preserve"> </v>
      </c>
      <c r="F2" s="25" t="s">
        <v>16</v>
      </c>
      <c r="G2" s="192"/>
      <c r="H2" s="193"/>
      <c r="I2" s="142" t="s">
        <v>17</v>
      </c>
      <c r="J2" s="142"/>
      <c r="K2" s="10">
        <f>IF(E5&lt;=3,1,IF(E5&lt;=6,2,IF(E5&lt;=9,3,IF(E5&lt;=12,4))))</f>
        <v>1</v>
      </c>
      <c r="L2" s="10">
        <f>IF(K2=1,1,IF(K2&lt;5,0))</f>
        <v>1</v>
      </c>
      <c r="M2" s="48">
        <f>BG2-BS1-BS2</f>
        <v>0</v>
      </c>
      <c r="N2" s="146" t="b">
        <f>IF(E5&gt;=7,0,IF(E5=1,"JANUARY",IF(E5=2,"FEBRUARY",IF(E5=3,"MARCH",IF(E5=4,"APRIL",IF(E5=5,"MAY",IF(E5=6,"JUNE")))))))</f>
        <v>0</v>
      </c>
      <c r="O2" s="146"/>
      <c r="P2" s="144">
        <f>BG2*100</f>
        <v>0</v>
      </c>
      <c r="Q2" s="144"/>
      <c r="R2" s="144">
        <f>P2</f>
        <v>0</v>
      </c>
      <c r="S2" s="144"/>
      <c r="T2" s="9" t="b">
        <v>0</v>
      </c>
      <c r="U2" s="47" t="s">
        <v>18</v>
      </c>
      <c r="V2" s="47" t="s">
        <v>18</v>
      </c>
      <c r="W2" s="10">
        <v>2004</v>
      </c>
      <c r="X2" s="10">
        <v>2005</v>
      </c>
      <c r="Y2" s="10">
        <v>2006</v>
      </c>
      <c r="Z2" s="10">
        <v>2007</v>
      </c>
      <c r="AA2" s="10">
        <v>2008</v>
      </c>
      <c r="AB2" s="10">
        <v>2009</v>
      </c>
      <c r="AC2" s="10">
        <v>2010</v>
      </c>
      <c r="AD2" s="10">
        <v>2011</v>
      </c>
      <c r="AE2" s="10">
        <v>2012</v>
      </c>
      <c r="AF2" s="10">
        <v>2013</v>
      </c>
      <c r="AG2" s="10">
        <v>2014</v>
      </c>
      <c r="AH2" s="10">
        <v>2015</v>
      </c>
      <c r="AI2" s="9"/>
      <c r="AJ2" s="9"/>
      <c r="AK2" s="9"/>
      <c r="AL2" s="34"/>
      <c r="AM2" s="9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165"/>
      <c r="BH2" s="166"/>
      <c r="BI2" s="53">
        <f>IF(E3="PRIVATE","TOTAL ES",IF(E3="HOUSEHOLD","TOTAL ES",IF(E3="GOVERNMENT","TOTAL GS",)))</f>
        <v>0</v>
      </c>
      <c r="BJ2" s="10"/>
      <c r="BK2" s="10"/>
      <c r="BL2" s="10"/>
      <c r="BM2" s="10"/>
      <c r="BN2" s="9"/>
      <c r="BO2" s="9"/>
      <c r="BP2" s="9" t="s">
        <v>19</v>
      </c>
      <c r="BQ2" s="9"/>
      <c r="BR2" s="9"/>
      <c r="BS2" s="178">
        <f>SUM(BH9:BH33)</f>
        <v>0</v>
      </c>
      <c r="BT2" s="179"/>
      <c r="BU2" s="64" t="s">
        <v>20</v>
      </c>
      <c r="BW2" s="30"/>
      <c r="DN2" s="2"/>
      <c r="DO2" s="2"/>
      <c r="DP2" s="2"/>
      <c r="DQ2" s="2"/>
      <c r="DR2"/>
      <c r="DS2"/>
      <c r="DT2"/>
      <c r="DU2"/>
      <c r="DV2"/>
      <c r="DW2"/>
      <c r="DX2" s="21"/>
      <c r="DY2" s="2"/>
      <c r="DZ2" s="2"/>
      <c r="EA2" s="2"/>
      <c r="EB2" s="2"/>
      <c r="EC2" s="2"/>
      <c r="ED2" s="2"/>
      <c r="EE2" s="2"/>
      <c r="EF2" s="2"/>
      <c r="EG2" s="2"/>
    </row>
    <row r="3" spans="1:150" ht="12.75" customHeight="1" x14ac:dyDescent="0.2">
      <c r="A3" s="28" t="s">
        <v>21</v>
      </c>
      <c r="B3" s="186" t="s">
        <v>118</v>
      </c>
      <c r="C3" s="187"/>
      <c r="D3" s="25" t="s">
        <v>22</v>
      </c>
      <c r="E3" s="33"/>
      <c r="F3" s="25" t="s">
        <v>24</v>
      </c>
      <c r="G3" s="190"/>
      <c r="H3" s="191"/>
      <c r="I3" s="142" t="s">
        <v>25</v>
      </c>
      <c r="J3" s="142"/>
      <c r="K3" s="49" t="s">
        <v>26</v>
      </c>
      <c r="L3" s="10">
        <f>IF(K2=2,1,IF(K2&lt;5,0))</f>
        <v>0</v>
      </c>
      <c r="M3" s="46">
        <f>BG2-BS1-BS3</f>
        <v>0</v>
      </c>
      <c r="N3" s="146">
        <f>IF(E5&lt;=6,0,IF(E5=7,"JULY",IF(E5=8,"AUGUST",IF(E5=9,"SEPTEMBER",IF(E5=10,"OCTOBER",IF(E5=11,"NOVEMBER",IF(E5=12,"DECEMBER")))))))</f>
        <v>0</v>
      </c>
      <c r="O3" s="146"/>
      <c r="P3" s="144">
        <f>BS3*100</f>
        <v>0</v>
      </c>
      <c r="Q3" s="144"/>
      <c r="R3" s="144">
        <f>P3</f>
        <v>0</v>
      </c>
      <c r="S3" s="144"/>
      <c r="T3" s="36" t="s">
        <v>27</v>
      </c>
      <c r="U3" s="9">
        <f>IF(E3="PRIVATE",1,)</f>
        <v>0</v>
      </c>
      <c r="V3" s="10" t="s">
        <v>23</v>
      </c>
      <c r="W3" s="10"/>
      <c r="X3" s="10"/>
      <c r="Y3" s="169">
        <v>7306</v>
      </c>
      <c r="Z3" s="170"/>
      <c r="AA3" s="10"/>
      <c r="AB3" s="10"/>
      <c r="AC3" s="10"/>
      <c r="AD3" s="10"/>
      <c r="AE3" s="10"/>
      <c r="AF3" s="10"/>
      <c r="AG3" s="10"/>
      <c r="AH3" s="10"/>
      <c r="AI3" s="9"/>
      <c r="AJ3" s="9"/>
      <c r="AK3" s="9"/>
      <c r="AL3" s="34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67"/>
      <c r="BH3" s="168"/>
      <c r="BI3" s="56" t="str">
        <f>IF(F6=0,"NO ALLOTED GS",IF(F6&gt;0,"TOTAL ALLOTED"))</f>
        <v>NO ALLOTED GS</v>
      </c>
      <c r="BJ3" s="57"/>
      <c r="BK3" s="58"/>
      <c r="BL3" s="58"/>
      <c r="BM3" s="58"/>
      <c r="BN3" s="59"/>
      <c r="BO3" s="59"/>
      <c r="BP3" s="59" t="s">
        <v>28</v>
      </c>
      <c r="BQ3" s="59"/>
      <c r="BR3" s="59"/>
      <c r="BS3" s="180">
        <f>SUM(BI9:BI33)</f>
        <v>0</v>
      </c>
      <c r="BT3" s="181"/>
      <c r="BU3" s="64" t="s">
        <v>29</v>
      </c>
      <c r="BW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/>
      <c r="DS3"/>
      <c r="DT3"/>
      <c r="DU3"/>
      <c r="DV3"/>
      <c r="DW3"/>
      <c r="DX3" s="31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8"/>
      <c r="ER3" s="8"/>
    </row>
    <row r="4" spans="1:150" ht="12.75" customHeight="1" x14ac:dyDescent="0.2">
      <c r="A4" s="28" t="s">
        <v>30</v>
      </c>
      <c r="B4" s="175" t="s">
        <v>118</v>
      </c>
      <c r="C4" s="151"/>
      <c r="D4" s="25" t="s">
        <v>31</v>
      </c>
      <c r="E4" s="24"/>
      <c r="F4" s="25" t="s">
        <v>32</v>
      </c>
      <c r="G4" s="140" t="s">
        <v>118</v>
      </c>
      <c r="H4" s="141"/>
      <c r="I4" s="142" t="s">
        <v>33</v>
      </c>
      <c r="J4" s="142"/>
      <c r="K4" s="9" t="b">
        <f>IF(E6="R",TRUE,IF(E6="A",FALSE))</f>
        <v>0</v>
      </c>
      <c r="L4" s="10">
        <f>IF(K2=3,1,IF(K2&lt;5,0))</f>
        <v>0</v>
      </c>
      <c r="M4" s="50" t="s">
        <v>34</v>
      </c>
      <c r="N4" s="145" t="b">
        <f>IF(N2=0,N3,IF(N3=0,N2,))</f>
        <v>0</v>
      </c>
      <c r="O4" s="145"/>
      <c r="P4" s="144">
        <f>BS1*2</f>
        <v>0</v>
      </c>
      <c r="Q4" s="144"/>
      <c r="R4" s="144">
        <f>P4*100</f>
        <v>0</v>
      </c>
      <c r="S4" s="144"/>
      <c r="T4" s="10">
        <f>COUNTIF(BG9:BG33,"&gt;0")</f>
        <v>0</v>
      </c>
      <c r="U4" s="9">
        <f>IF(E3="GOVERNMENT",1,)</f>
        <v>0</v>
      </c>
      <c r="V4" s="10" t="s">
        <v>35</v>
      </c>
      <c r="W4" s="10"/>
      <c r="X4" s="10"/>
      <c r="Y4" s="169">
        <v>41274</v>
      </c>
      <c r="Z4" s="170"/>
      <c r="AA4" s="10"/>
      <c r="AB4" s="10"/>
      <c r="AC4" s="10"/>
      <c r="AD4" s="10"/>
      <c r="AE4" s="10"/>
      <c r="AF4" s="10"/>
      <c r="AG4" s="10"/>
      <c r="AH4" s="9"/>
      <c r="AI4" s="9"/>
      <c r="AJ4" s="9"/>
      <c r="AK4" s="34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71" t="b">
        <f>N4</f>
        <v>0</v>
      </c>
      <c r="BH4" s="172"/>
      <c r="BI4" s="56" t="s">
        <v>36</v>
      </c>
      <c r="BJ4" s="58"/>
      <c r="BK4" s="58"/>
      <c r="BL4" s="58"/>
      <c r="BM4" s="58"/>
      <c r="BN4" s="59"/>
      <c r="BO4" s="59"/>
      <c r="BP4" s="60" t="s">
        <v>37</v>
      </c>
      <c r="BQ4" s="60"/>
      <c r="BR4" s="60"/>
      <c r="BS4" s="182">
        <f>IF(F6=0,0,IF(F6&gt;0,BS1-BS3))</f>
        <v>0</v>
      </c>
      <c r="BT4" s="183"/>
      <c r="BU4" s="64" t="s">
        <v>38</v>
      </c>
      <c r="DM4" s="8"/>
      <c r="DR4"/>
      <c r="DS4"/>
      <c r="DT4"/>
      <c r="DU4"/>
      <c r="DV4"/>
      <c r="DW4"/>
      <c r="DX4" s="21"/>
      <c r="DY4" s="2"/>
      <c r="DZ4" s="2"/>
      <c r="EA4" s="2"/>
      <c r="EB4" s="2"/>
      <c r="EC4" s="2"/>
      <c r="ED4" s="2"/>
      <c r="EE4" s="2"/>
      <c r="EF4" s="2"/>
      <c r="EG4" s="2"/>
      <c r="EP4" s="8"/>
      <c r="EQ4" s="8"/>
      <c r="ER4" s="8"/>
    </row>
    <row r="5" spans="1:150" ht="12.75" customHeight="1" x14ac:dyDescent="0.2">
      <c r="A5" s="28" t="s">
        <v>39</v>
      </c>
      <c r="B5" s="175" t="s">
        <v>118</v>
      </c>
      <c r="C5" s="151"/>
      <c r="D5" s="20" t="s">
        <v>5</v>
      </c>
      <c r="E5" s="24"/>
      <c r="F5" s="25" t="s">
        <v>40</v>
      </c>
      <c r="G5" s="140" t="s">
        <v>118</v>
      </c>
      <c r="H5" s="141"/>
      <c r="I5" s="142" t="s">
        <v>41</v>
      </c>
      <c r="J5" s="142"/>
      <c r="K5" s="10" t="b">
        <f>IF(E6="R",FALSE,IF(E6="A",TRUE))</f>
        <v>0</v>
      </c>
      <c r="L5" s="10">
        <f>IF(K2=4,1,IF(K2&lt;5,0))</f>
        <v>0</v>
      </c>
      <c r="M5" s="46">
        <f>IF(F6=0,M2,IF(F6&gt;0,M3))</f>
        <v>0</v>
      </c>
      <c r="N5" s="10"/>
      <c r="O5" s="10"/>
      <c r="P5" s="148">
        <f>BS5*100</f>
        <v>0</v>
      </c>
      <c r="Q5" s="149"/>
      <c r="R5" s="144">
        <f>P5</f>
        <v>0</v>
      </c>
      <c r="S5" s="144"/>
      <c r="T5" s="10">
        <f>COUNTIF(BH9:BH33,"&gt;0")</f>
        <v>0</v>
      </c>
      <c r="U5" s="9">
        <f>IF(E3="HOUSEHOLD",1,)</f>
        <v>0</v>
      </c>
      <c r="V5" s="10" t="s">
        <v>42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9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173">
        <f>IF(BS3=0,BS5,IF(BS3&gt;0,BS6))</f>
        <v>0</v>
      </c>
      <c r="BH5" s="174"/>
      <c r="BI5" s="55" t="str">
        <f>CONCATENATE(BI1," ","&amp;"," ",BI2)</f>
        <v>TOTAL PS &amp; 0</v>
      </c>
      <c r="BJ5" s="10"/>
      <c r="BK5" s="10"/>
      <c r="BL5" s="10"/>
      <c r="BM5" s="10"/>
      <c r="BN5" s="36"/>
      <c r="BO5" s="36"/>
      <c r="BP5" s="10"/>
      <c r="BQ5" s="10"/>
      <c r="BR5" s="10"/>
      <c r="BS5" s="159">
        <f>BS1+BS2</f>
        <v>0</v>
      </c>
      <c r="BT5" s="160"/>
      <c r="BU5" s="64" t="s">
        <v>43</v>
      </c>
      <c r="DM5" s="8"/>
      <c r="DR5"/>
      <c r="DS5"/>
      <c r="DT5"/>
      <c r="DU5"/>
      <c r="DV5"/>
      <c r="DW5"/>
      <c r="DX5"/>
      <c r="DZ5" s="21"/>
      <c r="EA5" s="2"/>
      <c r="EB5" s="2"/>
      <c r="EC5" s="2"/>
      <c r="ED5" s="2"/>
      <c r="EE5" s="2"/>
      <c r="EF5" s="2"/>
      <c r="EG5" s="2"/>
      <c r="ER5" s="8"/>
      <c r="ES5" s="8"/>
      <c r="ET5" s="8"/>
    </row>
    <row r="6" spans="1:150" ht="12.75" customHeight="1" x14ac:dyDescent="0.2">
      <c r="A6" s="28" t="s">
        <v>44</v>
      </c>
      <c r="B6" s="175" t="s">
        <v>118</v>
      </c>
      <c r="C6" s="151"/>
      <c r="D6" s="20" t="s">
        <v>26</v>
      </c>
      <c r="E6" s="11"/>
      <c r="F6" s="38"/>
      <c r="G6" s="157"/>
      <c r="H6" s="158"/>
      <c r="I6" s="188" t="s">
        <v>34</v>
      </c>
      <c r="J6" s="189"/>
      <c r="K6" s="10" t="b">
        <v>0</v>
      </c>
      <c r="L6" s="10" t="b">
        <f>IF(K3=4,1,IF(K3&lt;5,0))</f>
        <v>0</v>
      </c>
      <c r="M6" s="46" t="str">
        <f>IF(F7=0,M3,IF(F7&gt;0,M4))</f>
        <v>OVER/UNDER</v>
      </c>
      <c r="N6" s="10"/>
      <c r="O6" s="10"/>
      <c r="P6" s="148">
        <f>BS6*100</f>
        <v>0</v>
      </c>
      <c r="Q6" s="149"/>
      <c r="R6" s="144">
        <f>P6</f>
        <v>0</v>
      </c>
      <c r="S6" s="144"/>
      <c r="T6" s="10">
        <f>COUNTIF(BI9:BI33,"&gt;0")</f>
        <v>0</v>
      </c>
      <c r="U6" s="9">
        <f>SUM(U3:U4)</f>
        <v>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9"/>
      <c r="AI6" s="9"/>
      <c r="AJ6" s="9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163">
        <f>IF(F6&gt;0,BG2-BS6,IF(F6=0,BG2-BS5))</f>
        <v>0</v>
      </c>
      <c r="BH6" s="164"/>
      <c r="BI6" s="61" t="str">
        <f>CONCATENATE(BI1," ","+"," ",BI3)</f>
        <v>TOTAL PS + NO ALLOTED GS</v>
      </c>
      <c r="BJ6" s="58"/>
      <c r="BK6" s="62"/>
      <c r="BL6" s="62"/>
      <c r="BM6" s="62"/>
      <c r="BN6" s="62"/>
      <c r="BO6" s="58"/>
      <c r="BP6" s="62"/>
      <c r="BQ6" s="62"/>
      <c r="BR6" s="62"/>
      <c r="BS6" s="184">
        <f>BS1+BS3</f>
        <v>0</v>
      </c>
      <c r="BT6" s="185"/>
      <c r="BU6" s="101"/>
      <c r="BV6"/>
      <c r="BW6"/>
      <c r="BX6"/>
      <c r="BY6"/>
      <c r="BZ6"/>
      <c r="CA6"/>
      <c r="CB6"/>
      <c r="CC6" s="21"/>
      <c r="DN6" s="2"/>
      <c r="DO6" s="2"/>
      <c r="DP6" s="2"/>
      <c r="DQ6" s="2"/>
      <c r="DY6" s="2"/>
      <c r="DZ6" s="2"/>
      <c r="EA6" s="2"/>
      <c r="EB6" s="2"/>
      <c r="EC6" s="2"/>
      <c r="ED6" s="2"/>
      <c r="EE6" s="2"/>
      <c r="EF6" s="2"/>
      <c r="EG6" s="2"/>
    </row>
    <row r="7" spans="1:150" ht="12.75" customHeight="1" x14ac:dyDescent="0.2">
      <c r="A7" s="28" t="s">
        <v>45</v>
      </c>
      <c r="B7" s="150" t="s">
        <v>119</v>
      </c>
      <c r="C7" s="151"/>
      <c r="D7" s="20" t="s">
        <v>46</v>
      </c>
      <c r="E7" s="106">
        <f ca="1">NOW()</f>
        <v>45233.907421990742</v>
      </c>
      <c r="F7" s="152" t="s">
        <v>47</v>
      </c>
      <c r="G7" s="154" t="s">
        <v>48</v>
      </c>
      <c r="H7" s="156" t="s">
        <v>49</v>
      </c>
      <c r="I7" s="129" t="s">
        <v>50</v>
      </c>
      <c r="J7" s="131" t="s">
        <v>51</v>
      </c>
      <c r="K7" s="10"/>
      <c r="L7" s="10"/>
      <c r="M7" s="46"/>
      <c r="N7" s="10"/>
      <c r="O7" s="10"/>
      <c r="P7" s="9"/>
      <c r="Q7" s="9"/>
      <c r="R7" s="119"/>
      <c r="S7" s="119"/>
      <c r="T7" s="10"/>
      <c r="U7" s="9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9"/>
      <c r="AJ7" s="9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133" t="s">
        <v>52</v>
      </c>
      <c r="BH7" s="129">
        <f>IF(E3="PRIVATE","ES",IF(E3="HOUSEHOLD","ES",IF(E3="GOVERNMENT","GS",)))</f>
        <v>0</v>
      </c>
      <c r="BI7" s="129" t="s">
        <v>53</v>
      </c>
      <c r="BJ7" s="103"/>
      <c r="BK7" s="104"/>
      <c r="BL7" s="104"/>
      <c r="BM7" s="104"/>
      <c r="BN7" s="104"/>
      <c r="BO7" s="103"/>
      <c r="BP7" s="104"/>
      <c r="BQ7" s="104"/>
      <c r="BR7" s="104"/>
      <c r="BS7" s="135" t="s">
        <v>54</v>
      </c>
      <c r="BT7" s="127" t="s">
        <v>55</v>
      </c>
      <c r="BU7" s="101"/>
      <c r="BV7"/>
      <c r="BW7"/>
      <c r="BX7"/>
      <c r="BY7"/>
      <c r="BZ7"/>
      <c r="CA7"/>
      <c r="CB7"/>
      <c r="CC7" s="21"/>
      <c r="DN7" s="2"/>
      <c r="DO7" s="2"/>
      <c r="DP7" s="2"/>
      <c r="DQ7" s="2"/>
      <c r="DY7" s="2"/>
      <c r="DZ7" s="2"/>
      <c r="EA7" s="2"/>
      <c r="EB7" s="2"/>
      <c r="EC7" s="2"/>
      <c r="ED7" s="2"/>
      <c r="EE7" s="2"/>
      <c r="EF7" s="2"/>
      <c r="EG7" s="2"/>
    </row>
    <row r="8" spans="1:150" ht="12.75" customHeight="1" x14ac:dyDescent="0.2">
      <c r="A8" s="28" t="s">
        <v>56</v>
      </c>
      <c r="B8" s="19" t="s">
        <v>57</v>
      </c>
      <c r="C8" s="19" t="s">
        <v>58</v>
      </c>
      <c r="D8" s="19" t="s">
        <v>59</v>
      </c>
      <c r="E8" s="19" t="s">
        <v>60</v>
      </c>
      <c r="F8" s="153"/>
      <c r="G8" s="155"/>
      <c r="H8" s="156"/>
      <c r="I8" s="130"/>
      <c r="J8" s="132"/>
      <c r="K8" s="118">
        <f>E5</f>
        <v>0</v>
      </c>
      <c r="L8" s="18">
        <f>E4</f>
        <v>0</v>
      </c>
      <c r="M8" s="51">
        <f>G3</f>
        <v>0</v>
      </c>
      <c r="N8" s="23" t="s">
        <v>61</v>
      </c>
      <c r="O8" s="23" t="s">
        <v>62</v>
      </c>
      <c r="P8" s="23" t="s">
        <v>63</v>
      </c>
      <c r="Q8" s="23" t="s">
        <v>64</v>
      </c>
      <c r="R8" s="23" t="s">
        <v>65</v>
      </c>
      <c r="S8" s="23" t="s">
        <v>61</v>
      </c>
      <c r="T8" s="23" t="s">
        <v>62</v>
      </c>
      <c r="U8" s="23" t="s">
        <v>63</v>
      </c>
      <c r="V8" s="23" t="s">
        <v>64</v>
      </c>
      <c r="W8" s="23" t="s">
        <v>66</v>
      </c>
      <c r="X8" s="23" t="s">
        <v>67</v>
      </c>
      <c r="Y8" s="23" t="s">
        <v>61</v>
      </c>
      <c r="Z8" s="23" t="s">
        <v>62</v>
      </c>
      <c r="AA8" s="23" t="s">
        <v>63</v>
      </c>
      <c r="AB8" s="23" t="s">
        <v>68</v>
      </c>
      <c r="AC8" s="23" t="s">
        <v>64</v>
      </c>
      <c r="AD8" s="23" t="s">
        <v>66</v>
      </c>
      <c r="AE8" s="23" t="s">
        <v>69</v>
      </c>
      <c r="AF8" s="23" t="s">
        <v>61</v>
      </c>
      <c r="AG8" s="23" t="s">
        <v>62</v>
      </c>
      <c r="AH8" s="23" t="s">
        <v>63</v>
      </c>
      <c r="AI8" s="23" t="s">
        <v>70</v>
      </c>
      <c r="AJ8" s="23" t="s">
        <v>71</v>
      </c>
      <c r="AK8" s="23" t="s">
        <v>64</v>
      </c>
      <c r="AL8" s="23" t="s">
        <v>66</v>
      </c>
      <c r="AM8" s="23" t="s">
        <v>72</v>
      </c>
      <c r="AN8" s="23" t="s">
        <v>73</v>
      </c>
      <c r="AO8" s="23" t="s">
        <v>61</v>
      </c>
      <c r="AP8" s="23" t="s">
        <v>62</v>
      </c>
      <c r="AQ8" s="23" t="s">
        <v>63</v>
      </c>
      <c r="AR8" s="23" t="s">
        <v>70</v>
      </c>
      <c r="AS8" s="107" t="s">
        <v>74</v>
      </c>
      <c r="AT8" s="23" t="s">
        <v>64</v>
      </c>
      <c r="AU8" s="23" t="s">
        <v>66</v>
      </c>
      <c r="AV8" s="23" t="s">
        <v>72</v>
      </c>
      <c r="AW8" s="23" t="s">
        <v>75</v>
      </c>
      <c r="AX8" s="23" t="s">
        <v>61</v>
      </c>
      <c r="AY8" s="23" t="s">
        <v>62</v>
      </c>
      <c r="AZ8" s="23" t="s">
        <v>63</v>
      </c>
      <c r="BA8" s="23" t="s">
        <v>70</v>
      </c>
      <c r="BB8" s="107" t="s">
        <v>76</v>
      </c>
      <c r="BC8" s="23" t="s">
        <v>64</v>
      </c>
      <c r="BD8" s="23" t="s">
        <v>66</v>
      </c>
      <c r="BE8" s="23" t="s">
        <v>72</v>
      </c>
      <c r="BF8" s="23" t="s">
        <v>77</v>
      </c>
      <c r="BG8" s="134"/>
      <c r="BH8" s="130"/>
      <c r="BI8" s="130"/>
      <c r="BJ8" s="137" t="s">
        <v>78</v>
      </c>
      <c r="BK8" s="138"/>
      <c r="BL8" s="138"/>
      <c r="BM8" s="138"/>
      <c r="BN8" s="139"/>
      <c r="BO8" s="130" t="s">
        <v>79</v>
      </c>
      <c r="BP8" s="130"/>
      <c r="BQ8" s="118" t="s">
        <v>80</v>
      </c>
      <c r="BR8" s="118" t="s">
        <v>55</v>
      </c>
      <c r="BS8" s="136"/>
      <c r="BT8" s="128"/>
      <c r="BU8"/>
      <c r="BV8"/>
      <c r="BX8"/>
      <c r="BY8"/>
      <c r="BZ8"/>
      <c r="CA8"/>
      <c r="CB8"/>
      <c r="CC8" s="21"/>
      <c r="DN8" s="2"/>
      <c r="DO8" s="2"/>
      <c r="DP8" s="2"/>
      <c r="DQ8" s="2"/>
      <c r="DY8" s="2"/>
      <c r="DZ8" s="2"/>
      <c r="EA8" s="2"/>
      <c r="EB8" s="2"/>
      <c r="EC8" s="2"/>
      <c r="ED8" s="2"/>
      <c r="EE8" s="2"/>
      <c r="EF8" s="2"/>
      <c r="EG8" s="2"/>
    </row>
    <row r="9" spans="1:150" ht="12.75" customHeight="1" x14ac:dyDescent="0.2">
      <c r="A9" s="9">
        <v>1</v>
      </c>
      <c r="B9" s="12"/>
      <c r="C9" s="12"/>
      <c r="D9" s="12"/>
      <c r="E9" s="12"/>
      <c r="F9" s="13"/>
      <c r="G9" s="100"/>
      <c r="H9" s="94"/>
      <c r="I9" s="39"/>
      <c r="J9" s="40">
        <v>0</v>
      </c>
      <c r="K9" s="40">
        <f>K8</f>
        <v>0</v>
      </c>
      <c r="L9" s="9">
        <f>L8</f>
        <v>0</v>
      </c>
      <c r="M9" s="38">
        <f>M8</f>
        <v>0</v>
      </c>
      <c r="N9" s="9" t="str">
        <f>IF(I9=0,"0",IF(I9&lt;=4999.99,"1",IF(I9&lt;=5999.99,"2",IF(I9&lt;=6999.99,"3",IF(I9&lt;=7999.99,"4",IF(I9&lt;=8999.99,"5",IF(I9&lt;=9999.99,"6",IF(I9&gt;=9999.99,"0",))))))))</f>
        <v>0</v>
      </c>
      <c r="O9" s="9" t="str">
        <f>IF(I9&lt;=9999.99,"0",IF(I9&lt;=10999.99,"7",IF(I9&lt;=11999.99,"8",IF(I9&lt;=12999.99,"9",IF(I9&lt;=13999.99,"10",IF(I9&lt;=14999.99,"11",IF(I9&gt;=14999.99,"0")))))))</f>
        <v>0</v>
      </c>
      <c r="P9" s="9" t="str">
        <f>IF(I9&lt;=14999.99,"0",IF(I9&gt;=15000,"12"))</f>
        <v>0</v>
      </c>
      <c r="Q9" s="9">
        <f>IF(J9=1,"50",IF(J9=2,"62.50",IF(J9=3,"75",IF(J9=4,"87.5",IF(J9=5,"100",IF(J9=6,"112.50",IF(J9=7,"125",IF(J9=8,"137.50",))))))))</f>
        <v>0</v>
      </c>
      <c r="R9" s="9">
        <f>IF(J9=9,"150",IF(J9=10,"162.50",IF(J9=11,"175",IF(J9=12,"187.50",))))</f>
        <v>0</v>
      </c>
      <c r="S9" s="9" t="str">
        <f>IF(I9=0,"0",IF(I9&lt;=4999.99,"1",IF(I9&lt;=5999.99,"2",IF(I9&lt;=6999.99,"3",IF(I9&lt;=7999.99,"4",IF(I9&lt;=8999.99,"5",IF(I9&lt;=9999.99,"6",IF(I9&gt;=9999.99,"0",))))))))</f>
        <v>0</v>
      </c>
      <c r="T9" s="9" t="str">
        <f>IF(I9&lt;=9999.99,"0",IF(I9&lt;=10999.99,"7",IF(I9&lt;=11999.99,"8",IF(I9&lt;=12999.99,"9",IF(I9&lt;=13999.99,"10",IF(I9&lt;=14999.99,"11",IF(I9&gt;=14999.99,"0")))))))</f>
        <v>0</v>
      </c>
      <c r="U9" s="9" t="str">
        <f>IF(I9&lt;=14999.99,"0",IF(I9&lt;=15999.99,"12",IF(I9&lt;=16999.99,"13",IF(I9&lt;=17999.99,"14",IF(I9&lt;=18999.99,"15",IF(I9&lt;=19999.99,"16",IF(I9&gt;=20000,"17")))))))</f>
        <v>0</v>
      </c>
      <c r="V9" s="32">
        <f>IF(J9=1,"50",IF(J9=2,"62.50",IF(J9=3,"75",IF(J9=4,"87.5",IF(J9=5,"100",IF(J9=6,"112.50",IF(J9=7,"125",IF(J9=8,"137.50",))))))))</f>
        <v>0</v>
      </c>
      <c r="W9" s="32">
        <f>IF(J9=9,"150",IF(J9=10,"162.50",IF(J9=11,"175",IF(J9=12,"187.50",IF(J9=13,"200",IF(J9=14,"212.5",IF(J9=15,"225",IF(J9=16,"237.5",))))))))</f>
        <v>0</v>
      </c>
      <c r="X9" s="32">
        <f>IF(J9=17,"250",)</f>
        <v>0</v>
      </c>
      <c r="Y9" s="9" t="str">
        <f>IF(I9=0,"0",IF(I9&lt;=4999.99,"1",IF(I9&lt;=5999.99,"2",IF(I9&lt;=6999.99,"3",IF(I9&lt;=7999.99,"4",IF(I9&lt;=8999.99,"5",IF(I9&lt;=9999.99,"6",IF(I9&gt;=9999.99,"0",))))))))</f>
        <v>0</v>
      </c>
      <c r="Z9" s="9" t="str">
        <f>IF(I9&lt;=9999.99,"0",IF(I9&lt;=10999.99,"7",IF(I9&lt;=11999.99,"8",IF(I9&lt;=12999.99,"9",IF(I9&lt;=13999.99,"10",IF(I9&lt;=14999.99,"11",IF(I9&gt;=14999.99,"0")))))))</f>
        <v>0</v>
      </c>
      <c r="AA9" s="9" t="str">
        <f>IF(I9&lt;=14999.99,"0",IF(I9&lt;=15999.99,"12",IF(I9&lt;=16999.99,"13",IF(I9&lt;=17999.99,"14",IF(I9&lt;=18999.99,"15",IF(I9&lt;=19999.99,"16",IF(I9&lt;=20999.99,"17",IF(I9&gt;=20999.99,"0"))))))))</f>
        <v>0</v>
      </c>
      <c r="AB9" s="9" t="str">
        <f>IF(I9&lt;=20999.99,"0",IF(I9&lt;=21999.99,"18",IF(I9&lt;=22999.99,"19",IF(I9&lt;=23999.99,"20",IF(I9&lt;=24999.99,"21",IF(I9&gt;=25000,"22"))))))</f>
        <v>0</v>
      </c>
      <c r="AC9" s="32">
        <f>IF(J9=1,"50",IF(J9=2,"62.50",IF(J9=3,"75",IF(J9=4,"87.5",IF(J9=5,"100",IF(J9=6,"112.50",IF(J9=7,"125",IF(J9=8,"137.50",))))))))</f>
        <v>0</v>
      </c>
      <c r="AD9" s="32">
        <f>IF(J9=9,"150",IF(J9=10,"162.50",IF(J9=11,"175",IF(J9=12,"187.50",IF(J9=13,"200",IF(J9=14,"212.5",IF(J9=15,"225",IF(J9=16,"237.5",))))))))</f>
        <v>0</v>
      </c>
      <c r="AE9" s="32">
        <f>IF(J9=17,"250",IF(J9=18,"262.50",IF(J9=19,"275",IF(J9=20,"287.50",IF(J9=21,"300",IF(J9=22,"312.50",))))))</f>
        <v>0</v>
      </c>
      <c r="AF9" s="9" t="str">
        <f>IF(I9=0,"0",IF(I9&lt;=4999.99,"1",IF(I9&lt;=5999.99,"2",IF(I9&lt;=6999.99,"3",IF(I9&lt;=7999.99,"4",IF(I9&lt;=8999.99,"5",IF(I9&lt;=9999.99,"6",IF(I9&gt;=9999.99,"0",))))))))</f>
        <v>0</v>
      </c>
      <c r="AG9" s="9" t="str">
        <f>IF(I9&lt;=9999.99,"0",IF(I9&lt;=10999.99,"7",IF(I9&lt;=11999.99,"8",IF(I9&lt;=12999.99,"9",IF(I9&lt;=13999.99,"10",IF(I9&lt;=14999.99,"11",IF(I9&gt;=14999.99,"0")))))))</f>
        <v>0</v>
      </c>
      <c r="AH9" s="9" t="str">
        <f>IF(I9&lt;=14999.99,"0",IF(I9&lt;=15999.99,"12",IF(I9&lt;=16999.99,"13",IF(I9&lt;=17999.99,"14",IF(I9&lt;=18999.99,"15",IF(I9&lt;=19999.99,"16",IF(I9&lt;=20999.99,"17",IF(I9&gt;=20999.99,"0"))))))))</f>
        <v>0</v>
      </c>
      <c r="AI9" s="9" t="str">
        <f>IF(I9&lt;=20999.99,"0",IF(I9&lt;=21999.99,"18",IF(I9&lt;=22999.99,"19",IF(I9&lt;=23999.99,"20",IF(I9&lt;=24999.99,"21",IF(I9&lt;=25999.99,"22",IF(I9&lt;=26999.99,"23",IF(I9&gt;=26999.99,"0"))))))))</f>
        <v>0</v>
      </c>
      <c r="AJ9" s="9" t="str">
        <f>IF(I9&lt;=26999.99,"0",IF(I9&lt;=27999.99,"24",IF(I9&lt;=28999.99,"25",IF(I9&lt;=29999.99,"26",IF(I9&gt;=30000,"27")))))</f>
        <v>0</v>
      </c>
      <c r="AK9" s="32">
        <f>IF(J9=1,"50",IF(J9=2,"62.50",IF(J9=3,"75",IF(J9=4,"87.5",IF(J9=5,"100",IF(J9=6,"112.50",IF(J9=7,"125",IF(J9=8,"137.50",))))))))</f>
        <v>0</v>
      </c>
      <c r="AL9" s="32">
        <f>IF(J9=9,"150",IF(J9=10,"162.50",IF(J9=11,"175",IF(J9=12,"187.50",IF(J9=13,"200",IF(J9=14,"212.5",IF(J9=15,"225",IF(J9=16,"237.5",))))))))</f>
        <v>0</v>
      </c>
      <c r="AM9" s="32">
        <f>IF(J9=17,"250",IF(J9=18,"262.50",IF(J9=19,"275",IF(J9=20,"287.50",IF(J9=21,"300",IF(J9=22,"312.50",IF(J9=23,"325",IF(J9=24,"337.50",))))))))</f>
        <v>0</v>
      </c>
      <c r="AN9" s="32">
        <f>IF(J9=25,"350",IF(J9=26,"362.50",IF(J9=27,"375",)))</f>
        <v>0</v>
      </c>
      <c r="AO9" s="9" t="str">
        <f>IF(I9=0,"0",IF(I9&lt;=7999.99,"1",IF(I9&lt;=8999.99,"2",IF(I9&lt;=9999.99,"3",IF(I9&lt;=10999.99,"4",IF(I9&lt;=11999.99,"5",IF(I9&lt;=12999.99,"6",IF(I9&gt;=12999.99,"0",))))))))</f>
        <v>0</v>
      </c>
      <c r="AP9" s="9" t="str">
        <f>IF(I9&lt;=12999.99,"0",IF(I9&lt;=13999.99,"7",IF(I9&lt;=14999.99,"8",IF(I9&lt;=15999.99,"9",IF(I9&lt;=16999.99,"10",IF(I9&lt;=17999.99,"11",IF(I9&gt;=17999.99,"0")))))))</f>
        <v>0</v>
      </c>
      <c r="AQ9" s="9" t="str">
        <f>IF(I9&lt;=17999.99,"0",IF(I9&lt;=18999.99,"12",IF(I9&lt;=19999.99,"13",IF(I9&lt;=20999.99,"14",IF(I9&lt;=21999.99,"15",IF(I9&lt;=22999.99,"16",IF(I9&lt;=23999.99,"17",IF(I9&gt;=23999.99,"0"))))))))</f>
        <v>0</v>
      </c>
      <c r="AR9" s="9" t="str">
        <f>IF(I9&lt;=23999.99,"0",IF(I9&lt;=24999.99,"18",IF(I9&lt;=25999.99,"19",IF(I9&lt;=26999.99,"20",IF(I9&lt;=27999.99,"21",IF(I9&lt;=28999.99,"22",IF(I9&lt;=29999.99,"23",IF(I9&gt;=29999.99,"0"))))))))</f>
        <v>0</v>
      </c>
      <c r="AS9" s="9" t="str">
        <f>IF(I9&lt;=29999.99,"0",IF(I9&lt;=30999.99,"24",IF(I9&lt;=31999.99,"25",IF(I9&lt;=32999.99,"26",IF(I9&lt;=33999.99,"27",IF(I9&lt;=34999.99,"28",IF(I9&gt;=35000,"29")))))))</f>
        <v>0</v>
      </c>
      <c r="AT9" s="9">
        <f>IF(J9=1,"87.50",IF(J9=2,"100",IF(J9=3,"112.50",IF(J9=4,"125",IF(J9=5,"137.50",IF(J9=6,"150",IF(J9=7,"162.50",IF(J9=8,"175",))))))))</f>
        <v>0</v>
      </c>
      <c r="AU9" s="9">
        <f>IF(J9=9,"187.50",IF(J9=10,"200",IF(J9=11,"212.50",IF(J9=12,"225",IF(J9=13,"237.50",IF(J9=14,"250",IF(J9=15,"262.50",IF(J9=16,"275",))))))))</f>
        <v>0</v>
      </c>
      <c r="AV9" s="9">
        <f>IF(J9=17,"287.50",IF(J9=18,"300",IF(J9=19,"312.50",IF(J9=20,"325",IF(J9=21,"337.50",IF(J9=22,"350",IF(J9=23,"362.50",IF(J9=24,"375",))))))))</f>
        <v>0</v>
      </c>
      <c r="AW9" s="9">
        <f>IF(J9=25,"387.50",IF(J9=26,"400",IF(J9=27,"412.50",IF(J9=28,"425",IF(J9=29,"437.50",)))))</f>
        <v>0</v>
      </c>
      <c r="AX9" s="9" t="str">
        <f>IF(I9=0,"0",IF(I9&lt;=8999.99,"1",IF(I9&lt;=9999.99,"2",IF(I9&lt;=10999.99,"3",IF(I9&lt;=11999.99,"4",IF(I9&lt;=12999.99,"5",IF(I9&lt;=13999.99,"6",IF(I9&gt;=13999.99,"0",))))))))</f>
        <v>0</v>
      </c>
      <c r="AY9" s="9" t="str">
        <f>IF(I9&lt;=13999.99,"0",IF(I9&lt;=14999.99,"7",IF(I9&lt;=15999.99,"8",IF(I9&lt;=16999.99,"9",IF(I9&lt;=17999.99,"10",IF(I9&lt;=18999.99,"11",IF(I9&gt;=18999.99,"0")))))))</f>
        <v>0</v>
      </c>
      <c r="AZ9" s="9" t="str">
        <f>IF(I9&lt;=18999.99,"0",IF(I9&lt;=19999.99,"12",IF(I9&lt;=20999.99,"13",IF(I9&lt;=21999.99,"14",IF(I9&lt;=22999.99,"15",IF(I9&lt;=23999.99,"16",IF(I9&lt;=24999.99,"17",IF(I9&gt;=24999.99,"0"))))))))</f>
        <v>0</v>
      </c>
      <c r="BA9" s="9" t="str">
        <f>IF(I9&lt;=24999.99,"0",IF(I9&lt;=25999.99,"18",IF(I9&lt;=26999.99,"19",IF(I9&lt;=27999.99,"20",IF(I9&lt;=28999.99,"21",IF(I9&lt;=29999.99,"22",IF(I9&lt;=30999.99,"23",IF(I9&gt;=30999.99,"0"))))))))</f>
        <v>0</v>
      </c>
      <c r="BB9" s="9" t="str">
        <f>IF(I9&lt;=30999.99,"0",IF(I9&lt;=31999.99,"24",IF(I9&lt;=32999.99,"25",IF(I9&lt;=33999.99,"26",IF(I9&lt;=34999.99,"27",IF(I9&gt;=35000,"28"))))))</f>
        <v>0</v>
      </c>
      <c r="BC9" s="9">
        <f>IF(J9=1,"100",IF(J9=2,"112.50",IF(J9=3,"125",IF(J9=4,"137.50",IF(J9=5,"150",IF(J9=6,"162.50",IF(J9=7,"175",IF(J9=8,"187.50",))))))))</f>
        <v>0</v>
      </c>
      <c r="BD9" s="9">
        <f>IF(J9=9,"200",IF(J9=10,"212.50",IF(J9=11,"225",IF(J9=12,"237.50",IF(J9=13,"250",IF(J9=14,"262.50",IF(J9=15,"275",IF(J9=16,"287.50",))))))))</f>
        <v>0</v>
      </c>
      <c r="BE9" s="9">
        <f>IF(J9=17,"300",IF(J9=18,"312.50",IF(J9=19,"325",IF(J9=20,"337.50",IF(J9=21,"350",IF(J9=22,"362.50",IF(J9=23,"375",IF(J9=24,"387.50",))))))))</f>
        <v>0</v>
      </c>
      <c r="BF9" s="9">
        <f>IF(J9=25,"400",IF(J9=26,"412.50",IF(J9=27,"425",IF(J9=28,"437.50",))))</f>
        <v>0</v>
      </c>
      <c r="BG9" s="32">
        <v>0</v>
      </c>
      <c r="BH9" s="32">
        <v>0</v>
      </c>
      <c r="BI9" s="41">
        <f>IF(BH9=0,0,IF(BH9&lt;=M9,BH9,IF(BH9&gt;=M9,M9)))</f>
        <v>0</v>
      </c>
      <c r="BJ9" s="9" t="e">
        <f>CODE(B9:B18)</f>
        <v>#VALUE!</v>
      </c>
      <c r="BK9" s="9" t="b">
        <f>ISBLANK(E9)</f>
        <v>1</v>
      </c>
      <c r="BL9" s="9" t="e">
        <f>CODE(E9)</f>
        <v>#VALUE!</v>
      </c>
      <c r="BM9" s="9" t="e">
        <f>CHAR(BL9)</f>
        <v>#VALUE!</v>
      </c>
      <c r="BN9" s="10" t="b">
        <f>ISBLANK(F9)</f>
        <v>1</v>
      </c>
      <c r="BO9" s="42" t="b">
        <f>ISBLANK(BS9)</f>
        <v>1</v>
      </c>
      <c r="BP9" s="10" t="b">
        <f>ISBLANK(BT9)</f>
        <v>0</v>
      </c>
      <c r="BQ9" s="10" t="b">
        <f>ISBLANK(G9)</f>
        <v>1</v>
      </c>
      <c r="BR9" s="10" t="str">
        <f>TEXT(BT9,"MMDDYYYY")</f>
        <v/>
      </c>
      <c r="BS9" s="17"/>
      <c r="BT9" s="52" t="s">
        <v>118</v>
      </c>
      <c r="BU9"/>
      <c r="BV9"/>
      <c r="BZ9"/>
      <c r="CA9"/>
      <c r="CB9"/>
      <c r="CC9" s="21"/>
      <c r="DN9" s="2"/>
      <c r="DO9" s="2"/>
      <c r="DP9" s="2"/>
      <c r="DQ9" s="2"/>
      <c r="DY9" s="2"/>
      <c r="DZ9" s="2"/>
      <c r="EA9" s="2"/>
      <c r="EB9" s="2"/>
      <c r="EC9" s="2"/>
      <c r="ED9" s="2"/>
      <c r="EE9" s="2"/>
      <c r="EF9" s="2"/>
      <c r="EG9" s="2"/>
    </row>
    <row r="10" spans="1:150" ht="12.75" customHeight="1" x14ac:dyDescent="0.2">
      <c r="A10" s="9">
        <f t="shared" ref="A10:A33" si="0">A9+1</f>
        <v>2</v>
      </c>
      <c r="B10" s="12"/>
      <c r="C10" s="12"/>
      <c r="D10" s="12"/>
      <c r="E10" s="12"/>
      <c r="F10" s="13"/>
      <c r="G10" s="100"/>
      <c r="H10" s="94"/>
      <c r="I10" s="39"/>
      <c r="J10" s="40">
        <v>0</v>
      </c>
      <c r="K10" s="40">
        <f t="shared" ref="K10:K33" si="1">K9</f>
        <v>0</v>
      </c>
      <c r="L10" s="9">
        <f t="shared" ref="L10:L33" si="2">L9</f>
        <v>0</v>
      </c>
      <c r="M10" s="38">
        <f t="shared" ref="M10:M33" si="3">M9</f>
        <v>0</v>
      </c>
      <c r="N10" s="9" t="str">
        <f t="shared" ref="N10:N20" si="4">IF(I10=0,"0",IF(I10&lt;=4999.99,"1",IF(I10&lt;=5999.99,"2",IF(I10&lt;=6999.99,"3",IF(I10&lt;=7999.99,"4",IF(I10&lt;=8999.99,"5",IF(I10&lt;=9999.99,"6",IF(I10&gt;=9999.99,"0",))))))))</f>
        <v>0</v>
      </c>
      <c r="O10" s="9" t="str">
        <f t="shared" ref="O10:O20" si="5">IF(I10&lt;=9999.99,"0",IF(I10&lt;=10999.99,"7",IF(I10&lt;=11999.99,"8",IF(I10&lt;=12999.99,"9",IF(I10&lt;=13999.99,"10",IF(I10&lt;=14999.99,"11",IF(I10&gt;=14999.99,"0")))))))</f>
        <v>0</v>
      </c>
      <c r="P10" s="9" t="str">
        <f t="shared" ref="P10:P20" si="6">IF(I10&lt;=14999.99,"0",IF(I10&gt;=15000,"12"))</f>
        <v>0</v>
      </c>
      <c r="Q10" s="9">
        <f t="shared" ref="Q10:Q20" si="7">IF(J10=1,"50",IF(J10=2,"62.50",IF(J10=3,"75",IF(J10=4,"87.5",IF(J10=5,"100",IF(J10=6,"112.50",IF(J10=7,"125",IF(J10=8,"137.50",))))))))</f>
        <v>0</v>
      </c>
      <c r="R10" s="9">
        <f t="shared" ref="R10:R20" si="8">IF(J10=9,"150",IF(J10=10,"162.50",IF(J10=11,"175",IF(J10=12,"187.50",))))</f>
        <v>0</v>
      </c>
      <c r="S10" s="9" t="str">
        <f t="shared" ref="S10:S20" si="9">IF(I10=0,"0",IF(I10&lt;=4999.99,"1",IF(I10&lt;=5999.99,"2",IF(I10&lt;=6999.99,"3",IF(I10&lt;=7999.99,"4",IF(I10&lt;=8999.99,"5",IF(I10&lt;=9999.99,"6",IF(I10&gt;=9999.99,"0",))))))))</f>
        <v>0</v>
      </c>
      <c r="T10" s="9" t="str">
        <f t="shared" ref="T10:T20" si="10">IF(I10&lt;=9999.99,"0",IF(I10&lt;=10999.99,"7",IF(I10&lt;=11999.99,"8",IF(I10&lt;=12999.99,"9",IF(I10&lt;=13999.99,"10",IF(I10&lt;=14999.99,"11",IF(I10&gt;=14999.99,"0")))))))</f>
        <v>0</v>
      </c>
      <c r="U10" s="9" t="str">
        <f t="shared" ref="U10:U20" si="11">IF(I10&lt;=14999.99,"0",IF(I10&lt;=15999.99,"12",IF(I10&lt;=16999.99,"13",IF(I10&lt;=17999.99,"14",IF(I10&lt;=18999.99,"15",IF(I10&lt;=19999.99,"16",IF(I10&gt;=20000,"17")))))))</f>
        <v>0</v>
      </c>
      <c r="V10" s="32">
        <f t="shared" ref="V10:V20" si="12">IF(J10=1,"50",IF(J10=2,"62.50",IF(J10=3,"75",IF(J10=4,"87.5",IF(J10=5,"100",IF(J10=6,"112.50",IF(J10=7,"125",IF(J10=8,"137.50",))))))))</f>
        <v>0</v>
      </c>
      <c r="W10" s="32">
        <f t="shared" ref="W10:W20" si="13">IF(J10=9,"150",IF(J10=10,"162.50",IF(J10=11,"175",IF(J10=12,"187.50",IF(J10=13,"200",IF(J10=14,"212.5",IF(J10=15,"225",IF(J10=16,"237.5",))))))))</f>
        <v>0</v>
      </c>
      <c r="X10" s="32">
        <f t="shared" ref="X10:X20" si="14">IF(J10=17,"250",)</f>
        <v>0</v>
      </c>
      <c r="Y10" s="9" t="str">
        <f t="shared" ref="Y10:Y20" si="15">IF(I10=0,"0",IF(I10&lt;=4999.99,"1",IF(I10&lt;=5999.99,"2",IF(I10&lt;=6999.99,"3",IF(I10&lt;=7999.99,"4",IF(I10&lt;=8999.99,"5",IF(I10&lt;=9999.99,"6",IF(I10&gt;=9999.99,"0",))))))))</f>
        <v>0</v>
      </c>
      <c r="Z10" s="9" t="str">
        <f t="shared" ref="Z10:Z20" si="16">IF(I10&lt;=9999.99,"0",IF(I10&lt;=10999.99,"7",IF(I10&lt;=11999.99,"8",IF(I10&lt;=12999.99,"9",IF(I10&lt;=13999.99,"10",IF(I10&lt;=14999.99,"11",IF(I10&gt;=14999.99,"0")))))))</f>
        <v>0</v>
      </c>
      <c r="AA10" s="9" t="str">
        <f t="shared" ref="AA10:AA20" si="17">IF(I10&lt;=14999.99,"0",IF(I10&lt;=15999.99,"12",IF(I10&lt;=16999.99,"13",IF(I10&lt;=17999.99,"14",IF(I10&lt;=18999.99,"15",IF(I10&lt;=19999.99,"16",IF(I10&lt;=20999.99,"17",IF(I10&gt;=20999.99,"0"))))))))</f>
        <v>0</v>
      </c>
      <c r="AB10" s="9" t="str">
        <f t="shared" ref="AB10:AB20" si="18">IF(I10&lt;=20999.99,"0",IF(I10&lt;=21999.99,"18",IF(I10&lt;=22999.99,"19",IF(I10&lt;=23999.99,"20",IF(I10&lt;=24999.99,"21",IF(I10&gt;=25000,"22"))))))</f>
        <v>0</v>
      </c>
      <c r="AC10" s="32">
        <f t="shared" ref="AC10:AC20" si="19">IF(J10=1,"50",IF(J10=2,"62.50",IF(J10=3,"75",IF(J10=4,"87.5",IF(J10=5,"100",IF(J10=6,"112.50",IF(J10=7,"125",IF(J10=8,"137.50",))))))))</f>
        <v>0</v>
      </c>
      <c r="AD10" s="32">
        <f t="shared" ref="AD10:AD20" si="20">IF(J10=9,"150",IF(J10=10,"162.50",IF(J10=11,"175",IF(J10=12,"187.50",IF(J10=13,"200",IF(J10=14,"212.5",IF(J10=15,"225",IF(J10=16,"237.5",))))))))</f>
        <v>0</v>
      </c>
      <c r="AE10" s="32">
        <f t="shared" ref="AE10:AE20" si="21">IF(J10=17,"250",IF(J10=18,"262.50",IF(J10=19,"275",IF(J10=20,"287.50",IF(J10=21,"300",IF(J10=22,"312.50",))))))</f>
        <v>0</v>
      </c>
      <c r="AF10" s="9" t="str">
        <f t="shared" ref="AF10:AF20" si="22">IF(I10=0,"0",IF(I10&lt;=4999.99,"1",IF(I10&lt;=5999.99,"2",IF(I10&lt;=6999.99,"3",IF(I10&lt;=7999.99,"4",IF(I10&lt;=8999.99,"5",IF(I10&lt;=9999.99,"6",IF(I10&gt;=9999.99,"0",))))))))</f>
        <v>0</v>
      </c>
      <c r="AG10" s="9" t="str">
        <f t="shared" ref="AG10:AG20" si="23">IF(I10&lt;=9999.99,"0",IF(I10&lt;=10999.99,"7",IF(I10&lt;=11999.99,"8",IF(I10&lt;=12999.99,"9",IF(I10&lt;=13999.99,"10",IF(I10&lt;=14999.99,"11",IF(I10&gt;=14999.99,"0")))))))</f>
        <v>0</v>
      </c>
      <c r="AH10" s="9" t="str">
        <f t="shared" ref="AH10:AH20" si="24">IF(I10&lt;=14999.99,"0",IF(I10&lt;=15999.99,"12",IF(I10&lt;=16999.99,"13",IF(I10&lt;=17999.99,"14",IF(I10&lt;=18999.99,"15",IF(I10&lt;=19999.99,"16",IF(I10&lt;=20999.99,"17",IF(I10&gt;=20999.99,"0"))))))))</f>
        <v>0</v>
      </c>
      <c r="AI10" s="9" t="str">
        <f t="shared" ref="AI10:AI20" si="25">IF(I10&lt;=20999.99,"0",IF(I10&lt;=21999.99,"18",IF(I10&lt;=22999.99,"19",IF(I10&lt;=23999.99,"20",IF(I10&lt;=24999.99,"21",IF(I10&lt;=25999.99,"22",IF(I10&lt;=26999.99,"23",IF(I10&gt;=26999.99,"0"))))))))</f>
        <v>0</v>
      </c>
      <c r="AJ10" s="9" t="str">
        <f t="shared" ref="AJ10:AJ20" si="26">IF(I10&lt;=26999.99,"0",IF(I10&lt;=27999.99,"24",IF(I10&lt;=28999.99,"25",IF(I10&lt;=29999.99,"26",IF(I10&gt;=30000,"27")))))</f>
        <v>0</v>
      </c>
      <c r="AK10" s="32">
        <f t="shared" ref="AK10:AK20" si="27">IF(J10=1,"50",IF(J10=2,"62.50",IF(J10=3,"75",IF(J10=4,"87.5",IF(J10=5,"100",IF(J10=6,"112.50",IF(J10=7,"125",IF(J10=8,"137.50",))))))))</f>
        <v>0</v>
      </c>
      <c r="AL10" s="32">
        <f t="shared" ref="AL10:AL20" si="28">IF(J10=9,"150",IF(J10=10,"162.50",IF(J10=11,"175",IF(J10=12,"187.50",IF(J10=13,"200",IF(J10=14,"212.5",IF(J10=15,"225",IF(J10=16,"237.5",))))))))</f>
        <v>0</v>
      </c>
      <c r="AM10" s="32">
        <f t="shared" ref="AM10:AM20" si="29">IF(J10=17,"250",IF(J10=18,"262.50",IF(J10=19,"275",IF(J10=20,"287.50",IF(J10=21,"300",IF(J10=22,"312.50",IF(J10=23,"325",IF(J10=24,"337.50",))))))))</f>
        <v>0</v>
      </c>
      <c r="AN10" s="32">
        <f t="shared" ref="AN10:AN20" si="30">IF(J10=25,"350",IF(J10=26,"362.50",IF(J10=27,"375",)))</f>
        <v>0</v>
      </c>
      <c r="AO10" s="9" t="str">
        <f t="shared" ref="AO10:AO20" si="31">IF(I10=0,"0",IF(I10&lt;=7999.99,"1",IF(I10&lt;=8999.99,"2",IF(I10&lt;=9999.99,"3",IF(I10&lt;=10999.99,"4",IF(I10&lt;=11999.99,"5",IF(I10&lt;=12999.99,"6",IF(I10&gt;=12999.99,"0",))))))))</f>
        <v>0</v>
      </c>
      <c r="AP10" s="9" t="str">
        <f t="shared" ref="AP10:AP20" si="32">IF(I10&lt;=12999.99,"0",IF(I10&lt;=13999.99,"7",IF(I10&lt;=14999.99,"8",IF(I10&lt;=15999.99,"9",IF(I10&lt;=16999.99,"10",IF(I10&lt;=17999.99,"11",IF(I10&gt;=17999.99,"0")))))))</f>
        <v>0</v>
      </c>
      <c r="AQ10" s="9" t="str">
        <f t="shared" ref="AQ10:AQ20" si="33">IF(I10&lt;=17999.99,"0",IF(I10&lt;=18999.99,"12",IF(I10&lt;=19999.99,"13",IF(I10&lt;=20999.99,"14",IF(I10&lt;=21999.99,"15",IF(I10&lt;=22999.99,"16",IF(I10&lt;=23999.99,"17",IF(I10&gt;=23999.99,"0"))))))))</f>
        <v>0</v>
      </c>
      <c r="AR10" s="9" t="str">
        <f t="shared" ref="AR10:AR20" si="34">IF(I10&lt;=23999.99,"0",IF(I10&lt;=24999.99,"18",IF(I10&lt;=25999.99,"19",IF(I10&lt;=26999.99,"20",IF(I10&lt;=27999.99,"21",IF(I10&lt;=28999.99,"22",IF(I10&lt;=29999.99,"23",IF(I10&gt;=29999.99,"0"))))))))</f>
        <v>0</v>
      </c>
      <c r="AS10" s="9" t="str">
        <f t="shared" ref="AS10:AS20" si="35">IF(I10&lt;=29999.99,"0",IF(I10&lt;=30999.99,"24",IF(I10&lt;=31999.99,"25",IF(I10&lt;=32999.99,"26",IF(I10&lt;=33999.99,"27",IF(I10&lt;=34999.99,"28",IF(I10&gt;=35000,"29")))))))</f>
        <v>0</v>
      </c>
      <c r="AT10" s="9">
        <f t="shared" ref="AT10:AT20" si="36">IF(J10=1,"87.50",IF(J10=2,"100",IF(J10=3,"112.50",IF(J10=4,"125",IF(J10=5,"137.50",IF(J10=6,"150",IF(J10=7,"162.50",IF(J10=8,"175",))))))))</f>
        <v>0</v>
      </c>
      <c r="AU10" s="9">
        <f t="shared" ref="AU10:AU20" si="37">IF(J10=9,"187.50",IF(J10=10,"200",IF(J10=11,"212.50",IF(J10=12,"225",IF(J10=13,"237.50",IF(J10=14,"250",IF(J10=15,"262.50",IF(J10=16,"275",))))))))</f>
        <v>0</v>
      </c>
      <c r="AV10" s="9">
        <f t="shared" ref="AV10:AV20" si="38">IF(J10=17,"287.50",IF(J10=18,"300",IF(J10=19,"312.50",IF(J10=20,"325",IF(J10=21,"337.50",IF(J10=22,"350",IF(J10=23,"362.50",IF(J10=24,"375",))))))))</f>
        <v>0</v>
      </c>
      <c r="AW10" s="9">
        <f t="shared" ref="AW10:AW20" si="39">IF(J10=25,"387.50",IF(J10=26,"400",IF(J10=27,"412.50",IF(J10=28,"425",IF(J10=29,"437.50",)))))</f>
        <v>0</v>
      </c>
      <c r="AX10" s="9" t="str">
        <f t="shared" ref="AX10:AX20" si="40">IF(I10=0,"0",IF(I10&lt;=8999.99,"1",IF(I10&lt;=9999.99,"2",IF(I10&lt;=10999.99,"3",IF(I10&lt;=11999.99,"4",IF(I10&lt;=12999.99,"5",IF(I10&lt;=13999.99,"6",IF(I10&gt;=13999.99,"0",))))))))</f>
        <v>0</v>
      </c>
      <c r="AY10" s="9" t="str">
        <f t="shared" ref="AY10:AY20" si="41">IF(I10&lt;=13999.99,"0",IF(I10&lt;=14999.99,"7",IF(I10&lt;=15999.99,"8",IF(I10&lt;=16999.99,"9",IF(I10&lt;=17999.99,"10",IF(I10&lt;=18999.99,"11",IF(I10&gt;=18999.99,"0")))))))</f>
        <v>0</v>
      </c>
      <c r="AZ10" s="9" t="str">
        <f t="shared" ref="AZ10:AZ20" si="42">IF(I10&lt;=18999.99,"0",IF(I10&lt;=19999.99,"12",IF(I10&lt;=20999.99,"13",IF(I10&lt;=21999.99,"14",IF(I10&lt;=22999.99,"15",IF(I10&lt;=23999.99,"16",IF(I10&lt;=24999.99,"17",IF(I10&gt;=24999.99,"0"))))))))</f>
        <v>0</v>
      </c>
      <c r="BA10" s="9" t="str">
        <f t="shared" ref="BA10:BA20" si="43">IF(I10&lt;=24999.99,"0",IF(I10&lt;=25999.99,"18",IF(I10&lt;=26999.99,"19",IF(I10&lt;=27999.99,"20",IF(I10&lt;=28999.99,"21",IF(I10&lt;=29999.99,"22",IF(I10&lt;=30999.99,"23",IF(I10&gt;=30999.99,"0"))))))))</f>
        <v>0</v>
      </c>
      <c r="BB10" s="9" t="str">
        <f t="shared" ref="BB10:BB20" si="44">IF(I10&lt;=30999.99,"0",IF(I10&lt;=31999.99,"24",IF(I10&lt;=32999.99,"25",IF(I10&lt;=33999.99,"26",IF(I10&lt;=34999.99,"27",IF(I10&gt;=35000,"28"))))))</f>
        <v>0</v>
      </c>
      <c r="BC10" s="9">
        <f t="shared" ref="BC10:BC20" si="45">IF(J10=1,"100",IF(J10=2,"112.50",IF(J10=3,"125",IF(J10=4,"137.50",IF(J10=5,"150",IF(J10=6,"162.50",IF(J10=7,"175",IF(J10=8,"187.50",))))))))</f>
        <v>0</v>
      </c>
      <c r="BD10" s="9">
        <f t="shared" ref="BD10:BD20" si="46">IF(J10=9,"200",IF(J10=10,"212.50",IF(J10=11,"225",IF(J10=12,"237.50",IF(J10=13,"250",IF(J10=14,"262.50",IF(J10=15,"275",IF(J10=16,"287.50",))))))))</f>
        <v>0</v>
      </c>
      <c r="BE10" s="9">
        <f t="shared" ref="BE10:BE20" si="47">IF(J10=17,"300",IF(J10=18,"312.50",IF(J10=19,"325",IF(J10=20,"337.50",IF(J10=21,"350",IF(J10=22,"362.50",IF(J10=23,"375",IF(J10=24,"387.50",))))))))</f>
        <v>0</v>
      </c>
      <c r="BF10" s="9">
        <f t="shared" ref="BF10:BF20" si="48">IF(J10=25,"400",IF(J10=26,"412.50",IF(J10=27,"425",IF(J10=28,"437.50",))))</f>
        <v>0</v>
      </c>
      <c r="BG10" s="32">
        <v>0</v>
      </c>
      <c r="BH10" s="32">
        <v>0</v>
      </c>
      <c r="BI10" s="41">
        <f t="shared" ref="BI10:BI20" si="49">IF(BH10=0,0,IF(BH10&lt;=M10,BH10,IF(BH10&gt;=M10,M10)))</f>
        <v>0</v>
      </c>
      <c r="BJ10" s="9" t="e">
        <f>CODE(B10:B19)</f>
        <v>#VALUE!</v>
      </c>
      <c r="BK10" s="9" t="b">
        <f t="shared" ref="BK10:BK20" si="50">ISBLANK(E10)</f>
        <v>1</v>
      </c>
      <c r="BL10" s="9" t="e">
        <f t="shared" ref="BL10:BL20" si="51">CODE(E10)</f>
        <v>#VALUE!</v>
      </c>
      <c r="BM10" s="9" t="e">
        <f t="shared" ref="BM10:BM20" si="52">CHAR(BL10)</f>
        <v>#VALUE!</v>
      </c>
      <c r="BN10" s="10" t="b">
        <f t="shared" ref="BN10:BN20" si="53">ISBLANK(F10)</f>
        <v>1</v>
      </c>
      <c r="BO10" s="42" t="b">
        <f t="shared" ref="BO10:BO20" si="54">ISBLANK(BS10)</f>
        <v>1</v>
      </c>
      <c r="BP10" s="10" t="b">
        <f t="shared" ref="BP10:BP20" si="55">ISBLANK(BT10)</f>
        <v>0</v>
      </c>
      <c r="BQ10" s="10" t="b">
        <f t="shared" ref="BQ10:BQ20" si="56">ISBLANK(G10)</f>
        <v>1</v>
      </c>
      <c r="BR10" s="10" t="str">
        <f t="shared" ref="BR10:BR20" si="57">TEXT(BT10,"MMDDYYYY")</f>
        <v/>
      </c>
      <c r="BS10" s="17"/>
      <c r="BT10" s="52" t="s">
        <v>118</v>
      </c>
      <c r="BU10"/>
      <c r="BV10"/>
      <c r="BW10"/>
      <c r="BZ10"/>
      <c r="CA10"/>
      <c r="CB10"/>
      <c r="CC10" s="21"/>
      <c r="DN10" s="2"/>
      <c r="DO10" s="2"/>
      <c r="DP10" s="2"/>
      <c r="DQ10" s="2"/>
      <c r="DY10" s="2"/>
      <c r="DZ10" s="2"/>
      <c r="EA10" s="2"/>
      <c r="EB10" s="2"/>
      <c r="EC10" s="2"/>
      <c r="ED10" s="2"/>
      <c r="EE10" s="2"/>
      <c r="EF10" s="2"/>
      <c r="EG10" s="2"/>
    </row>
    <row r="11" spans="1:150" ht="12.75" customHeight="1" x14ac:dyDescent="0.2">
      <c r="A11" s="9">
        <f t="shared" si="0"/>
        <v>3</v>
      </c>
      <c r="B11" s="12"/>
      <c r="C11" s="12"/>
      <c r="D11" s="12"/>
      <c r="E11" s="12"/>
      <c r="F11" s="13"/>
      <c r="G11" s="100"/>
      <c r="H11" s="94"/>
      <c r="I11" s="39"/>
      <c r="J11" s="40">
        <v>0</v>
      </c>
      <c r="K11" s="40">
        <f t="shared" si="1"/>
        <v>0</v>
      </c>
      <c r="L11" s="9">
        <f t="shared" si="2"/>
        <v>0</v>
      </c>
      <c r="M11" s="38">
        <f t="shared" si="3"/>
        <v>0</v>
      </c>
      <c r="N11" s="9" t="str">
        <f t="shared" si="4"/>
        <v>0</v>
      </c>
      <c r="O11" s="9" t="str">
        <f t="shared" si="5"/>
        <v>0</v>
      </c>
      <c r="P11" s="9" t="str">
        <f t="shared" si="6"/>
        <v>0</v>
      </c>
      <c r="Q11" s="9">
        <f t="shared" si="7"/>
        <v>0</v>
      </c>
      <c r="R11" s="9">
        <f t="shared" si="8"/>
        <v>0</v>
      </c>
      <c r="S11" s="9" t="str">
        <f t="shared" si="9"/>
        <v>0</v>
      </c>
      <c r="T11" s="9" t="str">
        <f t="shared" si="10"/>
        <v>0</v>
      </c>
      <c r="U11" s="9" t="str">
        <f t="shared" si="11"/>
        <v>0</v>
      </c>
      <c r="V11" s="32">
        <f t="shared" si="12"/>
        <v>0</v>
      </c>
      <c r="W11" s="32">
        <f t="shared" si="13"/>
        <v>0</v>
      </c>
      <c r="X11" s="32">
        <f t="shared" si="14"/>
        <v>0</v>
      </c>
      <c r="Y11" s="9" t="str">
        <f t="shared" si="15"/>
        <v>0</v>
      </c>
      <c r="Z11" s="9" t="str">
        <f t="shared" si="16"/>
        <v>0</v>
      </c>
      <c r="AA11" s="9" t="str">
        <f t="shared" si="17"/>
        <v>0</v>
      </c>
      <c r="AB11" s="9" t="str">
        <f t="shared" si="18"/>
        <v>0</v>
      </c>
      <c r="AC11" s="32">
        <f t="shared" si="19"/>
        <v>0</v>
      </c>
      <c r="AD11" s="32">
        <f t="shared" si="20"/>
        <v>0</v>
      </c>
      <c r="AE11" s="32">
        <f t="shared" si="21"/>
        <v>0</v>
      </c>
      <c r="AF11" s="9" t="str">
        <f t="shared" si="22"/>
        <v>0</v>
      </c>
      <c r="AG11" s="9" t="str">
        <f t="shared" si="23"/>
        <v>0</v>
      </c>
      <c r="AH11" s="9" t="str">
        <f t="shared" si="24"/>
        <v>0</v>
      </c>
      <c r="AI11" s="9" t="str">
        <f t="shared" si="25"/>
        <v>0</v>
      </c>
      <c r="AJ11" s="9" t="str">
        <f t="shared" si="26"/>
        <v>0</v>
      </c>
      <c r="AK11" s="32">
        <f t="shared" si="27"/>
        <v>0</v>
      </c>
      <c r="AL11" s="32">
        <f t="shared" si="28"/>
        <v>0</v>
      </c>
      <c r="AM11" s="32">
        <f t="shared" si="29"/>
        <v>0</v>
      </c>
      <c r="AN11" s="32">
        <f t="shared" si="30"/>
        <v>0</v>
      </c>
      <c r="AO11" s="9" t="str">
        <f t="shared" si="31"/>
        <v>0</v>
      </c>
      <c r="AP11" s="9" t="str">
        <f t="shared" si="32"/>
        <v>0</v>
      </c>
      <c r="AQ11" s="9" t="str">
        <f t="shared" si="33"/>
        <v>0</v>
      </c>
      <c r="AR11" s="9" t="str">
        <f t="shared" si="34"/>
        <v>0</v>
      </c>
      <c r="AS11" s="9" t="str">
        <f t="shared" si="35"/>
        <v>0</v>
      </c>
      <c r="AT11" s="9">
        <f t="shared" si="36"/>
        <v>0</v>
      </c>
      <c r="AU11" s="9">
        <f t="shared" si="37"/>
        <v>0</v>
      </c>
      <c r="AV11" s="9">
        <f t="shared" si="38"/>
        <v>0</v>
      </c>
      <c r="AW11" s="9">
        <f t="shared" si="39"/>
        <v>0</v>
      </c>
      <c r="AX11" s="9" t="str">
        <f t="shared" si="40"/>
        <v>0</v>
      </c>
      <c r="AY11" s="9" t="str">
        <f t="shared" si="41"/>
        <v>0</v>
      </c>
      <c r="AZ11" s="9" t="str">
        <f t="shared" si="42"/>
        <v>0</v>
      </c>
      <c r="BA11" s="9" t="str">
        <f t="shared" si="43"/>
        <v>0</v>
      </c>
      <c r="BB11" s="9" t="str">
        <f t="shared" si="44"/>
        <v>0</v>
      </c>
      <c r="BC11" s="9">
        <f t="shared" si="45"/>
        <v>0</v>
      </c>
      <c r="BD11" s="9">
        <f t="shared" si="46"/>
        <v>0</v>
      </c>
      <c r="BE11" s="9">
        <f t="shared" si="47"/>
        <v>0</v>
      </c>
      <c r="BF11" s="9">
        <f t="shared" si="48"/>
        <v>0</v>
      </c>
      <c r="BG11" s="32">
        <v>0</v>
      </c>
      <c r="BH11" s="32">
        <v>0</v>
      </c>
      <c r="BI11" s="41">
        <f t="shared" si="49"/>
        <v>0</v>
      </c>
      <c r="BJ11" s="9" t="e">
        <f>CODE(B11:B20)</f>
        <v>#VALUE!</v>
      </c>
      <c r="BK11" s="9" t="b">
        <f t="shared" si="50"/>
        <v>1</v>
      </c>
      <c r="BL11" s="9" t="e">
        <f t="shared" si="51"/>
        <v>#VALUE!</v>
      </c>
      <c r="BM11" s="9" t="e">
        <f t="shared" si="52"/>
        <v>#VALUE!</v>
      </c>
      <c r="BN11" s="10" t="b">
        <f t="shared" si="53"/>
        <v>1</v>
      </c>
      <c r="BO11" s="42" t="b">
        <f t="shared" si="54"/>
        <v>1</v>
      </c>
      <c r="BP11" s="10" t="b">
        <f t="shared" si="55"/>
        <v>0</v>
      </c>
      <c r="BQ11" s="10" t="b">
        <f t="shared" si="56"/>
        <v>1</v>
      </c>
      <c r="BR11" s="10" t="str">
        <f t="shared" si="57"/>
        <v/>
      </c>
      <c r="BS11" s="17"/>
      <c r="BT11" s="52" t="s">
        <v>118</v>
      </c>
      <c r="BU11"/>
      <c r="BV11"/>
      <c r="BW11"/>
      <c r="BX11"/>
      <c r="BY11"/>
      <c r="BZ11"/>
      <c r="CA11"/>
      <c r="CB11"/>
      <c r="CC11" s="21"/>
      <c r="DN11" s="2"/>
      <c r="DO11" s="2"/>
      <c r="DP11" s="2"/>
      <c r="DQ11" s="2"/>
      <c r="DY11" s="2"/>
      <c r="DZ11" s="2"/>
      <c r="EA11" s="2"/>
      <c r="EB11" s="2"/>
      <c r="EC11" s="2"/>
      <c r="ED11" s="2"/>
      <c r="EE11" s="2"/>
      <c r="EF11" s="2"/>
      <c r="EG11" s="2"/>
    </row>
    <row r="12" spans="1:150" ht="12.75" customHeight="1" x14ac:dyDescent="0.2">
      <c r="A12" s="9">
        <f t="shared" si="0"/>
        <v>4</v>
      </c>
      <c r="B12" s="12"/>
      <c r="C12" s="12"/>
      <c r="D12" s="12"/>
      <c r="E12" s="12"/>
      <c r="F12" s="13"/>
      <c r="G12" s="100"/>
      <c r="H12" s="94"/>
      <c r="I12" s="39"/>
      <c r="J12" s="40">
        <v>0</v>
      </c>
      <c r="K12" s="40">
        <f t="shared" si="1"/>
        <v>0</v>
      </c>
      <c r="L12" s="9">
        <f t="shared" si="2"/>
        <v>0</v>
      </c>
      <c r="M12" s="38">
        <f t="shared" si="3"/>
        <v>0</v>
      </c>
      <c r="N12" s="9" t="str">
        <f t="shared" si="4"/>
        <v>0</v>
      </c>
      <c r="O12" s="9" t="str">
        <f t="shared" si="5"/>
        <v>0</v>
      </c>
      <c r="P12" s="9" t="str">
        <f t="shared" si="6"/>
        <v>0</v>
      </c>
      <c r="Q12" s="9">
        <f t="shared" si="7"/>
        <v>0</v>
      </c>
      <c r="R12" s="9">
        <f t="shared" si="8"/>
        <v>0</v>
      </c>
      <c r="S12" s="9" t="str">
        <f t="shared" si="9"/>
        <v>0</v>
      </c>
      <c r="T12" s="9" t="str">
        <f t="shared" si="10"/>
        <v>0</v>
      </c>
      <c r="U12" s="9" t="str">
        <f t="shared" si="11"/>
        <v>0</v>
      </c>
      <c r="V12" s="32">
        <f t="shared" si="12"/>
        <v>0</v>
      </c>
      <c r="W12" s="32">
        <f t="shared" si="13"/>
        <v>0</v>
      </c>
      <c r="X12" s="32">
        <f t="shared" si="14"/>
        <v>0</v>
      </c>
      <c r="Y12" s="9" t="str">
        <f t="shared" si="15"/>
        <v>0</v>
      </c>
      <c r="Z12" s="9" t="str">
        <f t="shared" si="16"/>
        <v>0</v>
      </c>
      <c r="AA12" s="9" t="str">
        <f t="shared" si="17"/>
        <v>0</v>
      </c>
      <c r="AB12" s="9" t="str">
        <f t="shared" si="18"/>
        <v>0</v>
      </c>
      <c r="AC12" s="32">
        <f t="shared" si="19"/>
        <v>0</v>
      </c>
      <c r="AD12" s="32">
        <f t="shared" si="20"/>
        <v>0</v>
      </c>
      <c r="AE12" s="32">
        <f t="shared" si="21"/>
        <v>0</v>
      </c>
      <c r="AF12" s="9" t="str">
        <f t="shared" si="22"/>
        <v>0</v>
      </c>
      <c r="AG12" s="9" t="str">
        <f t="shared" si="23"/>
        <v>0</v>
      </c>
      <c r="AH12" s="9" t="str">
        <f t="shared" si="24"/>
        <v>0</v>
      </c>
      <c r="AI12" s="9" t="str">
        <f t="shared" si="25"/>
        <v>0</v>
      </c>
      <c r="AJ12" s="9" t="str">
        <f t="shared" si="26"/>
        <v>0</v>
      </c>
      <c r="AK12" s="32">
        <f t="shared" si="27"/>
        <v>0</v>
      </c>
      <c r="AL12" s="32">
        <f t="shared" si="28"/>
        <v>0</v>
      </c>
      <c r="AM12" s="32">
        <f t="shared" si="29"/>
        <v>0</v>
      </c>
      <c r="AN12" s="32">
        <f t="shared" si="30"/>
        <v>0</v>
      </c>
      <c r="AO12" s="9" t="str">
        <f t="shared" si="31"/>
        <v>0</v>
      </c>
      <c r="AP12" s="9" t="str">
        <f t="shared" si="32"/>
        <v>0</v>
      </c>
      <c r="AQ12" s="9" t="str">
        <f t="shared" si="33"/>
        <v>0</v>
      </c>
      <c r="AR12" s="9" t="str">
        <f t="shared" si="34"/>
        <v>0</v>
      </c>
      <c r="AS12" s="9" t="str">
        <f t="shared" si="35"/>
        <v>0</v>
      </c>
      <c r="AT12" s="9">
        <f t="shared" si="36"/>
        <v>0</v>
      </c>
      <c r="AU12" s="9">
        <f t="shared" si="37"/>
        <v>0</v>
      </c>
      <c r="AV12" s="9">
        <f t="shared" si="38"/>
        <v>0</v>
      </c>
      <c r="AW12" s="9">
        <f t="shared" si="39"/>
        <v>0</v>
      </c>
      <c r="AX12" s="9" t="str">
        <f t="shared" si="40"/>
        <v>0</v>
      </c>
      <c r="AY12" s="9" t="str">
        <f t="shared" si="41"/>
        <v>0</v>
      </c>
      <c r="AZ12" s="9" t="str">
        <f t="shared" si="42"/>
        <v>0</v>
      </c>
      <c r="BA12" s="9" t="str">
        <f t="shared" si="43"/>
        <v>0</v>
      </c>
      <c r="BB12" s="9" t="str">
        <f t="shared" si="44"/>
        <v>0</v>
      </c>
      <c r="BC12" s="9">
        <f t="shared" si="45"/>
        <v>0</v>
      </c>
      <c r="BD12" s="9">
        <f t="shared" si="46"/>
        <v>0</v>
      </c>
      <c r="BE12" s="9">
        <f t="shared" si="47"/>
        <v>0</v>
      </c>
      <c r="BF12" s="9">
        <f t="shared" si="48"/>
        <v>0</v>
      </c>
      <c r="BG12" s="32">
        <v>0</v>
      </c>
      <c r="BH12" s="32">
        <v>0</v>
      </c>
      <c r="BI12" s="41">
        <f t="shared" si="49"/>
        <v>0</v>
      </c>
      <c r="BJ12" s="9" t="e">
        <f>CODE(B12:B20)</f>
        <v>#VALUE!</v>
      </c>
      <c r="BK12" s="9" t="b">
        <f t="shared" si="50"/>
        <v>1</v>
      </c>
      <c r="BL12" s="9" t="e">
        <f t="shared" si="51"/>
        <v>#VALUE!</v>
      </c>
      <c r="BM12" s="9" t="e">
        <f t="shared" si="52"/>
        <v>#VALUE!</v>
      </c>
      <c r="BN12" s="10" t="b">
        <f t="shared" si="53"/>
        <v>1</v>
      </c>
      <c r="BO12" s="42" t="b">
        <f t="shared" si="54"/>
        <v>1</v>
      </c>
      <c r="BP12" s="10" t="b">
        <f t="shared" si="55"/>
        <v>0</v>
      </c>
      <c r="BQ12" s="10" t="b">
        <f t="shared" si="56"/>
        <v>1</v>
      </c>
      <c r="BR12" s="10" t="str">
        <f t="shared" si="57"/>
        <v/>
      </c>
      <c r="BS12" s="17"/>
      <c r="BT12" s="52" t="s">
        <v>118</v>
      </c>
      <c r="BU12"/>
      <c r="BV12"/>
      <c r="BW12"/>
      <c r="BX12"/>
      <c r="BY12"/>
      <c r="BZ12"/>
      <c r="CA12"/>
      <c r="CB12"/>
      <c r="CC12" s="21"/>
      <c r="DN12" s="2"/>
      <c r="DO12" s="2"/>
      <c r="DP12" s="2"/>
      <c r="DQ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50" ht="12.75" customHeight="1" x14ac:dyDescent="0.2">
      <c r="A13" s="9">
        <f t="shared" si="0"/>
        <v>5</v>
      </c>
      <c r="B13" s="12"/>
      <c r="C13" s="12"/>
      <c r="D13" s="12"/>
      <c r="E13" s="12"/>
      <c r="F13" s="13"/>
      <c r="G13" s="100"/>
      <c r="H13" s="94"/>
      <c r="I13" s="39"/>
      <c r="J13" s="40">
        <v>0</v>
      </c>
      <c r="K13" s="40">
        <f t="shared" si="1"/>
        <v>0</v>
      </c>
      <c r="L13" s="9">
        <f t="shared" si="2"/>
        <v>0</v>
      </c>
      <c r="M13" s="38">
        <f t="shared" si="3"/>
        <v>0</v>
      </c>
      <c r="N13" s="9" t="str">
        <f t="shared" si="4"/>
        <v>0</v>
      </c>
      <c r="O13" s="9" t="str">
        <f t="shared" si="5"/>
        <v>0</v>
      </c>
      <c r="P13" s="9" t="str">
        <f t="shared" si="6"/>
        <v>0</v>
      </c>
      <c r="Q13" s="9">
        <f t="shared" si="7"/>
        <v>0</v>
      </c>
      <c r="R13" s="9">
        <f t="shared" si="8"/>
        <v>0</v>
      </c>
      <c r="S13" s="9" t="str">
        <f t="shared" si="9"/>
        <v>0</v>
      </c>
      <c r="T13" s="9" t="str">
        <f t="shared" si="10"/>
        <v>0</v>
      </c>
      <c r="U13" s="9" t="str">
        <f t="shared" si="11"/>
        <v>0</v>
      </c>
      <c r="V13" s="32">
        <f t="shared" si="12"/>
        <v>0</v>
      </c>
      <c r="W13" s="32">
        <f t="shared" si="13"/>
        <v>0</v>
      </c>
      <c r="X13" s="32">
        <f t="shared" si="14"/>
        <v>0</v>
      </c>
      <c r="Y13" s="9" t="str">
        <f t="shared" si="15"/>
        <v>0</v>
      </c>
      <c r="Z13" s="9" t="str">
        <f t="shared" si="16"/>
        <v>0</v>
      </c>
      <c r="AA13" s="9" t="str">
        <f t="shared" si="17"/>
        <v>0</v>
      </c>
      <c r="AB13" s="9" t="str">
        <f t="shared" si="18"/>
        <v>0</v>
      </c>
      <c r="AC13" s="32">
        <f t="shared" si="19"/>
        <v>0</v>
      </c>
      <c r="AD13" s="32">
        <f t="shared" si="20"/>
        <v>0</v>
      </c>
      <c r="AE13" s="32">
        <f t="shared" si="21"/>
        <v>0</v>
      </c>
      <c r="AF13" s="9" t="str">
        <f t="shared" si="22"/>
        <v>0</v>
      </c>
      <c r="AG13" s="9" t="str">
        <f t="shared" si="23"/>
        <v>0</v>
      </c>
      <c r="AH13" s="9" t="str">
        <f t="shared" si="24"/>
        <v>0</v>
      </c>
      <c r="AI13" s="9" t="str">
        <f t="shared" si="25"/>
        <v>0</v>
      </c>
      <c r="AJ13" s="9" t="str">
        <f t="shared" si="26"/>
        <v>0</v>
      </c>
      <c r="AK13" s="32">
        <f t="shared" si="27"/>
        <v>0</v>
      </c>
      <c r="AL13" s="32">
        <f t="shared" si="28"/>
        <v>0</v>
      </c>
      <c r="AM13" s="32">
        <f t="shared" si="29"/>
        <v>0</v>
      </c>
      <c r="AN13" s="32">
        <f t="shared" si="30"/>
        <v>0</v>
      </c>
      <c r="AO13" s="9" t="str">
        <f t="shared" si="31"/>
        <v>0</v>
      </c>
      <c r="AP13" s="9" t="str">
        <f t="shared" si="32"/>
        <v>0</v>
      </c>
      <c r="AQ13" s="9" t="str">
        <f t="shared" si="33"/>
        <v>0</v>
      </c>
      <c r="AR13" s="9" t="str">
        <f t="shared" si="34"/>
        <v>0</v>
      </c>
      <c r="AS13" s="9" t="str">
        <f t="shared" si="35"/>
        <v>0</v>
      </c>
      <c r="AT13" s="9">
        <f t="shared" si="36"/>
        <v>0</v>
      </c>
      <c r="AU13" s="9">
        <f t="shared" si="37"/>
        <v>0</v>
      </c>
      <c r="AV13" s="9">
        <f t="shared" si="38"/>
        <v>0</v>
      </c>
      <c r="AW13" s="9">
        <f t="shared" si="39"/>
        <v>0</v>
      </c>
      <c r="AX13" s="9" t="str">
        <f t="shared" si="40"/>
        <v>0</v>
      </c>
      <c r="AY13" s="9" t="str">
        <f t="shared" si="41"/>
        <v>0</v>
      </c>
      <c r="AZ13" s="9" t="str">
        <f t="shared" si="42"/>
        <v>0</v>
      </c>
      <c r="BA13" s="9" t="str">
        <f t="shared" si="43"/>
        <v>0</v>
      </c>
      <c r="BB13" s="9" t="str">
        <f t="shared" si="44"/>
        <v>0</v>
      </c>
      <c r="BC13" s="9">
        <f t="shared" si="45"/>
        <v>0</v>
      </c>
      <c r="BD13" s="9">
        <f t="shared" si="46"/>
        <v>0</v>
      </c>
      <c r="BE13" s="9">
        <f t="shared" si="47"/>
        <v>0</v>
      </c>
      <c r="BF13" s="9">
        <f t="shared" si="48"/>
        <v>0</v>
      </c>
      <c r="BG13" s="32">
        <v>0</v>
      </c>
      <c r="BH13" s="32">
        <v>0</v>
      </c>
      <c r="BI13" s="41">
        <f t="shared" si="49"/>
        <v>0</v>
      </c>
      <c r="BJ13" s="9" t="e">
        <f>CODE(B13:B20)</f>
        <v>#VALUE!</v>
      </c>
      <c r="BK13" s="9" t="b">
        <f t="shared" si="50"/>
        <v>1</v>
      </c>
      <c r="BL13" s="9" t="e">
        <f t="shared" si="51"/>
        <v>#VALUE!</v>
      </c>
      <c r="BM13" s="9" t="e">
        <f t="shared" si="52"/>
        <v>#VALUE!</v>
      </c>
      <c r="BN13" s="10" t="b">
        <f t="shared" si="53"/>
        <v>1</v>
      </c>
      <c r="BO13" s="42" t="b">
        <f t="shared" si="54"/>
        <v>1</v>
      </c>
      <c r="BP13" s="10" t="b">
        <f t="shared" si="55"/>
        <v>0</v>
      </c>
      <c r="BQ13" s="10" t="b">
        <f t="shared" si="56"/>
        <v>1</v>
      </c>
      <c r="BR13" s="10" t="str">
        <f t="shared" si="57"/>
        <v/>
      </c>
      <c r="BS13" s="17"/>
      <c r="BT13" s="52" t="s">
        <v>118</v>
      </c>
      <c r="BU13"/>
      <c r="BV13"/>
      <c r="BW13"/>
      <c r="CA13"/>
      <c r="CB13"/>
      <c r="CC13" s="21"/>
      <c r="DN13" s="2"/>
      <c r="DO13" s="2"/>
      <c r="DP13" s="2"/>
      <c r="DQ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50" ht="12.75" customHeight="1" x14ac:dyDescent="0.2">
      <c r="A14" s="9">
        <f t="shared" si="0"/>
        <v>6</v>
      </c>
      <c r="B14" s="12"/>
      <c r="C14" s="12"/>
      <c r="D14" s="12"/>
      <c r="E14" s="12"/>
      <c r="F14" s="13"/>
      <c r="G14" s="100"/>
      <c r="H14" s="94"/>
      <c r="I14" s="39"/>
      <c r="J14" s="40">
        <v>0</v>
      </c>
      <c r="K14" s="40">
        <f t="shared" si="1"/>
        <v>0</v>
      </c>
      <c r="L14" s="9">
        <f t="shared" si="2"/>
        <v>0</v>
      </c>
      <c r="M14" s="38">
        <f t="shared" si="3"/>
        <v>0</v>
      </c>
      <c r="N14" s="9" t="str">
        <f t="shared" si="4"/>
        <v>0</v>
      </c>
      <c r="O14" s="9" t="str">
        <f t="shared" si="5"/>
        <v>0</v>
      </c>
      <c r="P14" s="9" t="str">
        <f t="shared" si="6"/>
        <v>0</v>
      </c>
      <c r="Q14" s="9">
        <f t="shared" si="7"/>
        <v>0</v>
      </c>
      <c r="R14" s="9">
        <f t="shared" si="8"/>
        <v>0</v>
      </c>
      <c r="S14" s="9" t="str">
        <f t="shared" si="9"/>
        <v>0</v>
      </c>
      <c r="T14" s="9" t="str">
        <f t="shared" si="10"/>
        <v>0</v>
      </c>
      <c r="U14" s="9" t="str">
        <f t="shared" si="11"/>
        <v>0</v>
      </c>
      <c r="V14" s="32">
        <f t="shared" si="12"/>
        <v>0</v>
      </c>
      <c r="W14" s="32">
        <f t="shared" si="13"/>
        <v>0</v>
      </c>
      <c r="X14" s="32">
        <f t="shared" si="14"/>
        <v>0</v>
      </c>
      <c r="Y14" s="9" t="str">
        <f t="shared" si="15"/>
        <v>0</v>
      </c>
      <c r="Z14" s="9" t="str">
        <f t="shared" si="16"/>
        <v>0</v>
      </c>
      <c r="AA14" s="9" t="str">
        <f t="shared" si="17"/>
        <v>0</v>
      </c>
      <c r="AB14" s="9" t="str">
        <f t="shared" si="18"/>
        <v>0</v>
      </c>
      <c r="AC14" s="32">
        <f t="shared" si="19"/>
        <v>0</v>
      </c>
      <c r="AD14" s="32">
        <f t="shared" si="20"/>
        <v>0</v>
      </c>
      <c r="AE14" s="32">
        <f t="shared" si="21"/>
        <v>0</v>
      </c>
      <c r="AF14" s="9" t="str">
        <f t="shared" si="22"/>
        <v>0</v>
      </c>
      <c r="AG14" s="9" t="str">
        <f t="shared" si="23"/>
        <v>0</v>
      </c>
      <c r="AH14" s="9" t="str">
        <f t="shared" si="24"/>
        <v>0</v>
      </c>
      <c r="AI14" s="9" t="str">
        <f t="shared" si="25"/>
        <v>0</v>
      </c>
      <c r="AJ14" s="9" t="str">
        <f t="shared" si="26"/>
        <v>0</v>
      </c>
      <c r="AK14" s="32">
        <f t="shared" si="27"/>
        <v>0</v>
      </c>
      <c r="AL14" s="32">
        <f t="shared" si="28"/>
        <v>0</v>
      </c>
      <c r="AM14" s="32">
        <f t="shared" si="29"/>
        <v>0</v>
      </c>
      <c r="AN14" s="32">
        <f t="shared" si="30"/>
        <v>0</v>
      </c>
      <c r="AO14" s="9" t="str">
        <f t="shared" si="31"/>
        <v>0</v>
      </c>
      <c r="AP14" s="9" t="str">
        <f t="shared" si="32"/>
        <v>0</v>
      </c>
      <c r="AQ14" s="9" t="str">
        <f t="shared" si="33"/>
        <v>0</v>
      </c>
      <c r="AR14" s="9" t="str">
        <f t="shared" si="34"/>
        <v>0</v>
      </c>
      <c r="AS14" s="9" t="str">
        <f t="shared" si="35"/>
        <v>0</v>
      </c>
      <c r="AT14" s="9">
        <f t="shared" si="36"/>
        <v>0</v>
      </c>
      <c r="AU14" s="9">
        <f t="shared" si="37"/>
        <v>0</v>
      </c>
      <c r="AV14" s="9">
        <f t="shared" si="38"/>
        <v>0</v>
      </c>
      <c r="AW14" s="9">
        <f t="shared" si="39"/>
        <v>0</v>
      </c>
      <c r="AX14" s="9" t="str">
        <f t="shared" si="40"/>
        <v>0</v>
      </c>
      <c r="AY14" s="9" t="str">
        <f t="shared" si="41"/>
        <v>0</v>
      </c>
      <c r="AZ14" s="9" t="str">
        <f t="shared" si="42"/>
        <v>0</v>
      </c>
      <c r="BA14" s="9" t="str">
        <f t="shared" si="43"/>
        <v>0</v>
      </c>
      <c r="BB14" s="9" t="str">
        <f t="shared" si="44"/>
        <v>0</v>
      </c>
      <c r="BC14" s="9">
        <f t="shared" si="45"/>
        <v>0</v>
      </c>
      <c r="BD14" s="9">
        <f t="shared" si="46"/>
        <v>0</v>
      </c>
      <c r="BE14" s="9">
        <f t="shared" si="47"/>
        <v>0</v>
      </c>
      <c r="BF14" s="9">
        <f t="shared" si="48"/>
        <v>0</v>
      </c>
      <c r="BG14" s="32">
        <v>0</v>
      </c>
      <c r="BH14" s="32">
        <v>0</v>
      </c>
      <c r="BI14" s="41">
        <f t="shared" si="49"/>
        <v>0</v>
      </c>
      <c r="BJ14" s="9" t="e">
        <f>CODE(B14:B20)</f>
        <v>#VALUE!</v>
      </c>
      <c r="BK14" s="9" t="b">
        <f t="shared" si="50"/>
        <v>1</v>
      </c>
      <c r="BL14" s="9" t="e">
        <f t="shared" si="51"/>
        <v>#VALUE!</v>
      </c>
      <c r="BM14" s="9" t="e">
        <f t="shared" si="52"/>
        <v>#VALUE!</v>
      </c>
      <c r="BN14" s="10" t="b">
        <f t="shared" si="53"/>
        <v>1</v>
      </c>
      <c r="BO14" s="42" t="b">
        <f t="shared" si="54"/>
        <v>1</v>
      </c>
      <c r="BP14" s="10" t="b">
        <f t="shared" si="55"/>
        <v>1</v>
      </c>
      <c r="BQ14" s="10" t="b">
        <f t="shared" si="56"/>
        <v>1</v>
      </c>
      <c r="BR14" s="10" t="str">
        <f t="shared" si="57"/>
        <v>01001900</v>
      </c>
      <c r="BS14" s="17"/>
      <c r="BT14" s="52"/>
      <c r="BU14"/>
      <c r="BV14"/>
      <c r="BW14"/>
      <c r="CA14"/>
      <c r="CB14"/>
      <c r="CC14" s="21"/>
      <c r="DN14" s="2"/>
      <c r="DO14" s="2"/>
      <c r="DP14" s="2"/>
      <c r="DQ14" s="2"/>
      <c r="DY14" s="2"/>
      <c r="DZ14" s="2"/>
      <c r="EA14" s="2"/>
      <c r="EB14" s="2"/>
      <c r="EC14" s="2"/>
      <c r="ED14" s="2"/>
      <c r="EE14" s="2"/>
      <c r="EF14" s="2"/>
      <c r="EG14" s="2"/>
    </row>
    <row r="15" spans="1:150" ht="12.75" customHeight="1" x14ac:dyDescent="0.2">
      <c r="A15" s="9">
        <f t="shared" si="0"/>
        <v>7</v>
      </c>
      <c r="B15" s="12"/>
      <c r="C15" s="12"/>
      <c r="D15" s="12"/>
      <c r="E15" s="12"/>
      <c r="F15" s="13"/>
      <c r="G15" s="100"/>
      <c r="H15" s="94"/>
      <c r="I15" s="39"/>
      <c r="J15" s="40">
        <v>0</v>
      </c>
      <c r="K15" s="40">
        <f t="shared" si="1"/>
        <v>0</v>
      </c>
      <c r="L15" s="9">
        <f t="shared" si="2"/>
        <v>0</v>
      </c>
      <c r="M15" s="38">
        <f t="shared" si="3"/>
        <v>0</v>
      </c>
      <c r="N15" s="9" t="str">
        <f t="shared" si="4"/>
        <v>0</v>
      </c>
      <c r="O15" s="9" t="str">
        <f t="shared" si="5"/>
        <v>0</v>
      </c>
      <c r="P15" s="9" t="str">
        <f t="shared" si="6"/>
        <v>0</v>
      </c>
      <c r="Q15" s="9">
        <f t="shared" si="7"/>
        <v>0</v>
      </c>
      <c r="R15" s="9">
        <f t="shared" si="8"/>
        <v>0</v>
      </c>
      <c r="S15" s="9" t="str">
        <f t="shared" si="9"/>
        <v>0</v>
      </c>
      <c r="T15" s="9" t="str">
        <f t="shared" si="10"/>
        <v>0</v>
      </c>
      <c r="U15" s="9" t="str">
        <f t="shared" si="11"/>
        <v>0</v>
      </c>
      <c r="V15" s="32">
        <f t="shared" si="12"/>
        <v>0</v>
      </c>
      <c r="W15" s="32">
        <f t="shared" si="13"/>
        <v>0</v>
      </c>
      <c r="X15" s="32">
        <f t="shared" si="14"/>
        <v>0</v>
      </c>
      <c r="Y15" s="9" t="str">
        <f t="shared" si="15"/>
        <v>0</v>
      </c>
      <c r="Z15" s="9" t="str">
        <f t="shared" si="16"/>
        <v>0</v>
      </c>
      <c r="AA15" s="9" t="str">
        <f t="shared" si="17"/>
        <v>0</v>
      </c>
      <c r="AB15" s="9" t="str">
        <f t="shared" si="18"/>
        <v>0</v>
      </c>
      <c r="AC15" s="32">
        <f t="shared" si="19"/>
        <v>0</v>
      </c>
      <c r="AD15" s="32">
        <f t="shared" si="20"/>
        <v>0</v>
      </c>
      <c r="AE15" s="32">
        <f t="shared" si="21"/>
        <v>0</v>
      </c>
      <c r="AF15" s="9" t="str">
        <f t="shared" si="22"/>
        <v>0</v>
      </c>
      <c r="AG15" s="9" t="str">
        <f t="shared" si="23"/>
        <v>0</v>
      </c>
      <c r="AH15" s="9" t="str">
        <f t="shared" si="24"/>
        <v>0</v>
      </c>
      <c r="AI15" s="9" t="str">
        <f t="shared" si="25"/>
        <v>0</v>
      </c>
      <c r="AJ15" s="9" t="str">
        <f t="shared" si="26"/>
        <v>0</v>
      </c>
      <c r="AK15" s="32">
        <f t="shared" si="27"/>
        <v>0</v>
      </c>
      <c r="AL15" s="32">
        <f t="shared" si="28"/>
        <v>0</v>
      </c>
      <c r="AM15" s="32">
        <f t="shared" si="29"/>
        <v>0</v>
      </c>
      <c r="AN15" s="32">
        <f t="shared" si="30"/>
        <v>0</v>
      </c>
      <c r="AO15" s="9" t="str">
        <f t="shared" si="31"/>
        <v>0</v>
      </c>
      <c r="AP15" s="9" t="str">
        <f t="shared" si="32"/>
        <v>0</v>
      </c>
      <c r="AQ15" s="9" t="str">
        <f t="shared" si="33"/>
        <v>0</v>
      </c>
      <c r="AR15" s="9" t="str">
        <f t="shared" si="34"/>
        <v>0</v>
      </c>
      <c r="AS15" s="9" t="str">
        <f t="shared" si="35"/>
        <v>0</v>
      </c>
      <c r="AT15" s="9">
        <f t="shared" si="36"/>
        <v>0</v>
      </c>
      <c r="AU15" s="9">
        <f t="shared" si="37"/>
        <v>0</v>
      </c>
      <c r="AV15" s="9">
        <f t="shared" si="38"/>
        <v>0</v>
      </c>
      <c r="AW15" s="9">
        <f t="shared" si="39"/>
        <v>0</v>
      </c>
      <c r="AX15" s="9" t="str">
        <f t="shared" si="40"/>
        <v>0</v>
      </c>
      <c r="AY15" s="9" t="str">
        <f t="shared" si="41"/>
        <v>0</v>
      </c>
      <c r="AZ15" s="9" t="str">
        <f t="shared" si="42"/>
        <v>0</v>
      </c>
      <c r="BA15" s="9" t="str">
        <f t="shared" si="43"/>
        <v>0</v>
      </c>
      <c r="BB15" s="9" t="str">
        <f t="shared" si="44"/>
        <v>0</v>
      </c>
      <c r="BC15" s="9">
        <f t="shared" si="45"/>
        <v>0</v>
      </c>
      <c r="BD15" s="9">
        <f t="shared" si="46"/>
        <v>0</v>
      </c>
      <c r="BE15" s="9">
        <f t="shared" si="47"/>
        <v>0</v>
      </c>
      <c r="BF15" s="9">
        <f t="shared" si="48"/>
        <v>0</v>
      </c>
      <c r="BG15" s="32">
        <v>0</v>
      </c>
      <c r="BH15" s="32">
        <v>0</v>
      </c>
      <c r="BI15" s="41">
        <f t="shared" si="49"/>
        <v>0</v>
      </c>
      <c r="BJ15" s="9" t="e">
        <f>CODE(B15:B20)</f>
        <v>#VALUE!</v>
      </c>
      <c r="BK15" s="9" t="b">
        <f t="shared" si="50"/>
        <v>1</v>
      </c>
      <c r="BL15" s="9" t="e">
        <f t="shared" si="51"/>
        <v>#VALUE!</v>
      </c>
      <c r="BM15" s="9" t="e">
        <f t="shared" si="52"/>
        <v>#VALUE!</v>
      </c>
      <c r="BN15" s="10" t="b">
        <f t="shared" si="53"/>
        <v>1</v>
      </c>
      <c r="BO15" s="42" t="b">
        <f t="shared" si="54"/>
        <v>1</v>
      </c>
      <c r="BP15" s="10" t="b">
        <f t="shared" si="55"/>
        <v>1</v>
      </c>
      <c r="BQ15" s="10" t="b">
        <f t="shared" si="56"/>
        <v>1</v>
      </c>
      <c r="BR15" s="10" t="str">
        <f t="shared" si="57"/>
        <v>01001900</v>
      </c>
      <c r="BS15" s="17"/>
      <c r="BT15" s="52"/>
      <c r="BU15"/>
      <c r="BV15"/>
      <c r="BW15"/>
      <c r="BX15"/>
      <c r="BY15"/>
      <c r="BZ15"/>
      <c r="CA15"/>
      <c r="CB15"/>
      <c r="CC15" s="21"/>
      <c r="DN15" s="2"/>
      <c r="DO15" s="2"/>
      <c r="DP15" s="2"/>
      <c r="DQ15" s="2"/>
      <c r="DY15" s="2"/>
      <c r="DZ15" s="2"/>
      <c r="EA15" s="2"/>
      <c r="EB15" s="2"/>
      <c r="EC15" s="2"/>
      <c r="ED15" s="2"/>
      <c r="EE15" s="2"/>
      <c r="EF15" s="2"/>
      <c r="EG15" s="2"/>
    </row>
    <row r="16" spans="1:150" ht="12.75" customHeight="1" x14ac:dyDescent="0.2">
      <c r="A16" s="9">
        <f t="shared" si="0"/>
        <v>8</v>
      </c>
      <c r="B16" s="12"/>
      <c r="C16" s="12"/>
      <c r="D16" s="12"/>
      <c r="E16" s="12"/>
      <c r="F16" s="13"/>
      <c r="G16" s="100"/>
      <c r="H16" s="94"/>
      <c r="I16" s="39"/>
      <c r="J16" s="40">
        <v>0</v>
      </c>
      <c r="K16" s="40">
        <f t="shared" si="1"/>
        <v>0</v>
      </c>
      <c r="L16" s="9">
        <f t="shared" si="2"/>
        <v>0</v>
      </c>
      <c r="M16" s="38">
        <f t="shared" si="3"/>
        <v>0</v>
      </c>
      <c r="N16" s="9" t="str">
        <f t="shared" si="4"/>
        <v>0</v>
      </c>
      <c r="O16" s="9" t="str">
        <f t="shared" si="5"/>
        <v>0</v>
      </c>
      <c r="P16" s="9" t="str">
        <f t="shared" si="6"/>
        <v>0</v>
      </c>
      <c r="Q16" s="9">
        <f t="shared" si="7"/>
        <v>0</v>
      </c>
      <c r="R16" s="9">
        <f t="shared" si="8"/>
        <v>0</v>
      </c>
      <c r="S16" s="9" t="str">
        <f t="shared" si="9"/>
        <v>0</v>
      </c>
      <c r="T16" s="9" t="str">
        <f t="shared" si="10"/>
        <v>0</v>
      </c>
      <c r="U16" s="9" t="str">
        <f t="shared" si="11"/>
        <v>0</v>
      </c>
      <c r="V16" s="32">
        <f t="shared" si="12"/>
        <v>0</v>
      </c>
      <c r="W16" s="32">
        <f t="shared" si="13"/>
        <v>0</v>
      </c>
      <c r="X16" s="32">
        <f t="shared" si="14"/>
        <v>0</v>
      </c>
      <c r="Y16" s="9" t="str">
        <f t="shared" si="15"/>
        <v>0</v>
      </c>
      <c r="Z16" s="9" t="str">
        <f t="shared" si="16"/>
        <v>0</v>
      </c>
      <c r="AA16" s="9" t="str">
        <f t="shared" si="17"/>
        <v>0</v>
      </c>
      <c r="AB16" s="9" t="str">
        <f t="shared" si="18"/>
        <v>0</v>
      </c>
      <c r="AC16" s="32">
        <f t="shared" si="19"/>
        <v>0</v>
      </c>
      <c r="AD16" s="32">
        <f t="shared" si="20"/>
        <v>0</v>
      </c>
      <c r="AE16" s="32">
        <f t="shared" si="21"/>
        <v>0</v>
      </c>
      <c r="AF16" s="9" t="str">
        <f t="shared" si="22"/>
        <v>0</v>
      </c>
      <c r="AG16" s="9" t="str">
        <f t="shared" si="23"/>
        <v>0</v>
      </c>
      <c r="AH16" s="9" t="str">
        <f t="shared" si="24"/>
        <v>0</v>
      </c>
      <c r="AI16" s="9" t="str">
        <f t="shared" si="25"/>
        <v>0</v>
      </c>
      <c r="AJ16" s="9" t="str">
        <f t="shared" si="26"/>
        <v>0</v>
      </c>
      <c r="AK16" s="32">
        <f t="shared" si="27"/>
        <v>0</v>
      </c>
      <c r="AL16" s="32">
        <f t="shared" si="28"/>
        <v>0</v>
      </c>
      <c r="AM16" s="32">
        <f t="shared" si="29"/>
        <v>0</v>
      </c>
      <c r="AN16" s="32">
        <f t="shared" si="30"/>
        <v>0</v>
      </c>
      <c r="AO16" s="9" t="str">
        <f t="shared" si="31"/>
        <v>0</v>
      </c>
      <c r="AP16" s="9" t="str">
        <f t="shared" si="32"/>
        <v>0</v>
      </c>
      <c r="AQ16" s="9" t="str">
        <f t="shared" si="33"/>
        <v>0</v>
      </c>
      <c r="AR16" s="9" t="str">
        <f t="shared" si="34"/>
        <v>0</v>
      </c>
      <c r="AS16" s="9" t="str">
        <f t="shared" si="35"/>
        <v>0</v>
      </c>
      <c r="AT16" s="9">
        <f t="shared" si="36"/>
        <v>0</v>
      </c>
      <c r="AU16" s="9">
        <f t="shared" si="37"/>
        <v>0</v>
      </c>
      <c r="AV16" s="9">
        <f t="shared" si="38"/>
        <v>0</v>
      </c>
      <c r="AW16" s="9">
        <f t="shared" si="39"/>
        <v>0</v>
      </c>
      <c r="AX16" s="9" t="str">
        <f t="shared" si="40"/>
        <v>0</v>
      </c>
      <c r="AY16" s="9" t="str">
        <f t="shared" si="41"/>
        <v>0</v>
      </c>
      <c r="AZ16" s="9" t="str">
        <f t="shared" si="42"/>
        <v>0</v>
      </c>
      <c r="BA16" s="9" t="str">
        <f t="shared" si="43"/>
        <v>0</v>
      </c>
      <c r="BB16" s="9" t="str">
        <f t="shared" si="44"/>
        <v>0</v>
      </c>
      <c r="BC16" s="9">
        <f t="shared" si="45"/>
        <v>0</v>
      </c>
      <c r="BD16" s="9">
        <f t="shared" si="46"/>
        <v>0</v>
      </c>
      <c r="BE16" s="9">
        <f t="shared" si="47"/>
        <v>0</v>
      </c>
      <c r="BF16" s="9">
        <f t="shared" si="48"/>
        <v>0</v>
      </c>
      <c r="BG16" s="32">
        <v>0</v>
      </c>
      <c r="BH16" s="32">
        <v>0</v>
      </c>
      <c r="BI16" s="41">
        <f t="shared" si="49"/>
        <v>0</v>
      </c>
      <c r="BJ16" s="9" t="e">
        <f>CODE(B16:B20)</f>
        <v>#VALUE!</v>
      </c>
      <c r="BK16" s="9" t="b">
        <f t="shared" si="50"/>
        <v>1</v>
      </c>
      <c r="BL16" s="9" t="e">
        <f t="shared" si="51"/>
        <v>#VALUE!</v>
      </c>
      <c r="BM16" s="9" t="e">
        <f t="shared" si="52"/>
        <v>#VALUE!</v>
      </c>
      <c r="BN16" s="10" t="b">
        <f t="shared" si="53"/>
        <v>1</v>
      </c>
      <c r="BO16" s="42" t="b">
        <f t="shared" si="54"/>
        <v>1</v>
      </c>
      <c r="BP16" s="10" t="b">
        <f t="shared" si="55"/>
        <v>1</v>
      </c>
      <c r="BQ16" s="10" t="b">
        <f t="shared" si="56"/>
        <v>1</v>
      </c>
      <c r="BR16" s="10" t="str">
        <f t="shared" si="57"/>
        <v>01001900</v>
      </c>
      <c r="BS16" s="17"/>
      <c r="BT16" s="52"/>
      <c r="BU16"/>
      <c r="BV16"/>
      <c r="BW16"/>
      <c r="BX16"/>
      <c r="BY16"/>
      <c r="BZ16"/>
      <c r="CA16"/>
      <c r="CB16"/>
      <c r="CC16" s="21"/>
      <c r="DN16" s="2"/>
      <c r="DO16" s="2"/>
      <c r="DP16" s="2"/>
      <c r="DQ16" s="2"/>
      <c r="DY16" s="2"/>
      <c r="DZ16" s="2"/>
      <c r="EA16" s="2"/>
      <c r="EB16" s="2"/>
      <c r="EC16" s="2"/>
      <c r="ED16" s="2"/>
      <c r="EE16" s="2"/>
      <c r="EF16" s="2"/>
      <c r="EG16" s="2"/>
    </row>
    <row r="17" spans="1:137" ht="12.75" customHeight="1" x14ac:dyDescent="0.2">
      <c r="A17" s="9">
        <f t="shared" si="0"/>
        <v>9</v>
      </c>
      <c r="B17" s="12"/>
      <c r="C17" s="12"/>
      <c r="D17" s="12"/>
      <c r="E17" s="12"/>
      <c r="F17" s="13"/>
      <c r="G17" s="100"/>
      <c r="H17" s="94"/>
      <c r="I17" s="39"/>
      <c r="J17" s="40">
        <v>0</v>
      </c>
      <c r="K17" s="40">
        <f t="shared" si="1"/>
        <v>0</v>
      </c>
      <c r="L17" s="9">
        <f t="shared" si="2"/>
        <v>0</v>
      </c>
      <c r="M17" s="38">
        <f t="shared" si="3"/>
        <v>0</v>
      </c>
      <c r="N17" s="9" t="str">
        <f t="shared" si="4"/>
        <v>0</v>
      </c>
      <c r="O17" s="9" t="str">
        <f t="shared" si="5"/>
        <v>0</v>
      </c>
      <c r="P17" s="9" t="str">
        <f t="shared" si="6"/>
        <v>0</v>
      </c>
      <c r="Q17" s="9">
        <f t="shared" si="7"/>
        <v>0</v>
      </c>
      <c r="R17" s="9">
        <f t="shared" si="8"/>
        <v>0</v>
      </c>
      <c r="S17" s="9" t="str">
        <f t="shared" si="9"/>
        <v>0</v>
      </c>
      <c r="T17" s="9" t="str">
        <f t="shared" si="10"/>
        <v>0</v>
      </c>
      <c r="U17" s="9" t="str">
        <f t="shared" si="11"/>
        <v>0</v>
      </c>
      <c r="V17" s="32">
        <f t="shared" si="12"/>
        <v>0</v>
      </c>
      <c r="W17" s="32">
        <f t="shared" si="13"/>
        <v>0</v>
      </c>
      <c r="X17" s="32">
        <f t="shared" si="14"/>
        <v>0</v>
      </c>
      <c r="Y17" s="9" t="str">
        <f t="shared" si="15"/>
        <v>0</v>
      </c>
      <c r="Z17" s="9" t="str">
        <f t="shared" si="16"/>
        <v>0</v>
      </c>
      <c r="AA17" s="9" t="str">
        <f t="shared" si="17"/>
        <v>0</v>
      </c>
      <c r="AB17" s="9" t="str">
        <f t="shared" si="18"/>
        <v>0</v>
      </c>
      <c r="AC17" s="32">
        <f t="shared" si="19"/>
        <v>0</v>
      </c>
      <c r="AD17" s="32">
        <f t="shared" si="20"/>
        <v>0</v>
      </c>
      <c r="AE17" s="32">
        <f t="shared" si="21"/>
        <v>0</v>
      </c>
      <c r="AF17" s="9" t="str">
        <f t="shared" si="22"/>
        <v>0</v>
      </c>
      <c r="AG17" s="9" t="str">
        <f t="shared" si="23"/>
        <v>0</v>
      </c>
      <c r="AH17" s="9" t="str">
        <f t="shared" si="24"/>
        <v>0</v>
      </c>
      <c r="AI17" s="9" t="str">
        <f t="shared" si="25"/>
        <v>0</v>
      </c>
      <c r="AJ17" s="9" t="str">
        <f t="shared" si="26"/>
        <v>0</v>
      </c>
      <c r="AK17" s="32">
        <f t="shared" si="27"/>
        <v>0</v>
      </c>
      <c r="AL17" s="32">
        <f t="shared" si="28"/>
        <v>0</v>
      </c>
      <c r="AM17" s="32">
        <f t="shared" si="29"/>
        <v>0</v>
      </c>
      <c r="AN17" s="32">
        <f t="shared" si="30"/>
        <v>0</v>
      </c>
      <c r="AO17" s="9" t="str">
        <f t="shared" si="31"/>
        <v>0</v>
      </c>
      <c r="AP17" s="9" t="str">
        <f t="shared" si="32"/>
        <v>0</v>
      </c>
      <c r="AQ17" s="9" t="str">
        <f t="shared" si="33"/>
        <v>0</v>
      </c>
      <c r="AR17" s="9" t="str">
        <f t="shared" si="34"/>
        <v>0</v>
      </c>
      <c r="AS17" s="9" t="str">
        <f t="shared" si="35"/>
        <v>0</v>
      </c>
      <c r="AT17" s="9">
        <f t="shared" si="36"/>
        <v>0</v>
      </c>
      <c r="AU17" s="9">
        <f t="shared" si="37"/>
        <v>0</v>
      </c>
      <c r="AV17" s="9">
        <f t="shared" si="38"/>
        <v>0</v>
      </c>
      <c r="AW17" s="9">
        <f t="shared" si="39"/>
        <v>0</v>
      </c>
      <c r="AX17" s="9" t="str">
        <f t="shared" si="40"/>
        <v>0</v>
      </c>
      <c r="AY17" s="9" t="str">
        <f t="shared" si="41"/>
        <v>0</v>
      </c>
      <c r="AZ17" s="9" t="str">
        <f t="shared" si="42"/>
        <v>0</v>
      </c>
      <c r="BA17" s="9" t="str">
        <f t="shared" si="43"/>
        <v>0</v>
      </c>
      <c r="BB17" s="9" t="str">
        <f t="shared" si="44"/>
        <v>0</v>
      </c>
      <c r="BC17" s="9">
        <f t="shared" si="45"/>
        <v>0</v>
      </c>
      <c r="BD17" s="9">
        <f t="shared" si="46"/>
        <v>0</v>
      </c>
      <c r="BE17" s="9">
        <f t="shared" si="47"/>
        <v>0</v>
      </c>
      <c r="BF17" s="9">
        <f t="shared" si="48"/>
        <v>0</v>
      </c>
      <c r="BG17" s="32">
        <v>0</v>
      </c>
      <c r="BH17" s="32">
        <v>0</v>
      </c>
      <c r="BI17" s="41">
        <f t="shared" si="49"/>
        <v>0</v>
      </c>
      <c r="BJ17" s="9" t="e">
        <f>CODE(B17:B20)</f>
        <v>#VALUE!</v>
      </c>
      <c r="BK17" s="9" t="b">
        <f t="shared" si="50"/>
        <v>1</v>
      </c>
      <c r="BL17" s="9" t="e">
        <f t="shared" si="51"/>
        <v>#VALUE!</v>
      </c>
      <c r="BM17" s="9" t="e">
        <f t="shared" si="52"/>
        <v>#VALUE!</v>
      </c>
      <c r="BN17" s="10" t="b">
        <f t="shared" si="53"/>
        <v>1</v>
      </c>
      <c r="BO17" s="42" t="b">
        <f t="shared" si="54"/>
        <v>1</v>
      </c>
      <c r="BP17" s="10" t="b">
        <f t="shared" si="55"/>
        <v>1</v>
      </c>
      <c r="BQ17" s="10" t="b">
        <f t="shared" si="56"/>
        <v>1</v>
      </c>
      <c r="BR17" s="10" t="str">
        <f t="shared" si="57"/>
        <v>01001900</v>
      </c>
      <c r="BS17" s="17"/>
      <c r="BT17" s="52"/>
      <c r="BU17"/>
      <c r="BV17"/>
      <c r="BW17"/>
      <c r="BX17"/>
      <c r="BY17"/>
      <c r="BZ17"/>
      <c r="CA17"/>
      <c r="CB17"/>
      <c r="CC17" s="21"/>
      <c r="DN17" s="2"/>
      <c r="DO17" s="2"/>
      <c r="DP17" s="2"/>
      <c r="DQ17" s="2"/>
      <c r="DY17" s="2"/>
      <c r="DZ17" s="2"/>
      <c r="EA17" s="2"/>
      <c r="EB17" s="2"/>
      <c r="EC17" s="2"/>
      <c r="ED17" s="2"/>
      <c r="EE17" s="2"/>
      <c r="EF17" s="2"/>
      <c r="EG17" s="2"/>
    </row>
    <row r="18" spans="1:137" ht="12.75" customHeight="1" x14ac:dyDescent="0.2">
      <c r="A18" s="9">
        <f t="shared" si="0"/>
        <v>10</v>
      </c>
      <c r="B18" s="12"/>
      <c r="C18" s="12"/>
      <c r="D18" s="12"/>
      <c r="E18" s="12"/>
      <c r="F18" s="13"/>
      <c r="G18" s="100"/>
      <c r="H18" s="94"/>
      <c r="I18" s="39"/>
      <c r="J18" s="40">
        <v>0</v>
      </c>
      <c r="K18" s="40">
        <f t="shared" si="1"/>
        <v>0</v>
      </c>
      <c r="L18" s="9">
        <f t="shared" si="2"/>
        <v>0</v>
      </c>
      <c r="M18" s="38">
        <f t="shared" si="3"/>
        <v>0</v>
      </c>
      <c r="N18" s="9" t="str">
        <f t="shared" si="4"/>
        <v>0</v>
      </c>
      <c r="O18" s="9" t="str">
        <f t="shared" si="5"/>
        <v>0</v>
      </c>
      <c r="P18" s="9" t="str">
        <f t="shared" si="6"/>
        <v>0</v>
      </c>
      <c r="Q18" s="9">
        <f t="shared" si="7"/>
        <v>0</v>
      </c>
      <c r="R18" s="9">
        <f t="shared" si="8"/>
        <v>0</v>
      </c>
      <c r="S18" s="9" t="str">
        <f t="shared" si="9"/>
        <v>0</v>
      </c>
      <c r="T18" s="9" t="str">
        <f t="shared" si="10"/>
        <v>0</v>
      </c>
      <c r="U18" s="9" t="str">
        <f t="shared" si="11"/>
        <v>0</v>
      </c>
      <c r="V18" s="32">
        <f t="shared" si="12"/>
        <v>0</v>
      </c>
      <c r="W18" s="32">
        <f t="shared" si="13"/>
        <v>0</v>
      </c>
      <c r="X18" s="32">
        <f t="shared" si="14"/>
        <v>0</v>
      </c>
      <c r="Y18" s="9" t="str">
        <f t="shared" si="15"/>
        <v>0</v>
      </c>
      <c r="Z18" s="9" t="str">
        <f t="shared" si="16"/>
        <v>0</v>
      </c>
      <c r="AA18" s="9" t="str">
        <f t="shared" si="17"/>
        <v>0</v>
      </c>
      <c r="AB18" s="9" t="str">
        <f t="shared" si="18"/>
        <v>0</v>
      </c>
      <c r="AC18" s="32">
        <f t="shared" si="19"/>
        <v>0</v>
      </c>
      <c r="AD18" s="32">
        <f t="shared" si="20"/>
        <v>0</v>
      </c>
      <c r="AE18" s="32">
        <f t="shared" si="21"/>
        <v>0</v>
      </c>
      <c r="AF18" s="9" t="str">
        <f t="shared" si="22"/>
        <v>0</v>
      </c>
      <c r="AG18" s="9" t="str">
        <f t="shared" si="23"/>
        <v>0</v>
      </c>
      <c r="AH18" s="9" t="str">
        <f t="shared" si="24"/>
        <v>0</v>
      </c>
      <c r="AI18" s="9" t="str">
        <f t="shared" si="25"/>
        <v>0</v>
      </c>
      <c r="AJ18" s="9" t="str">
        <f t="shared" si="26"/>
        <v>0</v>
      </c>
      <c r="AK18" s="32">
        <f t="shared" si="27"/>
        <v>0</v>
      </c>
      <c r="AL18" s="32">
        <f t="shared" si="28"/>
        <v>0</v>
      </c>
      <c r="AM18" s="32">
        <f t="shared" si="29"/>
        <v>0</v>
      </c>
      <c r="AN18" s="32">
        <f t="shared" si="30"/>
        <v>0</v>
      </c>
      <c r="AO18" s="9" t="str">
        <f t="shared" si="31"/>
        <v>0</v>
      </c>
      <c r="AP18" s="9" t="str">
        <f t="shared" si="32"/>
        <v>0</v>
      </c>
      <c r="AQ18" s="9" t="str">
        <f t="shared" si="33"/>
        <v>0</v>
      </c>
      <c r="AR18" s="9" t="str">
        <f t="shared" si="34"/>
        <v>0</v>
      </c>
      <c r="AS18" s="9" t="str">
        <f t="shared" si="35"/>
        <v>0</v>
      </c>
      <c r="AT18" s="9">
        <f t="shared" si="36"/>
        <v>0</v>
      </c>
      <c r="AU18" s="9">
        <f t="shared" si="37"/>
        <v>0</v>
      </c>
      <c r="AV18" s="9">
        <f t="shared" si="38"/>
        <v>0</v>
      </c>
      <c r="AW18" s="9">
        <f t="shared" si="39"/>
        <v>0</v>
      </c>
      <c r="AX18" s="9" t="str">
        <f t="shared" si="40"/>
        <v>0</v>
      </c>
      <c r="AY18" s="9" t="str">
        <f t="shared" si="41"/>
        <v>0</v>
      </c>
      <c r="AZ18" s="9" t="str">
        <f t="shared" si="42"/>
        <v>0</v>
      </c>
      <c r="BA18" s="9" t="str">
        <f t="shared" si="43"/>
        <v>0</v>
      </c>
      <c r="BB18" s="9" t="str">
        <f t="shared" si="44"/>
        <v>0</v>
      </c>
      <c r="BC18" s="9">
        <f t="shared" si="45"/>
        <v>0</v>
      </c>
      <c r="BD18" s="9">
        <f t="shared" si="46"/>
        <v>0</v>
      </c>
      <c r="BE18" s="9">
        <f t="shared" si="47"/>
        <v>0</v>
      </c>
      <c r="BF18" s="9">
        <f t="shared" si="48"/>
        <v>0</v>
      </c>
      <c r="BG18" s="32">
        <v>0</v>
      </c>
      <c r="BH18" s="32">
        <v>0</v>
      </c>
      <c r="BI18" s="41">
        <f t="shared" si="49"/>
        <v>0</v>
      </c>
      <c r="BJ18" s="9" t="e">
        <f>CODE(B18:B20)</f>
        <v>#VALUE!</v>
      </c>
      <c r="BK18" s="9" t="b">
        <f t="shared" si="50"/>
        <v>1</v>
      </c>
      <c r="BL18" s="9" t="e">
        <f t="shared" si="51"/>
        <v>#VALUE!</v>
      </c>
      <c r="BM18" s="9" t="e">
        <f t="shared" si="52"/>
        <v>#VALUE!</v>
      </c>
      <c r="BN18" s="10" t="b">
        <f t="shared" si="53"/>
        <v>1</v>
      </c>
      <c r="BO18" s="42" t="b">
        <f t="shared" si="54"/>
        <v>1</v>
      </c>
      <c r="BP18" s="10" t="b">
        <f t="shared" si="55"/>
        <v>1</v>
      </c>
      <c r="BQ18" s="10" t="b">
        <f t="shared" si="56"/>
        <v>1</v>
      </c>
      <c r="BR18" s="10" t="str">
        <f t="shared" si="57"/>
        <v>01001900</v>
      </c>
      <c r="BS18" s="17"/>
      <c r="BT18" s="52"/>
      <c r="BU18"/>
      <c r="BV18"/>
      <c r="BW18"/>
      <c r="BX18"/>
      <c r="BY18"/>
      <c r="BZ18"/>
      <c r="CA18"/>
      <c r="CB18"/>
      <c r="CC18" s="21"/>
      <c r="DN18" s="2"/>
      <c r="DO18" s="2"/>
      <c r="DP18" s="2"/>
      <c r="DQ18" s="2"/>
      <c r="DY18" s="2"/>
      <c r="DZ18" s="2"/>
      <c r="EA18" s="2"/>
      <c r="EB18" s="2"/>
      <c r="EC18" s="2"/>
      <c r="ED18" s="2"/>
      <c r="EE18" s="2"/>
      <c r="EF18" s="2"/>
      <c r="EG18" s="2"/>
    </row>
    <row r="19" spans="1:137" ht="12.75" customHeight="1" x14ac:dyDescent="0.2">
      <c r="A19" s="9">
        <f t="shared" si="0"/>
        <v>11</v>
      </c>
      <c r="B19" s="12"/>
      <c r="C19" s="12"/>
      <c r="D19" s="12"/>
      <c r="E19" s="12"/>
      <c r="F19" s="13"/>
      <c r="G19" s="100"/>
      <c r="H19" s="94"/>
      <c r="I19" s="39"/>
      <c r="J19" s="40">
        <v>0</v>
      </c>
      <c r="K19" s="40">
        <f t="shared" si="1"/>
        <v>0</v>
      </c>
      <c r="L19" s="9">
        <f t="shared" si="2"/>
        <v>0</v>
      </c>
      <c r="M19" s="38">
        <f t="shared" si="3"/>
        <v>0</v>
      </c>
      <c r="N19" s="9" t="str">
        <f t="shared" si="4"/>
        <v>0</v>
      </c>
      <c r="O19" s="9" t="str">
        <f t="shared" si="5"/>
        <v>0</v>
      </c>
      <c r="P19" s="9" t="str">
        <f t="shared" si="6"/>
        <v>0</v>
      </c>
      <c r="Q19" s="9">
        <f t="shared" si="7"/>
        <v>0</v>
      </c>
      <c r="R19" s="9">
        <f t="shared" si="8"/>
        <v>0</v>
      </c>
      <c r="S19" s="9" t="str">
        <f t="shared" si="9"/>
        <v>0</v>
      </c>
      <c r="T19" s="9" t="str">
        <f t="shared" si="10"/>
        <v>0</v>
      </c>
      <c r="U19" s="9" t="str">
        <f t="shared" si="11"/>
        <v>0</v>
      </c>
      <c r="V19" s="32">
        <f t="shared" si="12"/>
        <v>0</v>
      </c>
      <c r="W19" s="32">
        <f t="shared" si="13"/>
        <v>0</v>
      </c>
      <c r="X19" s="32">
        <f t="shared" si="14"/>
        <v>0</v>
      </c>
      <c r="Y19" s="9" t="str">
        <f t="shared" si="15"/>
        <v>0</v>
      </c>
      <c r="Z19" s="9" t="str">
        <f t="shared" si="16"/>
        <v>0</v>
      </c>
      <c r="AA19" s="9" t="str">
        <f t="shared" si="17"/>
        <v>0</v>
      </c>
      <c r="AB19" s="9" t="str">
        <f t="shared" si="18"/>
        <v>0</v>
      </c>
      <c r="AC19" s="32">
        <f t="shared" si="19"/>
        <v>0</v>
      </c>
      <c r="AD19" s="32">
        <f t="shared" si="20"/>
        <v>0</v>
      </c>
      <c r="AE19" s="32">
        <f t="shared" si="21"/>
        <v>0</v>
      </c>
      <c r="AF19" s="9" t="str">
        <f t="shared" si="22"/>
        <v>0</v>
      </c>
      <c r="AG19" s="9" t="str">
        <f t="shared" si="23"/>
        <v>0</v>
      </c>
      <c r="AH19" s="9" t="str">
        <f t="shared" si="24"/>
        <v>0</v>
      </c>
      <c r="AI19" s="9" t="str">
        <f t="shared" si="25"/>
        <v>0</v>
      </c>
      <c r="AJ19" s="9" t="str">
        <f t="shared" si="26"/>
        <v>0</v>
      </c>
      <c r="AK19" s="32">
        <f t="shared" si="27"/>
        <v>0</v>
      </c>
      <c r="AL19" s="32">
        <f t="shared" si="28"/>
        <v>0</v>
      </c>
      <c r="AM19" s="32">
        <f t="shared" si="29"/>
        <v>0</v>
      </c>
      <c r="AN19" s="32">
        <f t="shared" si="30"/>
        <v>0</v>
      </c>
      <c r="AO19" s="9" t="str">
        <f t="shared" si="31"/>
        <v>0</v>
      </c>
      <c r="AP19" s="9" t="str">
        <f t="shared" si="32"/>
        <v>0</v>
      </c>
      <c r="AQ19" s="9" t="str">
        <f t="shared" si="33"/>
        <v>0</v>
      </c>
      <c r="AR19" s="9" t="str">
        <f t="shared" si="34"/>
        <v>0</v>
      </c>
      <c r="AS19" s="9" t="str">
        <f t="shared" si="35"/>
        <v>0</v>
      </c>
      <c r="AT19" s="9">
        <f t="shared" si="36"/>
        <v>0</v>
      </c>
      <c r="AU19" s="9">
        <f t="shared" si="37"/>
        <v>0</v>
      </c>
      <c r="AV19" s="9">
        <f t="shared" si="38"/>
        <v>0</v>
      </c>
      <c r="AW19" s="9">
        <f t="shared" si="39"/>
        <v>0</v>
      </c>
      <c r="AX19" s="9" t="str">
        <f t="shared" si="40"/>
        <v>0</v>
      </c>
      <c r="AY19" s="9" t="str">
        <f t="shared" si="41"/>
        <v>0</v>
      </c>
      <c r="AZ19" s="9" t="str">
        <f t="shared" si="42"/>
        <v>0</v>
      </c>
      <c r="BA19" s="9" t="str">
        <f t="shared" si="43"/>
        <v>0</v>
      </c>
      <c r="BB19" s="9" t="str">
        <f t="shared" si="44"/>
        <v>0</v>
      </c>
      <c r="BC19" s="9">
        <f t="shared" si="45"/>
        <v>0</v>
      </c>
      <c r="BD19" s="9">
        <f t="shared" si="46"/>
        <v>0</v>
      </c>
      <c r="BE19" s="9">
        <f t="shared" si="47"/>
        <v>0</v>
      </c>
      <c r="BF19" s="9">
        <f t="shared" si="48"/>
        <v>0</v>
      </c>
      <c r="BG19" s="32">
        <v>0</v>
      </c>
      <c r="BH19" s="32">
        <v>0</v>
      </c>
      <c r="BI19" s="41">
        <f t="shared" si="49"/>
        <v>0</v>
      </c>
      <c r="BJ19" s="9" t="e">
        <f>CODE(B19:B20)</f>
        <v>#VALUE!</v>
      </c>
      <c r="BK19" s="9" t="b">
        <f t="shared" si="50"/>
        <v>1</v>
      </c>
      <c r="BL19" s="9" t="e">
        <f t="shared" si="51"/>
        <v>#VALUE!</v>
      </c>
      <c r="BM19" s="9" t="e">
        <f t="shared" si="52"/>
        <v>#VALUE!</v>
      </c>
      <c r="BN19" s="10" t="b">
        <f t="shared" si="53"/>
        <v>1</v>
      </c>
      <c r="BO19" s="42" t="b">
        <f t="shared" si="54"/>
        <v>1</v>
      </c>
      <c r="BP19" s="10" t="b">
        <f t="shared" si="55"/>
        <v>1</v>
      </c>
      <c r="BQ19" s="10" t="b">
        <f t="shared" si="56"/>
        <v>1</v>
      </c>
      <c r="BR19" s="10" t="str">
        <f t="shared" si="57"/>
        <v>01001900</v>
      </c>
      <c r="BS19" s="17"/>
      <c r="BT19" s="52"/>
      <c r="BU19"/>
    </row>
    <row r="20" spans="1:137" ht="12.75" customHeight="1" x14ac:dyDescent="0.2">
      <c r="A20" s="9">
        <f t="shared" si="0"/>
        <v>12</v>
      </c>
      <c r="B20" s="12"/>
      <c r="C20" s="12"/>
      <c r="D20" s="12"/>
      <c r="E20" s="12"/>
      <c r="F20" s="13"/>
      <c r="G20" s="100"/>
      <c r="H20" s="94"/>
      <c r="I20" s="39"/>
      <c r="J20" s="40">
        <v>0</v>
      </c>
      <c r="K20" s="40">
        <f t="shared" si="1"/>
        <v>0</v>
      </c>
      <c r="L20" s="9">
        <f t="shared" si="2"/>
        <v>0</v>
      </c>
      <c r="M20" s="38">
        <f t="shared" si="3"/>
        <v>0</v>
      </c>
      <c r="N20" s="9" t="str">
        <f t="shared" si="4"/>
        <v>0</v>
      </c>
      <c r="O20" s="9" t="str">
        <f t="shared" si="5"/>
        <v>0</v>
      </c>
      <c r="P20" s="9" t="str">
        <f t="shared" si="6"/>
        <v>0</v>
      </c>
      <c r="Q20" s="9">
        <f t="shared" si="7"/>
        <v>0</v>
      </c>
      <c r="R20" s="9">
        <f t="shared" si="8"/>
        <v>0</v>
      </c>
      <c r="S20" s="9" t="str">
        <f t="shared" si="9"/>
        <v>0</v>
      </c>
      <c r="T20" s="9" t="str">
        <f t="shared" si="10"/>
        <v>0</v>
      </c>
      <c r="U20" s="9" t="str">
        <f t="shared" si="11"/>
        <v>0</v>
      </c>
      <c r="V20" s="32">
        <f t="shared" si="12"/>
        <v>0</v>
      </c>
      <c r="W20" s="32">
        <f t="shared" si="13"/>
        <v>0</v>
      </c>
      <c r="X20" s="32">
        <f t="shared" si="14"/>
        <v>0</v>
      </c>
      <c r="Y20" s="9" t="str">
        <f t="shared" si="15"/>
        <v>0</v>
      </c>
      <c r="Z20" s="9" t="str">
        <f t="shared" si="16"/>
        <v>0</v>
      </c>
      <c r="AA20" s="9" t="str">
        <f t="shared" si="17"/>
        <v>0</v>
      </c>
      <c r="AB20" s="9" t="str">
        <f t="shared" si="18"/>
        <v>0</v>
      </c>
      <c r="AC20" s="32">
        <f t="shared" si="19"/>
        <v>0</v>
      </c>
      <c r="AD20" s="32">
        <f t="shared" si="20"/>
        <v>0</v>
      </c>
      <c r="AE20" s="32">
        <f t="shared" si="21"/>
        <v>0</v>
      </c>
      <c r="AF20" s="9" t="str">
        <f t="shared" si="22"/>
        <v>0</v>
      </c>
      <c r="AG20" s="9" t="str">
        <f t="shared" si="23"/>
        <v>0</v>
      </c>
      <c r="AH20" s="9" t="str">
        <f t="shared" si="24"/>
        <v>0</v>
      </c>
      <c r="AI20" s="9" t="str">
        <f t="shared" si="25"/>
        <v>0</v>
      </c>
      <c r="AJ20" s="9" t="str">
        <f t="shared" si="26"/>
        <v>0</v>
      </c>
      <c r="AK20" s="32">
        <f t="shared" si="27"/>
        <v>0</v>
      </c>
      <c r="AL20" s="32">
        <f t="shared" si="28"/>
        <v>0</v>
      </c>
      <c r="AM20" s="32">
        <f t="shared" si="29"/>
        <v>0</v>
      </c>
      <c r="AN20" s="32">
        <f t="shared" si="30"/>
        <v>0</v>
      </c>
      <c r="AO20" s="9" t="str">
        <f t="shared" si="31"/>
        <v>0</v>
      </c>
      <c r="AP20" s="9" t="str">
        <f t="shared" si="32"/>
        <v>0</v>
      </c>
      <c r="AQ20" s="9" t="str">
        <f t="shared" si="33"/>
        <v>0</v>
      </c>
      <c r="AR20" s="9" t="str">
        <f t="shared" si="34"/>
        <v>0</v>
      </c>
      <c r="AS20" s="9" t="str">
        <f t="shared" si="35"/>
        <v>0</v>
      </c>
      <c r="AT20" s="9">
        <f t="shared" si="36"/>
        <v>0</v>
      </c>
      <c r="AU20" s="9">
        <f t="shared" si="37"/>
        <v>0</v>
      </c>
      <c r="AV20" s="9">
        <f t="shared" si="38"/>
        <v>0</v>
      </c>
      <c r="AW20" s="9">
        <f t="shared" si="39"/>
        <v>0</v>
      </c>
      <c r="AX20" s="9" t="str">
        <f t="shared" si="40"/>
        <v>0</v>
      </c>
      <c r="AY20" s="9" t="str">
        <f t="shared" si="41"/>
        <v>0</v>
      </c>
      <c r="AZ20" s="9" t="str">
        <f t="shared" si="42"/>
        <v>0</v>
      </c>
      <c r="BA20" s="9" t="str">
        <f t="shared" si="43"/>
        <v>0</v>
      </c>
      <c r="BB20" s="9" t="str">
        <f t="shared" si="44"/>
        <v>0</v>
      </c>
      <c r="BC20" s="9">
        <f t="shared" si="45"/>
        <v>0</v>
      </c>
      <c r="BD20" s="9">
        <f t="shared" si="46"/>
        <v>0</v>
      </c>
      <c r="BE20" s="9">
        <f t="shared" si="47"/>
        <v>0</v>
      </c>
      <c r="BF20" s="9">
        <f t="shared" si="48"/>
        <v>0</v>
      </c>
      <c r="BG20" s="32">
        <v>0</v>
      </c>
      <c r="BH20" s="32">
        <v>0</v>
      </c>
      <c r="BI20" s="41">
        <f t="shared" si="49"/>
        <v>0</v>
      </c>
      <c r="BJ20" s="9" t="e">
        <f>CODE(B20:B20)</f>
        <v>#VALUE!</v>
      </c>
      <c r="BK20" s="9" t="b">
        <f t="shared" si="50"/>
        <v>1</v>
      </c>
      <c r="BL20" s="9" t="e">
        <f t="shared" si="51"/>
        <v>#VALUE!</v>
      </c>
      <c r="BM20" s="9" t="e">
        <f t="shared" si="52"/>
        <v>#VALUE!</v>
      </c>
      <c r="BN20" s="10" t="b">
        <f t="shared" si="53"/>
        <v>1</v>
      </c>
      <c r="BO20" s="42" t="b">
        <f t="shared" si="54"/>
        <v>1</v>
      </c>
      <c r="BP20" s="10" t="b">
        <f t="shared" si="55"/>
        <v>1</v>
      </c>
      <c r="BQ20" s="10" t="b">
        <f t="shared" si="56"/>
        <v>1</v>
      </c>
      <c r="BR20" s="10" t="str">
        <f t="shared" si="57"/>
        <v>01001900</v>
      </c>
      <c r="BS20" s="17"/>
      <c r="BT20" s="52"/>
      <c r="BU20"/>
    </row>
    <row r="21" spans="1:137" ht="12.75" customHeight="1" x14ac:dyDescent="0.2">
      <c r="A21" s="9">
        <f t="shared" si="0"/>
        <v>13</v>
      </c>
      <c r="B21" s="12"/>
      <c r="C21" s="12"/>
      <c r="D21" s="12"/>
      <c r="E21" s="12"/>
      <c r="F21" s="13"/>
      <c r="G21" s="100"/>
      <c r="H21" s="94"/>
      <c r="I21" s="39"/>
      <c r="J21" s="40">
        <v>0</v>
      </c>
      <c r="K21" s="40">
        <f t="shared" si="1"/>
        <v>0</v>
      </c>
      <c r="L21" s="9">
        <f t="shared" si="2"/>
        <v>0</v>
      </c>
      <c r="M21" s="38">
        <f t="shared" si="3"/>
        <v>0</v>
      </c>
      <c r="N21" s="9" t="str">
        <f t="shared" ref="N21:N33" si="58">IF(I21=0,"0",IF(I21&lt;=4999.99,"1",IF(I21&lt;=5999.99,"2",IF(I21&lt;=6999.99,"3",IF(I21&lt;=7999.99,"4",IF(I21&lt;=8999.99,"5",IF(I21&lt;=9999.99,"6",IF(I21&gt;=9999.99,"0",))))))))</f>
        <v>0</v>
      </c>
      <c r="O21" s="9" t="str">
        <f t="shared" ref="O21:O33" si="59">IF(I21&lt;=9999.99,"0",IF(I21&lt;=10999.99,"7",IF(I21&lt;=11999.99,"8",IF(I21&lt;=12999.99,"9",IF(I21&lt;=13999.99,"10",IF(I21&lt;=14999.99,"11",IF(I21&gt;=14999.99,"0")))))))</f>
        <v>0</v>
      </c>
      <c r="P21" s="9" t="str">
        <f t="shared" ref="P21:P33" si="60">IF(I21&lt;=14999.99,"0",IF(I21&gt;=15000,"12"))</f>
        <v>0</v>
      </c>
      <c r="Q21" s="9">
        <f t="shared" ref="Q21:Q33" si="61">IF(J21=1,"50",IF(J21=2,"62.50",IF(J21=3,"75",IF(J21=4,"87.5",IF(J21=5,"100",IF(J21=6,"112.50",IF(J21=7,"125",IF(J21=8,"137.50",))))))))</f>
        <v>0</v>
      </c>
      <c r="R21" s="9">
        <f t="shared" ref="R21:R33" si="62">IF(J21=9,"150",IF(J21=10,"162.50",IF(J21=11,"175",IF(J21=12,"187.50",))))</f>
        <v>0</v>
      </c>
      <c r="S21" s="9" t="str">
        <f t="shared" ref="S21:S33" si="63">IF(I21=0,"0",IF(I21&lt;=4999.99,"1",IF(I21&lt;=5999.99,"2",IF(I21&lt;=6999.99,"3",IF(I21&lt;=7999.99,"4",IF(I21&lt;=8999.99,"5",IF(I21&lt;=9999.99,"6",IF(I21&gt;=9999.99,"0",))))))))</f>
        <v>0</v>
      </c>
      <c r="T21" s="9" t="str">
        <f t="shared" ref="T21:T33" si="64">IF(I21&lt;=9999.99,"0",IF(I21&lt;=10999.99,"7",IF(I21&lt;=11999.99,"8",IF(I21&lt;=12999.99,"9",IF(I21&lt;=13999.99,"10",IF(I21&lt;=14999.99,"11",IF(I21&gt;=14999.99,"0")))))))</f>
        <v>0</v>
      </c>
      <c r="U21" s="9" t="str">
        <f t="shared" ref="U21:U33" si="65">IF(I21&lt;=14999.99,"0",IF(I21&lt;=15999.99,"12",IF(I21&lt;=16999.99,"13",IF(I21&lt;=17999.99,"14",IF(I21&lt;=18999.99,"15",IF(I21&lt;=19999.99,"16",IF(I21&gt;=20000,"17")))))))</f>
        <v>0</v>
      </c>
      <c r="V21" s="32">
        <f t="shared" ref="V21:V33" si="66">IF(J21=1,"50",IF(J21=2,"62.50",IF(J21=3,"75",IF(J21=4,"87.5",IF(J21=5,"100",IF(J21=6,"112.50",IF(J21=7,"125",IF(J21=8,"137.50",))))))))</f>
        <v>0</v>
      </c>
      <c r="W21" s="32">
        <f t="shared" ref="W21:W33" si="67">IF(J21=9,"150",IF(J21=10,"162.50",IF(J21=11,"175",IF(J21=12,"187.50",IF(J21=13,"200",IF(J21=14,"212.5",IF(J21=15,"225",IF(J21=16,"237.5",))))))))</f>
        <v>0</v>
      </c>
      <c r="X21" s="32">
        <f t="shared" ref="X21:X33" si="68">IF(J21=17,"250",)</f>
        <v>0</v>
      </c>
      <c r="Y21" s="9" t="str">
        <f t="shared" ref="Y21:Y33" si="69">IF(I21=0,"0",IF(I21&lt;=4999.99,"1",IF(I21&lt;=5999.99,"2",IF(I21&lt;=6999.99,"3",IF(I21&lt;=7999.99,"4",IF(I21&lt;=8999.99,"5",IF(I21&lt;=9999.99,"6",IF(I21&gt;=9999.99,"0",))))))))</f>
        <v>0</v>
      </c>
      <c r="Z21" s="9" t="str">
        <f t="shared" ref="Z21:Z33" si="70">IF(I21&lt;=9999.99,"0",IF(I21&lt;=10999.99,"7",IF(I21&lt;=11999.99,"8",IF(I21&lt;=12999.99,"9",IF(I21&lt;=13999.99,"10",IF(I21&lt;=14999.99,"11",IF(I21&gt;=14999.99,"0")))))))</f>
        <v>0</v>
      </c>
      <c r="AA21" s="9" t="str">
        <f t="shared" ref="AA21:AA33" si="71">IF(I21&lt;=14999.99,"0",IF(I21&lt;=15999.99,"12",IF(I21&lt;=16999.99,"13",IF(I21&lt;=17999.99,"14",IF(I21&lt;=18999.99,"15",IF(I21&lt;=19999.99,"16",IF(I21&lt;=20999.99,"17",IF(I21&gt;=20999.99,"0"))))))))</f>
        <v>0</v>
      </c>
      <c r="AB21" s="9" t="str">
        <f t="shared" ref="AB21:AB33" si="72">IF(I21&lt;=20999.99,"0",IF(I21&lt;=21999.99,"18",IF(I21&lt;=22999.99,"19",IF(I21&lt;=23999.99,"20",IF(I21&lt;=24999.99,"21",IF(I21&gt;=25000,"22"))))))</f>
        <v>0</v>
      </c>
      <c r="AC21" s="32">
        <f t="shared" ref="AC21:AC33" si="73">IF(J21=1,"50",IF(J21=2,"62.50",IF(J21=3,"75",IF(J21=4,"87.5",IF(J21=5,"100",IF(J21=6,"112.50",IF(J21=7,"125",IF(J21=8,"137.50",))))))))</f>
        <v>0</v>
      </c>
      <c r="AD21" s="32">
        <f t="shared" ref="AD21:AD33" si="74">IF(J21=9,"150",IF(J21=10,"162.50",IF(J21=11,"175",IF(J21=12,"187.50",IF(J21=13,"200",IF(J21=14,"212.5",IF(J21=15,"225",IF(J21=16,"237.5",))))))))</f>
        <v>0</v>
      </c>
      <c r="AE21" s="32">
        <f t="shared" ref="AE21:AE33" si="75">IF(J21=17,"250",IF(J21=18,"262.50",IF(J21=19,"275",IF(J21=20,"287.50",IF(J21=21,"300",IF(J21=22,"312.50",))))))</f>
        <v>0</v>
      </c>
      <c r="AF21" s="9" t="str">
        <f t="shared" ref="AF21:AF33" si="76">IF(I21=0,"0",IF(I21&lt;=4999.99,"1",IF(I21&lt;=5999.99,"2",IF(I21&lt;=6999.99,"3",IF(I21&lt;=7999.99,"4",IF(I21&lt;=8999.99,"5",IF(I21&lt;=9999.99,"6",IF(I21&gt;=9999.99,"0",))))))))</f>
        <v>0</v>
      </c>
      <c r="AG21" s="9" t="str">
        <f t="shared" ref="AG21:AG33" si="77">IF(I21&lt;=9999.99,"0",IF(I21&lt;=10999.99,"7",IF(I21&lt;=11999.99,"8",IF(I21&lt;=12999.99,"9",IF(I21&lt;=13999.99,"10",IF(I21&lt;=14999.99,"11",IF(I21&gt;=14999.99,"0")))))))</f>
        <v>0</v>
      </c>
      <c r="AH21" s="9" t="str">
        <f t="shared" ref="AH21:AH33" si="78">IF(I21&lt;=14999.99,"0",IF(I21&lt;=15999.99,"12",IF(I21&lt;=16999.99,"13",IF(I21&lt;=17999.99,"14",IF(I21&lt;=18999.99,"15",IF(I21&lt;=19999.99,"16",IF(I21&lt;=20999.99,"17",IF(I21&gt;=20999.99,"0"))))))))</f>
        <v>0</v>
      </c>
      <c r="AI21" s="9" t="str">
        <f t="shared" ref="AI21:AI33" si="79">IF(I21&lt;=20999.99,"0",IF(I21&lt;=21999.99,"18",IF(I21&lt;=22999.99,"19",IF(I21&lt;=23999.99,"20",IF(I21&lt;=24999.99,"21",IF(I21&lt;=25999.99,"22",IF(I21&lt;=26999.99,"23",IF(I21&gt;=26999.99,"0"))))))))</f>
        <v>0</v>
      </c>
      <c r="AJ21" s="9" t="str">
        <f t="shared" ref="AJ21:AJ33" si="80">IF(I21&lt;=26999.99,"0",IF(I21&lt;=27999.99,"24",IF(I21&lt;=28999.99,"25",IF(I21&lt;=29999.99,"26",IF(I21&gt;=30000,"27")))))</f>
        <v>0</v>
      </c>
      <c r="AK21" s="32">
        <f t="shared" ref="AK21:AK33" si="81">IF(J21=1,"50",IF(J21=2,"62.50",IF(J21=3,"75",IF(J21=4,"87.5",IF(J21=5,"100",IF(J21=6,"112.50",IF(J21=7,"125",IF(J21=8,"137.50",))))))))</f>
        <v>0</v>
      </c>
      <c r="AL21" s="32">
        <f t="shared" ref="AL21:AL33" si="82">IF(J21=9,"150",IF(J21=10,"162.50",IF(J21=11,"175",IF(J21=12,"187.50",IF(J21=13,"200",IF(J21=14,"212.5",IF(J21=15,"225",IF(J21=16,"237.5",))))))))</f>
        <v>0</v>
      </c>
      <c r="AM21" s="32">
        <f t="shared" ref="AM21:AM33" si="83">IF(J21=17,"250",IF(J21=18,"262.50",IF(J21=19,"275",IF(J21=20,"287.50",IF(J21=21,"300",IF(J21=22,"312.50",IF(J21=23,"325",IF(J21=24,"337.50",))))))))</f>
        <v>0</v>
      </c>
      <c r="AN21" s="32">
        <f t="shared" ref="AN21:AN33" si="84">IF(J21=25,"350",IF(J21=26,"362.50",IF(J21=27,"375",)))</f>
        <v>0</v>
      </c>
      <c r="AO21" s="9" t="str">
        <f t="shared" ref="AO21:AO33" si="85">IF(I21=0,"0",IF(I21&lt;=7999.99,"1",IF(I21&lt;=8999.99,"2",IF(I21&lt;=9999.99,"3",IF(I21&lt;=10999.99,"4",IF(I21&lt;=11999.99,"5",IF(I21&lt;=12999.99,"6",IF(I21&gt;=12999.99,"0",))))))))</f>
        <v>0</v>
      </c>
      <c r="AP21" s="9" t="str">
        <f t="shared" ref="AP21:AP33" si="86">IF(I21&lt;=12999.99,"0",IF(I21&lt;=13999.99,"7",IF(I21&lt;=14999.99,"8",IF(I21&lt;=15999.99,"9",IF(I21&lt;=16999.99,"10",IF(I21&lt;=17999.99,"11",IF(I21&gt;=17999.99,"0")))))))</f>
        <v>0</v>
      </c>
      <c r="AQ21" s="9" t="str">
        <f t="shared" ref="AQ21:AQ33" si="87">IF(I21&lt;=17999.99,"0",IF(I21&lt;=18999.99,"12",IF(I21&lt;=19999.99,"13",IF(I21&lt;=20999.99,"14",IF(I21&lt;=21999.99,"15",IF(I21&lt;=22999.99,"16",IF(I21&lt;=23999.99,"17",IF(I21&gt;=23999.99,"0"))))))))</f>
        <v>0</v>
      </c>
      <c r="AR21" s="9" t="str">
        <f t="shared" ref="AR21:AR33" si="88">IF(I21&lt;=23999.99,"0",IF(I21&lt;=24999.99,"18",IF(I21&lt;=25999.99,"19",IF(I21&lt;=26999.99,"20",IF(I21&lt;=27999.99,"21",IF(I21&lt;=28999.99,"22",IF(I21&lt;=29999.99,"23",IF(I21&gt;=29999.99,"0"))))))))</f>
        <v>0</v>
      </c>
      <c r="AS21" s="9" t="str">
        <f t="shared" ref="AS21:AS33" si="89">IF(I21&lt;=29999.99,"0",IF(I21&lt;=30999.99,"24",IF(I21&lt;=31999.99,"25",IF(I21&lt;=32999.99,"26",IF(I21&lt;=33999.99,"27",IF(I21&lt;=34999.99,"28",IF(I21&gt;=35000,"29")))))))</f>
        <v>0</v>
      </c>
      <c r="AT21" s="9">
        <f t="shared" ref="AT21:AT33" si="90">IF(J21=1,"87.50",IF(J21=2,"100",IF(J21=3,"112.50",IF(J21=4,"125",IF(J21=5,"137.50",IF(J21=6,"150",IF(J21=7,"162.50",IF(J21=8,"175",))))))))</f>
        <v>0</v>
      </c>
      <c r="AU21" s="9">
        <f t="shared" ref="AU21:AU33" si="91">IF(J21=9,"187.50",IF(J21=10,"200",IF(J21=11,"212.50",IF(J21=12,"225",IF(J21=13,"237.50",IF(J21=14,"250",IF(J21=15,"262.50",IF(J21=16,"275",))))))))</f>
        <v>0</v>
      </c>
      <c r="AV21" s="9">
        <f t="shared" ref="AV21:AV33" si="92">IF(J21=17,"287.50",IF(J21=18,"300",IF(J21=19,"312.50",IF(J21=20,"325",IF(J21=21,"337.50",IF(J21=22,"350",IF(J21=23,"362.50",IF(J21=24,"375",))))))))</f>
        <v>0</v>
      </c>
      <c r="AW21" s="9">
        <f t="shared" ref="AW21:AW33" si="93">IF(J21=25,"387.50",IF(J21=26,"400",IF(J21=27,"412.50",IF(J21=28,"425",IF(J21=29,"437.50",)))))</f>
        <v>0</v>
      </c>
      <c r="AX21" s="9" t="str">
        <f t="shared" ref="AX21:AX33" si="94">IF(I21=0,"0",IF(I21&lt;=8999.99,"1",IF(I21&lt;=9999.99,"2",IF(I21&lt;=10999.99,"3",IF(I21&lt;=11999.99,"4",IF(I21&lt;=12999.99,"5",IF(I21&lt;=13999.99,"6",IF(I21&gt;=13999.99,"0",))))))))</f>
        <v>0</v>
      </c>
      <c r="AY21" s="9" t="str">
        <f t="shared" ref="AY21:AY33" si="95">IF(I21&lt;=13999.99,"0",IF(I21&lt;=14999.99,"7",IF(I21&lt;=15999.99,"8",IF(I21&lt;=16999.99,"9",IF(I21&lt;=17999.99,"10",IF(I21&lt;=18999.99,"11",IF(I21&gt;=18999.99,"0")))))))</f>
        <v>0</v>
      </c>
      <c r="AZ21" s="9" t="str">
        <f t="shared" ref="AZ21:AZ33" si="96">IF(I21&lt;=18999.99,"0",IF(I21&lt;=19999.99,"12",IF(I21&lt;=20999.99,"13",IF(I21&lt;=21999.99,"14",IF(I21&lt;=22999.99,"15",IF(I21&lt;=23999.99,"16",IF(I21&lt;=24999.99,"17",IF(I21&gt;=24999.99,"0"))))))))</f>
        <v>0</v>
      </c>
      <c r="BA21" s="9" t="str">
        <f t="shared" ref="BA21:BA33" si="97">IF(I21&lt;=24999.99,"0",IF(I21&lt;=25999.99,"18",IF(I21&lt;=26999.99,"19",IF(I21&lt;=27999.99,"20",IF(I21&lt;=28999.99,"21",IF(I21&lt;=29999.99,"22",IF(I21&lt;=30999.99,"23",IF(I21&gt;=30999.99,"0"))))))))</f>
        <v>0</v>
      </c>
      <c r="BB21" s="9" t="str">
        <f t="shared" ref="BB21:BB33" si="98">IF(I21&lt;=30999.99,"0",IF(I21&lt;=31999.99,"24",IF(I21&lt;=32999.99,"25",IF(I21&lt;=33999.99,"26",IF(I21&lt;=34999.99,"27",IF(I21&gt;=35000,"28"))))))</f>
        <v>0</v>
      </c>
      <c r="BC21" s="9">
        <f t="shared" ref="BC21:BC33" si="99">IF(J21=1,"100",IF(J21=2,"112.50",IF(J21=3,"125",IF(J21=4,"137.50",IF(J21=5,"150",IF(J21=6,"162.50",IF(J21=7,"175",IF(J21=8,"187.50",))))))))</f>
        <v>0</v>
      </c>
      <c r="BD21" s="9">
        <f t="shared" ref="BD21:BD33" si="100">IF(J21=9,"200",IF(J21=10,"212.50",IF(J21=11,"225",IF(J21=12,"237.50",IF(J21=13,"250",IF(J21=14,"262.50",IF(J21=15,"275",IF(J21=16,"287.50",))))))))</f>
        <v>0</v>
      </c>
      <c r="BE21" s="9">
        <f t="shared" ref="BE21:BE33" si="101">IF(J21=17,"300",IF(J21=18,"312.50",IF(J21=19,"325",IF(J21=20,"337.50",IF(J21=21,"350",IF(J21=22,"362.50",IF(J21=23,"375",IF(J21=24,"387.50",))))))))</f>
        <v>0</v>
      </c>
      <c r="BF21" s="9">
        <f t="shared" ref="BF21:BF33" si="102">IF(J21=25,"400",IF(J21=26,"412.50",IF(J21=27,"425",IF(J21=28,"437.50",))))</f>
        <v>0</v>
      </c>
      <c r="BG21" s="32">
        <v>0</v>
      </c>
      <c r="BH21" s="32">
        <v>0</v>
      </c>
      <c r="BI21" s="41">
        <f t="shared" ref="BI21:BI33" si="103">IF(BH21=0,0,IF(BH21&lt;=M21,BH21,IF(BH21&gt;=M21,M21)))</f>
        <v>0</v>
      </c>
      <c r="BJ21" s="9" t="e">
        <f t="shared" ref="BJ21:BJ33" si="104">CODE(B21:B21)</f>
        <v>#VALUE!</v>
      </c>
      <c r="BK21" s="9" t="b">
        <f t="shared" ref="BK21:BK33" si="105">ISBLANK(E21)</f>
        <v>1</v>
      </c>
      <c r="BL21" s="9" t="e">
        <f t="shared" ref="BL21:BL33" si="106">CODE(E21)</f>
        <v>#VALUE!</v>
      </c>
      <c r="BM21" s="9" t="e">
        <f t="shared" ref="BM21:BM33" si="107">CHAR(BL21)</f>
        <v>#VALUE!</v>
      </c>
      <c r="BN21" s="10" t="b">
        <f t="shared" ref="BN21:BN33" si="108">ISBLANK(F21)</f>
        <v>1</v>
      </c>
      <c r="BO21" s="42" t="b">
        <f t="shared" ref="BO21:BO33" si="109">ISBLANK(BS21)</f>
        <v>1</v>
      </c>
      <c r="BP21" s="10" t="b">
        <f t="shared" ref="BP21:BP33" si="110">ISBLANK(BT21)</f>
        <v>1</v>
      </c>
      <c r="BQ21" s="10" t="b">
        <f t="shared" ref="BQ21:BQ33" si="111">ISBLANK(G21)</f>
        <v>1</v>
      </c>
      <c r="BR21" s="10" t="str">
        <f t="shared" ref="BR21:BR33" si="112">TEXT(BT21,"MMDDYYYY")</f>
        <v>01001900</v>
      </c>
      <c r="BS21" s="17"/>
      <c r="BT21" s="52"/>
    </row>
    <row r="22" spans="1:137" ht="12.75" customHeight="1" x14ac:dyDescent="0.2">
      <c r="A22" s="9">
        <f t="shared" si="0"/>
        <v>14</v>
      </c>
      <c r="B22" s="12"/>
      <c r="C22" s="12"/>
      <c r="D22" s="12"/>
      <c r="E22" s="12"/>
      <c r="F22" s="13"/>
      <c r="G22" s="100"/>
      <c r="H22" s="94"/>
      <c r="I22" s="39"/>
      <c r="J22" s="40">
        <v>0</v>
      </c>
      <c r="K22" s="40">
        <f t="shared" si="1"/>
        <v>0</v>
      </c>
      <c r="L22" s="9">
        <f t="shared" si="2"/>
        <v>0</v>
      </c>
      <c r="M22" s="38">
        <f t="shared" si="3"/>
        <v>0</v>
      </c>
      <c r="N22" s="9" t="str">
        <f t="shared" si="58"/>
        <v>0</v>
      </c>
      <c r="O22" s="9" t="str">
        <f t="shared" si="59"/>
        <v>0</v>
      </c>
      <c r="P22" s="9" t="str">
        <f t="shared" si="60"/>
        <v>0</v>
      </c>
      <c r="Q22" s="9">
        <f t="shared" si="61"/>
        <v>0</v>
      </c>
      <c r="R22" s="9">
        <f t="shared" si="62"/>
        <v>0</v>
      </c>
      <c r="S22" s="9" t="str">
        <f t="shared" si="63"/>
        <v>0</v>
      </c>
      <c r="T22" s="9" t="str">
        <f t="shared" si="64"/>
        <v>0</v>
      </c>
      <c r="U22" s="9" t="str">
        <f t="shared" si="65"/>
        <v>0</v>
      </c>
      <c r="V22" s="32">
        <f t="shared" si="66"/>
        <v>0</v>
      </c>
      <c r="W22" s="32">
        <f t="shared" si="67"/>
        <v>0</v>
      </c>
      <c r="X22" s="32">
        <f t="shared" si="68"/>
        <v>0</v>
      </c>
      <c r="Y22" s="9" t="str">
        <f t="shared" si="69"/>
        <v>0</v>
      </c>
      <c r="Z22" s="9" t="str">
        <f t="shared" si="70"/>
        <v>0</v>
      </c>
      <c r="AA22" s="9" t="str">
        <f t="shared" si="71"/>
        <v>0</v>
      </c>
      <c r="AB22" s="9" t="str">
        <f t="shared" si="72"/>
        <v>0</v>
      </c>
      <c r="AC22" s="32">
        <f t="shared" si="73"/>
        <v>0</v>
      </c>
      <c r="AD22" s="32">
        <f t="shared" si="74"/>
        <v>0</v>
      </c>
      <c r="AE22" s="32">
        <f t="shared" si="75"/>
        <v>0</v>
      </c>
      <c r="AF22" s="9" t="str">
        <f t="shared" si="76"/>
        <v>0</v>
      </c>
      <c r="AG22" s="9" t="str">
        <f t="shared" si="77"/>
        <v>0</v>
      </c>
      <c r="AH22" s="9" t="str">
        <f t="shared" si="78"/>
        <v>0</v>
      </c>
      <c r="AI22" s="9" t="str">
        <f t="shared" si="79"/>
        <v>0</v>
      </c>
      <c r="AJ22" s="9" t="str">
        <f t="shared" si="80"/>
        <v>0</v>
      </c>
      <c r="AK22" s="32">
        <f t="shared" si="81"/>
        <v>0</v>
      </c>
      <c r="AL22" s="32">
        <f t="shared" si="82"/>
        <v>0</v>
      </c>
      <c r="AM22" s="32">
        <f t="shared" si="83"/>
        <v>0</v>
      </c>
      <c r="AN22" s="32">
        <f t="shared" si="84"/>
        <v>0</v>
      </c>
      <c r="AO22" s="9" t="str">
        <f t="shared" si="85"/>
        <v>0</v>
      </c>
      <c r="AP22" s="9" t="str">
        <f t="shared" si="86"/>
        <v>0</v>
      </c>
      <c r="AQ22" s="9" t="str">
        <f t="shared" si="87"/>
        <v>0</v>
      </c>
      <c r="AR22" s="9" t="str">
        <f t="shared" si="88"/>
        <v>0</v>
      </c>
      <c r="AS22" s="9" t="str">
        <f t="shared" si="89"/>
        <v>0</v>
      </c>
      <c r="AT22" s="9">
        <f t="shared" si="90"/>
        <v>0</v>
      </c>
      <c r="AU22" s="9">
        <f t="shared" si="91"/>
        <v>0</v>
      </c>
      <c r="AV22" s="9">
        <f t="shared" si="92"/>
        <v>0</v>
      </c>
      <c r="AW22" s="9">
        <f t="shared" si="93"/>
        <v>0</v>
      </c>
      <c r="AX22" s="9" t="str">
        <f t="shared" si="94"/>
        <v>0</v>
      </c>
      <c r="AY22" s="9" t="str">
        <f t="shared" si="95"/>
        <v>0</v>
      </c>
      <c r="AZ22" s="9" t="str">
        <f t="shared" si="96"/>
        <v>0</v>
      </c>
      <c r="BA22" s="9" t="str">
        <f t="shared" si="97"/>
        <v>0</v>
      </c>
      <c r="BB22" s="9" t="str">
        <f t="shared" si="98"/>
        <v>0</v>
      </c>
      <c r="BC22" s="9">
        <f t="shared" si="99"/>
        <v>0</v>
      </c>
      <c r="BD22" s="9">
        <f t="shared" si="100"/>
        <v>0</v>
      </c>
      <c r="BE22" s="9">
        <f t="shared" si="101"/>
        <v>0</v>
      </c>
      <c r="BF22" s="9">
        <f t="shared" si="102"/>
        <v>0</v>
      </c>
      <c r="BG22" s="32">
        <v>0</v>
      </c>
      <c r="BH22" s="32">
        <v>0</v>
      </c>
      <c r="BI22" s="41">
        <f t="shared" si="103"/>
        <v>0</v>
      </c>
      <c r="BJ22" s="9" t="e">
        <f t="shared" si="104"/>
        <v>#VALUE!</v>
      </c>
      <c r="BK22" s="9" t="b">
        <f t="shared" si="105"/>
        <v>1</v>
      </c>
      <c r="BL22" s="9" t="e">
        <f t="shared" si="106"/>
        <v>#VALUE!</v>
      </c>
      <c r="BM22" s="9" t="e">
        <f t="shared" si="107"/>
        <v>#VALUE!</v>
      </c>
      <c r="BN22" s="10" t="b">
        <f t="shared" si="108"/>
        <v>1</v>
      </c>
      <c r="BO22" s="42" t="b">
        <f t="shared" si="109"/>
        <v>1</v>
      </c>
      <c r="BP22" s="10" t="b">
        <f t="shared" si="110"/>
        <v>1</v>
      </c>
      <c r="BQ22" s="10" t="b">
        <f t="shared" si="111"/>
        <v>1</v>
      </c>
      <c r="BR22" s="10" t="str">
        <f t="shared" si="112"/>
        <v>01001900</v>
      </c>
      <c r="BS22" s="17"/>
      <c r="BT22" s="52"/>
    </row>
    <row r="23" spans="1:137" ht="12.75" customHeight="1" x14ac:dyDescent="0.2">
      <c r="A23" s="9">
        <f t="shared" si="0"/>
        <v>15</v>
      </c>
      <c r="B23" s="12"/>
      <c r="C23" s="12"/>
      <c r="D23" s="12"/>
      <c r="E23" s="12"/>
      <c r="F23" s="13"/>
      <c r="G23" s="100"/>
      <c r="H23" s="94"/>
      <c r="I23" s="39"/>
      <c r="J23" s="40">
        <v>0</v>
      </c>
      <c r="K23" s="40">
        <f t="shared" si="1"/>
        <v>0</v>
      </c>
      <c r="L23" s="9">
        <f t="shared" si="2"/>
        <v>0</v>
      </c>
      <c r="M23" s="38">
        <f t="shared" si="3"/>
        <v>0</v>
      </c>
      <c r="N23" s="9" t="str">
        <f t="shared" si="58"/>
        <v>0</v>
      </c>
      <c r="O23" s="9" t="str">
        <f t="shared" si="59"/>
        <v>0</v>
      </c>
      <c r="P23" s="9" t="str">
        <f t="shared" si="60"/>
        <v>0</v>
      </c>
      <c r="Q23" s="9">
        <f t="shared" si="61"/>
        <v>0</v>
      </c>
      <c r="R23" s="9">
        <f t="shared" si="62"/>
        <v>0</v>
      </c>
      <c r="S23" s="9" t="str">
        <f t="shared" si="63"/>
        <v>0</v>
      </c>
      <c r="T23" s="9" t="str">
        <f t="shared" si="64"/>
        <v>0</v>
      </c>
      <c r="U23" s="9" t="str">
        <f t="shared" si="65"/>
        <v>0</v>
      </c>
      <c r="V23" s="32">
        <f t="shared" si="66"/>
        <v>0</v>
      </c>
      <c r="W23" s="32">
        <f t="shared" si="67"/>
        <v>0</v>
      </c>
      <c r="X23" s="32">
        <f t="shared" si="68"/>
        <v>0</v>
      </c>
      <c r="Y23" s="9" t="str">
        <f t="shared" si="69"/>
        <v>0</v>
      </c>
      <c r="Z23" s="9" t="str">
        <f t="shared" si="70"/>
        <v>0</v>
      </c>
      <c r="AA23" s="9" t="str">
        <f t="shared" si="71"/>
        <v>0</v>
      </c>
      <c r="AB23" s="9" t="str">
        <f t="shared" si="72"/>
        <v>0</v>
      </c>
      <c r="AC23" s="32">
        <f t="shared" si="73"/>
        <v>0</v>
      </c>
      <c r="AD23" s="32">
        <f t="shared" si="74"/>
        <v>0</v>
      </c>
      <c r="AE23" s="32">
        <f t="shared" si="75"/>
        <v>0</v>
      </c>
      <c r="AF23" s="9" t="str">
        <f t="shared" si="76"/>
        <v>0</v>
      </c>
      <c r="AG23" s="9" t="str">
        <f t="shared" si="77"/>
        <v>0</v>
      </c>
      <c r="AH23" s="9" t="str">
        <f t="shared" si="78"/>
        <v>0</v>
      </c>
      <c r="AI23" s="9" t="str">
        <f t="shared" si="79"/>
        <v>0</v>
      </c>
      <c r="AJ23" s="9" t="str">
        <f t="shared" si="80"/>
        <v>0</v>
      </c>
      <c r="AK23" s="32">
        <f t="shared" si="81"/>
        <v>0</v>
      </c>
      <c r="AL23" s="32">
        <f t="shared" si="82"/>
        <v>0</v>
      </c>
      <c r="AM23" s="32">
        <f t="shared" si="83"/>
        <v>0</v>
      </c>
      <c r="AN23" s="32">
        <f t="shared" si="84"/>
        <v>0</v>
      </c>
      <c r="AO23" s="9" t="str">
        <f t="shared" si="85"/>
        <v>0</v>
      </c>
      <c r="AP23" s="9" t="str">
        <f t="shared" si="86"/>
        <v>0</v>
      </c>
      <c r="AQ23" s="9" t="str">
        <f t="shared" si="87"/>
        <v>0</v>
      </c>
      <c r="AR23" s="9" t="str">
        <f t="shared" si="88"/>
        <v>0</v>
      </c>
      <c r="AS23" s="9" t="str">
        <f t="shared" si="89"/>
        <v>0</v>
      </c>
      <c r="AT23" s="9">
        <f t="shared" si="90"/>
        <v>0</v>
      </c>
      <c r="AU23" s="9">
        <f t="shared" si="91"/>
        <v>0</v>
      </c>
      <c r="AV23" s="9">
        <f t="shared" si="92"/>
        <v>0</v>
      </c>
      <c r="AW23" s="9">
        <f t="shared" si="93"/>
        <v>0</v>
      </c>
      <c r="AX23" s="9" t="str">
        <f t="shared" si="94"/>
        <v>0</v>
      </c>
      <c r="AY23" s="9" t="str">
        <f t="shared" si="95"/>
        <v>0</v>
      </c>
      <c r="AZ23" s="9" t="str">
        <f t="shared" si="96"/>
        <v>0</v>
      </c>
      <c r="BA23" s="9" t="str">
        <f t="shared" si="97"/>
        <v>0</v>
      </c>
      <c r="BB23" s="9" t="str">
        <f t="shared" si="98"/>
        <v>0</v>
      </c>
      <c r="BC23" s="9">
        <f t="shared" si="99"/>
        <v>0</v>
      </c>
      <c r="BD23" s="9">
        <f t="shared" si="100"/>
        <v>0</v>
      </c>
      <c r="BE23" s="9">
        <f t="shared" si="101"/>
        <v>0</v>
      </c>
      <c r="BF23" s="9">
        <f t="shared" si="102"/>
        <v>0</v>
      </c>
      <c r="BG23" s="32">
        <v>0</v>
      </c>
      <c r="BH23" s="32">
        <v>0</v>
      </c>
      <c r="BI23" s="41">
        <f t="shared" si="103"/>
        <v>0</v>
      </c>
      <c r="BJ23" s="9" t="e">
        <f t="shared" si="104"/>
        <v>#VALUE!</v>
      </c>
      <c r="BK23" s="9" t="b">
        <f t="shared" si="105"/>
        <v>1</v>
      </c>
      <c r="BL23" s="9" t="e">
        <f t="shared" si="106"/>
        <v>#VALUE!</v>
      </c>
      <c r="BM23" s="9" t="e">
        <f t="shared" si="107"/>
        <v>#VALUE!</v>
      </c>
      <c r="BN23" s="10" t="b">
        <f t="shared" si="108"/>
        <v>1</v>
      </c>
      <c r="BO23" s="42" t="b">
        <f t="shared" si="109"/>
        <v>1</v>
      </c>
      <c r="BP23" s="10" t="b">
        <f t="shared" si="110"/>
        <v>1</v>
      </c>
      <c r="BQ23" s="10" t="b">
        <f t="shared" si="111"/>
        <v>1</v>
      </c>
      <c r="BR23" s="10" t="str">
        <f t="shared" si="112"/>
        <v>01001900</v>
      </c>
      <c r="BS23" s="17"/>
      <c r="BT23" s="52"/>
    </row>
    <row r="24" spans="1:137" ht="12.75" customHeight="1" x14ac:dyDescent="0.2">
      <c r="A24" s="9">
        <f t="shared" si="0"/>
        <v>16</v>
      </c>
      <c r="B24" s="12"/>
      <c r="C24" s="12"/>
      <c r="D24" s="12"/>
      <c r="E24" s="12"/>
      <c r="F24" s="13"/>
      <c r="G24" s="100"/>
      <c r="H24" s="94"/>
      <c r="I24" s="39"/>
      <c r="J24" s="40">
        <v>0</v>
      </c>
      <c r="K24" s="40">
        <f t="shared" si="1"/>
        <v>0</v>
      </c>
      <c r="L24" s="9">
        <f t="shared" si="2"/>
        <v>0</v>
      </c>
      <c r="M24" s="38">
        <f t="shared" si="3"/>
        <v>0</v>
      </c>
      <c r="N24" s="9" t="str">
        <f t="shared" si="58"/>
        <v>0</v>
      </c>
      <c r="O24" s="9" t="str">
        <f t="shared" si="59"/>
        <v>0</v>
      </c>
      <c r="P24" s="9" t="str">
        <f t="shared" si="60"/>
        <v>0</v>
      </c>
      <c r="Q24" s="9">
        <f t="shared" si="61"/>
        <v>0</v>
      </c>
      <c r="R24" s="9">
        <f t="shared" si="62"/>
        <v>0</v>
      </c>
      <c r="S24" s="9" t="str">
        <f t="shared" si="63"/>
        <v>0</v>
      </c>
      <c r="T24" s="9" t="str">
        <f t="shared" si="64"/>
        <v>0</v>
      </c>
      <c r="U24" s="9" t="str">
        <f t="shared" si="65"/>
        <v>0</v>
      </c>
      <c r="V24" s="32">
        <f t="shared" si="66"/>
        <v>0</v>
      </c>
      <c r="W24" s="32">
        <f t="shared" si="67"/>
        <v>0</v>
      </c>
      <c r="X24" s="32">
        <f t="shared" si="68"/>
        <v>0</v>
      </c>
      <c r="Y24" s="9" t="str">
        <f t="shared" si="69"/>
        <v>0</v>
      </c>
      <c r="Z24" s="9" t="str">
        <f t="shared" si="70"/>
        <v>0</v>
      </c>
      <c r="AA24" s="9" t="str">
        <f t="shared" si="71"/>
        <v>0</v>
      </c>
      <c r="AB24" s="9" t="str">
        <f t="shared" si="72"/>
        <v>0</v>
      </c>
      <c r="AC24" s="32">
        <f t="shared" si="73"/>
        <v>0</v>
      </c>
      <c r="AD24" s="32">
        <f t="shared" si="74"/>
        <v>0</v>
      </c>
      <c r="AE24" s="32">
        <f t="shared" si="75"/>
        <v>0</v>
      </c>
      <c r="AF24" s="9" t="str">
        <f t="shared" si="76"/>
        <v>0</v>
      </c>
      <c r="AG24" s="9" t="str">
        <f t="shared" si="77"/>
        <v>0</v>
      </c>
      <c r="AH24" s="9" t="str">
        <f t="shared" si="78"/>
        <v>0</v>
      </c>
      <c r="AI24" s="9" t="str">
        <f t="shared" si="79"/>
        <v>0</v>
      </c>
      <c r="AJ24" s="9" t="str">
        <f t="shared" si="80"/>
        <v>0</v>
      </c>
      <c r="AK24" s="32">
        <f t="shared" si="81"/>
        <v>0</v>
      </c>
      <c r="AL24" s="32">
        <f t="shared" si="82"/>
        <v>0</v>
      </c>
      <c r="AM24" s="32">
        <f t="shared" si="83"/>
        <v>0</v>
      </c>
      <c r="AN24" s="32">
        <f t="shared" si="84"/>
        <v>0</v>
      </c>
      <c r="AO24" s="9" t="str">
        <f t="shared" si="85"/>
        <v>0</v>
      </c>
      <c r="AP24" s="9" t="str">
        <f t="shared" si="86"/>
        <v>0</v>
      </c>
      <c r="AQ24" s="9" t="str">
        <f t="shared" si="87"/>
        <v>0</v>
      </c>
      <c r="AR24" s="9" t="str">
        <f t="shared" si="88"/>
        <v>0</v>
      </c>
      <c r="AS24" s="9" t="str">
        <f t="shared" si="89"/>
        <v>0</v>
      </c>
      <c r="AT24" s="9">
        <f t="shared" si="90"/>
        <v>0</v>
      </c>
      <c r="AU24" s="9">
        <f t="shared" si="91"/>
        <v>0</v>
      </c>
      <c r="AV24" s="9">
        <f t="shared" si="92"/>
        <v>0</v>
      </c>
      <c r="AW24" s="9">
        <f t="shared" si="93"/>
        <v>0</v>
      </c>
      <c r="AX24" s="9" t="str">
        <f t="shared" si="94"/>
        <v>0</v>
      </c>
      <c r="AY24" s="9" t="str">
        <f t="shared" si="95"/>
        <v>0</v>
      </c>
      <c r="AZ24" s="9" t="str">
        <f t="shared" si="96"/>
        <v>0</v>
      </c>
      <c r="BA24" s="9" t="str">
        <f t="shared" si="97"/>
        <v>0</v>
      </c>
      <c r="BB24" s="9" t="str">
        <f t="shared" si="98"/>
        <v>0</v>
      </c>
      <c r="BC24" s="9">
        <f t="shared" si="99"/>
        <v>0</v>
      </c>
      <c r="BD24" s="9">
        <f t="shared" si="100"/>
        <v>0</v>
      </c>
      <c r="BE24" s="9">
        <f t="shared" si="101"/>
        <v>0</v>
      </c>
      <c r="BF24" s="9">
        <f t="shared" si="102"/>
        <v>0</v>
      </c>
      <c r="BG24" s="32">
        <v>0</v>
      </c>
      <c r="BH24" s="32">
        <v>0</v>
      </c>
      <c r="BI24" s="41">
        <f t="shared" si="103"/>
        <v>0</v>
      </c>
      <c r="BJ24" s="9" t="e">
        <f t="shared" si="104"/>
        <v>#VALUE!</v>
      </c>
      <c r="BK24" s="9" t="b">
        <f t="shared" si="105"/>
        <v>1</v>
      </c>
      <c r="BL24" s="9" t="e">
        <f t="shared" si="106"/>
        <v>#VALUE!</v>
      </c>
      <c r="BM24" s="9" t="e">
        <f t="shared" si="107"/>
        <v>#VALUE!</v>
      </c>
      <c r="BN24" s="10" t="b">
        <f t="shared" si="108"/>
        <v>1</v>
      </c>
      <c r="BO24" s="42" t="b">
        <f t="shared" si="109"/>
        <v>1</v>
      </c>
      <c r="BP24" s="10" t="b">
        <f t="shared" si="110"/>
        <v>1</v>
      </c>
      <c r="BQ24" s="10" t="b">
        <f t="shared" si="111"/>
        <v>1</v>
      </c>
      <c r="BR24" s="10" t="str">
        <f t="shared" si="112"/>
        <v>01001900</v>
      </c>
      <c r="BS24" s="17"/>
      <c r="BT24" s="52"/>
    </row>
    <row r="25" spans="1:137" ht="12.75" customHeight="1" x14ac:dyDescent="0.2">
      <c r="A25" s="9">
        <f t="shared" si="0"/>
        <v>17</v>
      </c>
      <c r="B25" s="12"/>
      <c r="C25" s="12"/>
      <c r="D25" s="12"/>
      <c r="E25" s="12"/>
      <c r="F25" s="13"/>
      <c r="G25" s="100"/>
      <c r="H25" s="94"/>
      <c r="I25" s="39"/>
      <c r="J25" s="40">
        <v>0</v>
      </c>
      <c r="K25" s="40">
        <f t="shared" si="1"/>
        <v>0</v>
      </c>
      <c r="L25" s="9">
        <f t="shared" si="2"/>
        <v>0</v>
      </c>
      <c r="M25" s="38">
        <f t="shared" si="3"/>
        <v>0</v>
      </c>
      <c r="N25" s="9" t="str">
        <f t="shared" si="58"/>
        <v>0</v>
      </c>
      <c r="O25" s="9" t="str">
        <f t="shared" si="59"/>
        <v>0</v>
      </c>
      <c r="P25" s="9" t="str">
        <f t="shared" si="60"/>
        <v>0</v>
      </c>
      <c r="Q25" s="9">
        <f t="shared" si="61"/>
        <v>0</v>
      </c>
      <c r="R25" s="9">
        <f t="shared" si="62"/>
        <v>0</v>
      </c>
      <c r="S25" s="9" t="str">
        <f t="shared" si="63"/>
        <v>0</v>
      </c>
      <c r="T25" s="9" t="str">
        <f t="shared" si="64"/>
        <v>0</v>
      </c>
      <c r="U25" s="9" t="str">
        <f t="shared" si="65"/>
        <v>0</v>
      </c>
      <c r="V25" s="32">
        <f t="shared" si="66"/>
        <v>0</v>
      </c>
      <c r="W25" s="32">
        <f t="shared" si="67"/>
        <v>0</v>
      </c>
      <c r="X25" s="32">
        <f t="shared" si="68"/>
        <v>0</v>
      </c>
      <c r="Y25" s="9" t="str">
        <f t="shared" si="69"/>
        <v>0</v>
      </c>
      <c r="Z25" s="9" t="str">
        <f t="shared" si="70"/>
        <v>0</v>
      </c>
      <c r="AA25" s="9" t="str">
        <f t="shared" si="71"/>
        <v>0</v>
      </c>
      <c r="AB25" s="9" t="str">
        <f t="shared" si="72"/>
        <v>0</v>
      </c>
      <c r="AC25" s="32">
        <f t="shared" si="73"/>
        <v>0</v>
      </c>
      <c r="AD25" s="32">
        <f t="shared" si="74"/>
        <v>0</v>
      </c>
      <c r="AE25" s="32">
        <f t="shared" si="75"/>
        <v>0</v>
      </c>
      <c r="AF25" s="9" t="str">
        <f t="shared" si="76"/>
        <v>0</v>
      </c>
      <c r="AG25" s="9" t="str">
        <f t="shared" si="77"/>
        <v>0</v>
      </c>
      <c r="AH25" s="9" t="str">
        <f t="shared" si="78"/>
        <v>0</v>
      </c>
      <c r="AI25" s="9" t="str">
        <f t="shared" si="79"/>
        <v>0</v>
      </c>
      <c r="AJ25" s="9" t="str">
        <f t="shared" si="80"/>
        <v>0</v>
      </c>
      <c r="AK25" s="32">
        <f t="shared" si="81"/>
        <v>0</v>
      </c>
      <c r="AL25" s="32">
        <f t="shared" si="82"/>
        <v>0</v>
      </c>
      <c r="AM25" s="32">
        <f t="shared" si="83"/>
        <v>0</v>
      </c>
      <c r="AN25" s="32">
        <f t="shared" si="84"/>
        <v>0</v>
      </c>
      <c r="AO25" s="9" t="str">
        <f t="shared" si="85"/>
        <v>0</v>
      </c>
      <c r="AP25" s="9" t="str">
        <f t="shared" si="86"/>
        <v>0</v>
      </c>
      <c r="AQ25" s="9" t="str">
        <f t="shared" si="87"/>
        <v>0</v>
      </c>
      <c r="AR25" s="9" t="str">
        <f t="shared" si="88"/>
        <v>0</v>
      </c>
      <c r="AS25" s="9" t="str">
        <f t="shared" si="89"/>
        <v>0</v>
      </c>
      <c r="AT25" s="9">
        <f t="shared" si="90"/>
        <v>0</v>
      </c>
      <c r="AU25" s="9">
        <f t="shared" si="91"/>
        <v>0</v>
      </c>
      <c r="AV25" s="9">
        <f t="shared" si="92"/>
        <v>0</v>
      </c>
      <c r="AW25" s="9">
        <f t="shared" si="93"/>
        <v>0</v>
      </c>
      <c r="AX25" s="9" t="str">
        <f t="shared" si="94"/>
        <v>0</v>
      </c>
      <c r="AY25" s="9" t="str">
        <f t="shared" si="95"/>
        <v>0</v>
      </c>
      <c r="AZ25" s="9" t="str">
        <f t="shared" si="96"/>
        <v>0</v>
      </c>
      <c r="BA25" s="9" t="str">
        <f t="shared" si="97"/>
        <v>0</v>
      </c>
      <c r="BB25" s="9" t="str">
        <f t="shared" si="98"/>
        <v>0</v>
      </c>
      <c r="BC25" s="9">
        <f t="shared" si="99"/>
        <v>0</v>
      </c>
      <c r="BD25" s="9">
        <f t="shared" si="100"/>
        <v>0</v>
      </c>
      <c r="BE25" s="9">
        <f t="shared" si="101"/>
        <v>0</v>
      </c>
      <c r="BF25" s="9">
        <f t="shared" si="102"/>
        <v>0</v>
      </c>
      <c r="BG25" s="32">
        <v>0</v>
      </c>
      <c r="BH25" s="32">
        <v>0</v>
      </c>
      <c r="BI25" s="41">
        <f t="shared" si="103"/>
        <v>0</v>
      </c>
      <c r="BJ25" s="9" t="e">
        <f t="shared" si="104"/>
        <v>#VALUE!</v>
      </c>
      <c r="BK25" s="9" t="b">
        <f t="shared" si="105"/>
        <v>1</v>
      </c>
      <c r="BL25" s="9" t="e">
        <f t="shared" si="106"/>
        <v>#VALUE!</v>
      </c>
      <c r="BM25" s="9" t="e">
        <f t="shared" si="107"/>
        <v>#VALUE!</v>
      </c>
      <c r="BN25" s="10" t="b">
        <f t="shared" si="108"/>
        <v>1</v>
      </c>
      <c r="BO25" s="42" t="b">
        <f t="shared" si="109"/>
        <v>1</v>
      </c>
      <c r="BP25" s="10" t="b">
        <f t="shared" si="110"/>
        <v>1</v>
      </c>
      <c r="BQ25" s="10" t="b">
        <f t="shared" si="111"/>
        <v>1</v>
      </c>
      <c r="BR25" s="10" t="str">
        <f t="shared" si="112"/>
        <v>01001900</v>
      </c>
      <c r="BS25" s="17"/>
      <c r="BT25" s="52"/>
    </row>
    <row r="26" spans="1:137" ht="12.75" customHeight="1" x14ac:dyDescent="0.2">
      <c r="A26" s="9">
        <f t="shared" si="0"/>
        <v>18</v>
      </c>
      <c r="B26" s="12"/>
      <c r="C26" s="12"/>
      <c r="D26" s="12"/>
      <c r="E26" s="12"/>
      <c r="F26" s="13"/>
      <c r="G26" s="100"/>
      <c r="H26" s="94"/>
      <c r="I26" s="39"/>
      <c r="J26" s="40">
        <v>0</v>
      </c>
      <c r="K26" s="40">
        <f t="shared" si="1"/>
        <v>0</v>
      </c>
      <c r="L26" s="9">
        <f t="shared" si="2"/>
        <v>0</v>
      </c>
      <c r="M26" s="38">
        <f t="shared" si="3"/>
        <v>0</v>
      </c>
      <c r="N26" s="9" t="str">
        <f t="shared" si="58"/>
        <v>0</v>
      </c>
      <c r="O26" s="9" t="str">
        <f t="shared" si="59"/>
        <v>0</v>
      </c>
      <c r="P26" s="9" t="str">
        <f t="shared" si="60"/>
        <v>0</v>
      </c>
      <c r="Q26" s="9">
        <f t="shared" si="61"/>
        <v>0</v>
      </c>
      <c r="R26" s="9">
        <f t="shared" si="62"/>
        <v>0</v>
      </c>
      <c r="S26" s="9" t="str">
        <f t="shared" si="63"/>
        <v>0</v>
      </c>
      <c r="T26" s="9" t="str">
        <f t="shared" si="64"/>
        <v>0</v>
      </c>
      <c r="U26" s="9" t="str">
        <f t="shared" si="65"/>
        <v>0</v>
      </c>
      <c r="V26" s="32">
        <f t="shared" si="66"/>
        <v>0</v>
      </c>
      <c r="W26" s="32">
        <f t="shared" si="67"/>
        <v>0</v>
      </c>
      <c r="X26" s="32">
        <f t="shared" si="68"/>
        <v>0</v>
      </c>
      <c r="Y26" s="9" t="str">
        <f t="shared" si="69"/>
        <v>0</v>
      </c>
      <c r="Z26" s="9" t="str">
        <f t="shared" si="70"/>
        <v>0</v>
      </c>
      <c r="AA26" s="9" t="str">
        <f t="shared" si="71"/>
        <v>0</v>
      </c>
      <c r="AB26" s="9" t="str">
        <f t="shared" si="72"/>
        <v>0</v>
      </c>
      <c r="AC26" s="32">
        <f t="shared" si="73"/>
        <v>0</v>
      </c>
      <c r="AD26" s="32">
        <f t="shared" si="74"/>
        <v>0</v>
      </c>
      <c r="AE26" s="32">
        <f t="shared" si="75"/>
        <v>0</v>
      </c>
      <c r="AF26" s="9" t="str">
        <f t="shared" si="76"/>
        <v>0</v>
      </c>
      <c r="AG26" s="9" t="str">
        <f t="shared" si="77"/>
        <v>0</v>
      </c>
      <c r="AH26" s="9" t="str">
        <f t="shared" si="78"/>
        <v>0</v>
      </c>
      <c r="AI26" s="9" t="str">
        <f t="shared" si="79"/>
        <v>0</v>
      </c>
      <c r="AJ26" s="9" t="str">
        <f t="shared" si="80"/>
        <v>0</v>
      </c>
      <c r="AK26" s="32">
        <f t="shared" si="81"/>
        <v>0</v>
      </c>
      <c r="AL26" s="32">
        <f t="shared" si="82"/>
        <v>0</v>
      </c>
      <c r="AM26" s="32">
        <f t="shared" si="83"/>
        <v>0</v>
      </c>
      <c r="AN26" s="32">
        <f t="shared" si="84"/>
        <v>0</v>
      </c>
      <c r="AO26" s="9" t="str">
        <f t="shared" si="85"/>
        <v>0</v>
      </c>
      <c r="AP26" s="9" t="str">
        <f t="shared" si="86"/>
        <v>0</v>
      </c>
      <c r="AQ26" s="9" t="str">
        <f t="shared" si="87"/>
        <v>0</v>
      </c>
      <c r="AR26" s="9" t="str">
        <f t="shared" si="88"/>
        <v>0</v>
      </c>
      <c r="AS26" s="9" t="str">
        <f t="shared" si="89"/>
        <v>0</v>
      </c>
      <c r="AT26" s="9">
        <f t="shared" si="90"/>
        <v>0</v>
      </c>
      <c r="AU26" s="9">
        <f t="shared" si="91"/>
        <v>0</v>
      </c>
      <c r="AV26" s="9">
        <f t="shared" si="92"/>
        <v>0</v>
      </c>
      <c r="AW26" s="9">
        <f t="shared" si="93"/>
        <v>0</v>
      </c>
      <c r="AX26" s="9" t="str">
        <f t="shared" si="94"/>
        <v>0</v>
      </c>
      <c r="AY26" s="9" t="str">
        <f t="shared" si="95"/>
        <v>0</v>
      </c>
      <c r="AZ26" s="9" t="str">
        <f t="shared" si="96"/>
        <v>0</v>
      </c>
      <c r="BA26" s="9" t="str">
        <f t="shared" si="97"/>
        <v>0</v>
      </c>
      <c r="BB26" s="9" t="str">
        <f t="shared" si="98"/>
        <v>0</v>
      </c>
      <c r="BC26" s="9">
        <f t="shared" si="99"/>
        <v>0</v>
      </c>
      <c r="BD26" s="9">
        <f t="shared" si="100"/>
        <v>0</v>
      </c>
      <c r="BE26" s="9">
        <f t="shared" si="101"/>
        <v>0</v>
      </c>
      <c r="BF26" s="9">
        <f t="shared" si="102"/>
        <v>0</v>
      </c>
      <c r="BG26" s="32">
        <v>0</v>
      </c>
      <c r="BH26" s="32">
        <v>0</v>
      </c>
      <c r="BI26" s="41">
        <f t="shared" si="103"/>
        <v>0</v>
      </c>
      <c r="BJ26" s="9" t="e">
        <f t="shared" si="104"/>
        <v>#VALUE!</v>
      </c>
      <c r="BK26" s="9" t="b">
        <f t="shared" si="105"/>
        <v>1</v>
      </c>
      <c r="BL26" s="9" t="e">
        <f t="shared" si="106"/>
        <v>#VALUE!</v>
      </c>
      <c r="BM26" s="9" t="e">
        <f t="shared" si="107"/>
        <v>#VALUE!</v>
      </c>
      <c r="BN26" s="10" t="b">
        <f t="shared" si="108"/>
        <v>1</v>
      </c>
      <c r="BO26" s="42" t="b">
        <f t="shared" si="109"/>
        <v>1</v>
      </c>
      <c r="BP26" s="10" t="b">
        <f t="shared" si="110"/>
        <v>1</v>
      </c>
      <c r="BQ26" s="10" t="b">
        <f t="shared" si="111"/>
        <v>1</v>
      </c>
      <c r="BR26" s="10" t="str">
        <f t="shared" si="112"/>
        <v>01001900</v>
      </c>
      <c r="BS26" s="17"/>
      <c r="BT26" s="52"/>
    </row>
    <row r="27" spans="1:137" ht="12.75" customHeight="1" x14ac:dyDescent="0.2">
      <c r="A27" s="9">
        <f t="shared" si="0"/>
        <v>19</v>
      </c>
      <c r="B27" s="12"/>
      <c r="C27" s="12"/>
      <c r="D27" s="12"/>
      <c r="E27" s="12"/>
      <c r="F27" s="13"/>
      <c r="G27" s="100"/>
      <c r="H27" s="94"/>
      <c r="I27" s="39"/>
      <c r="J27" s="40">
        <v>0</v>
      </c>
      <c r="K27" s="40">
        <f t="shared" si="1"/>
        <v>0</v>
      </c>
      <c r="L27" s="9">
        <f t="shared" si="2"/>
        <v>0</v>
      </c>
      <c r="M27" s="38">
        <f t="shared" si="3"/>
        <v>0</v>
      </c>
      <c r="N27" s="9" t="str">
        <f t="shared" si="58"/>
        <v>0</v>
      </c>
      <c r="O27" s="9" t="str">
        <f t="shared" si="59"/>
        <v>0</v>
      </c>
      <c r="P27" s="9" t="str">
        <f t="shared" si="60"/>
        <v>0</v>
      </c>
      <c r="Q27" s="9">
        <f t="shared" si="61"/>
        <v>0</v>
      </c>
      <c r="R27" s="9">
        <f t="shared" si="62"/>
        <v>0</v>
      </c>
      <c r="S27" s="9" t="str">
        <f t="shared" si="63"/>
        <v>0</v>
      </c>
      <c r="T27" s="9" t="str">
        <f t="shared" si="64"/>
        <v>0</v>
      </c>
      <c r="U27" s="9" t="str">
        <f t="shared" si="65"/>
        <v>0</v>
      </c>
      <c r="V27" s="32">
        <f t="shared" si="66"/>
        <v>0</v>
      </c>
      <c r="W27" s="32">
        <f t="shared" si="67"/>
        <v>0</v>
      </c>
      <c r="X27" s="32">
        <f t="shared" si="68"/>
        <v>0</v>
      </c>
      <c r="Y27" s="9" t="str">
        <f t="shared" si="69"/>
        <v>0</v>
      </c>
      <c r="Z27" s="9" t="str">
        <f t="shared" si="70"/>
        <v>0</v>
      </c>
      <c r="AA27" s="9" t="str">
        <f t="shared" si="71"/>
        <v>0</v>
      </c>
      <c r="AB27" s="9" t="str">
        <f t="shared" si="72"/>
        <v>0</v>
      </c>
      <c r="AC27" s="32">
        <f t="shared" si="73"/>
        <v>0</v>
      </c>
      <c r="AD27" s="32">
        <f t="shared" si="74"/>
        <v>0</v>
      </c>
      <c r="AE27" s="32">
        <f t="shared" si="75"/>
        <v>0</v>
      </c>
      <c r="AF27" s="9" t="str">
        <f t="shared" si="76"/>
        <v>0</v>
      </c>
      <c r="AG27" s="9" t="str">
        <f t="shared" si="77"/>
        <v>0</v>
      </c>
      <c r="AH27" s="9" t="str">
        <f t="shared" si="78"/>
        <v>0</v>
      </c>
      <c r="AI27" s="9" t="str">
        <f t="shared" si="79"/>
        <v>0</v>
      </c>
      <c r="AJ27" s="9" t="str">
        <f t="shared" si="80"/>
        <v>0</v>
      </c>
      <c r="AK27" s="32">
        <f t="shared" si="81"/>
        <v>0</v>
      </c>
      <c r="AL27" s="32">
        <f t="shared" si="82"/>
        <v>0</v>
      </c>
      <c r="AM27" s="32">
        <f t="shared" si="83"/>
        <v>0</v>
      </c>
      <c r="AN27" s="32">
        <f t="shared" si="84"/>
        <v>0</v>
      </c>
      <c r="AO27" s="9" t="str">
        <f t="shared" si="85"/>
        <v>0</v>
      </c>
      <c r="AP27" s="9" t="str">
        <f t="shared" si="86"/>
        <v>0</v>
      </c>
      <c r="AQ27" s="9" t="str">
        <f t="shared" si="87"/>
        <v>0</v>
      </c>
      <c r="AR27" s="9" t="str">
        <f t="shared" si="88"/>
        <v>0</v>
      </c>
      <c r="AS27" s="9" t="str">
        <f t="shared" si="89"/>
        <v>0</v>
      </c>
      <c r="AT27" s="9">
        <f t="shared" si="90"/>
        <v>0</v>
      </c>
      <c r="AU27" s="9">
        <f t="shared" si="91"/>
        <v>0</v>
      </c>
      <c r="AV27" s="9">
        <f t="shared" si="92"/>
        <v>0</v>
      </c>
      <c r="AW27" s="9">
        <f t="shared" si="93"/>
        <v>0</v>
      </c>
      <c r="AX27" s="9" t="str">
        <f t="shared" si="94"/>
        <v>0</v>
      </c>
      <c r="AY27" s="9" t="str">
        <f t="shared" si="95"/>
        <v>0</v>
      </c>
      <c r="AZ27" s="9" t="str">
        <f t="shared" si="96"/>
        <v>0</v>
      </c>
      <c r="BA27" s="9" t="str">
        <f t="shared" si="97"/>
        <v>0</v>
      </c>
      <c r="BB27" s="9" t="str">
        <f t="shared" si="98"/>
        <v>0</v>
      </c>
      <c r="BC27" s="9">
        <f t="shared" si="99"/>
        <v>0</v>
      </c>
      <c r="BD27" s="9">
        <f t="shared" si="100"/>
        <v>0</v>
      </c>
      <c r="BE27" s="9">
        <f t="shared" si="101"/>
        <v>0</v>
      </c>
      <c r="BF27" s="9">
        <f t="shared" si="102"/>
        <v>0</v>
      </c>
      <c r="BG27" s="32">
        <v>0</v>
      </c>
      <c r="BH27" s="32">
        <v>0</v>
      </c>
      <c r="BI27" s="41">
        <f t="shared" si="103"/>
        <v>0</v>
      </c>
      <c r="BJ27" s="9" t="e">
        <f t="shared" si="104"/>
        <v>#VALUE!</v>
      </c>
      <c r="BK27" s="9" t="b">
        <f t="shared" si="105"/>
        <v>1</v>
      </c>
      <c r="BL27" s="9" t="e">
        <f t="shared" si="106"/>
        <v>#VALUE!</v>
      </c>
      <c r="BM27" s="9" t="e">
        <f t="shared" si="107"/>
        <v>#VALUE!</v>
      </c>
      <c r="BN27" s="10" t="b">
        <f t="shared" si="108"/>
        <v>1</v>
      </c>
      <c r="BO27" s="42" t="b">
        <f t="shared" si="109"/>
        <v>1</v>
      </c>
      <c r="BP27" s="10" t="b">
        <f t="shared" si="110"/>
        <v>1</v>
      </c>
      <c r="BQ27" s="10" t="b">
        <f t="shared" si="111"/>
        <v>1</v>
      </c>
      <c r="BR27" s="10" t="str">
        <f t="shared" si="112"/>
        <v>01001900</v>
      </c>
      <c r="BS27" s="17"/>
      <c r="BT27" s="52"/>
    </row>
    <row r="28" spans="1:137" ht="12.75" customHeight="1" x14ac:dyDescent="0.2">
      <c r="A28" s="9">
        <f t="shared" si="0"/>
        <v>20</v>
      </c>
      <c r="B28" s="12"/>
      <c r="C28" s="12"/>
      <c r="D28" s="12"/>
      <c r="E28" s="12"/>
      <c r="F28" s="13"/>
      <c r="G28" s="100"/>
      <c r="H28" s="94"/>
      <c r="I28" s="39"/>
      <c r="J28" s="40">
        <v>0</v>
      </c>
      <c r="K28" s="40">
        <f t="shared" si="1"/>
        <v>0</v>
      </c>
      <c r="L28" s="9">
        <f t="shared" si="2"/>
        <v>0</v>
      </c>
      <c r="M28" s="38">
        <f t="shared" si="3"/>
        <v>0</v>
      </c>
      <c r="N28" s="9" t="str">
        <f t="shared" si="58"/>
        <v>0</v>
      </c>
      <c r="O28" s="9" t="str">
        <f t="shared" si="59"/>
        <v>0</v>
      </c>
      <c r="P28" s="9" t="str">
        <f t="shared" si="60"/>
        <v>0</v>
      </c>
      <c r="Q28" s="9">
        <f t="shared" si="61"/>
        <v>0</v>
      </c>
      <c r="R28" s="9">
        <f t="shared" si="62"/>
        <v>0</v>
      </c>
      <c r="S28" s="9" t="str">
        <f t="shared" si="63"/>
        <v>0</v>
      </c>
      <c r="T28" s="9" t="str">
        <f t="shared" si="64"/>
        <v>0</v>
      </c>
      <c r="U28" s="9" t="str">
        <f t="shared" si="65"/>
        <v>0</v>
      </c>
      <c r="V28" s="32">
        <f t="shared" si="66"/>
        <v>0</v>
      </c>
      <c r="W28" s="32">
        <f t="shared" si="67"/>
        <v>0</v>
      </c>
      <c r="X28" s="32">
        <f t="shared" si="68"/>
        <v>0</v>
      </c>
      <c r="Y28" s="9" t="str">
        <f t="shared" si="69"/>
        <v>0</v>
      </c>
      <c r="Z28" s="9" t="str">
        <f t="shared" si="70"/>
        <v>0</v>
      </c>
      <c r="AA28" s="9" t="str">
        <f t="shared" si="71"/>
        <v>0</v>
      </c>
      <c r="AB28" s="9" t="str">
        <f t="shared" si="72"/>
        <v>0</v>
      </c>
      <c r="AC28" s="32">
        <f t="shared" si="73"/>
        <v>0</v>
      </c>
      <c r="AD28" s="32">
        <f t="shared" si="74"/>
        <v>0</v>
      </c>
      <c r="AE28" s="32">
        <f t="shared" si="75"/>
        <v>0</v>
      </c>
      <c r="AF28" s="9" t="str">
        <f t="shared" si="76"/>
        <v>0</v>
      </c>
      <c r="AG28" s="9" t="str">
        <f t="shared" si="77"/>
        <v>0</v>
      </c>
      <c r="AH28" s="9" t="str">
        <f t="shared" si="78"/>
        <v>0</v>
      </c>
      <c r="AI28" s="9" t="str">
        <f t="shared" si="79"/>
        <v>0</v>
      </c>
      <c r="AJ28" s="9" t="str">
        <f t="shared" si="80"/>
        <v>0</v>
      </c>
      <c r="AK28" s="32">
        <f t="shared" si="81"/>
        <v>0</v>
      </c>
      <c r="AL28" s="32">
        <f t="shared" si="82"/>
        <v>0</v>
      </c>
      <c r="AM28" s="32">
        <f t="shared" si="83"/>
        <v>0</v>
      </c>
      <c r="AN28" s="32">
        <f t="shared" si="84"/>
        <v>0</v>
      </c>
      <c r="AO28" s="9" t="str">
        <f t="shared" si="85"/>
        <v>0</v>
      </c>
      <c r="AP28" s="9" t="str">
        <f t="shared" si="86"/>
        <v>0</v>
      </c>
      <c r="AQ28" s="9" t="str">
        <f t="shared" si="87"/>
        <v>0</v>
      </c>
      <c r="AR28" s="9" t="str">
        <f t="shared" si="88"/>
        <v>0</v>
      </c>
      <c r="AS28" s="9" t="str">
        <f t="shared" si="89"/>
        <v>0</v>
      </c>
      <c r="AT28" s="9">
        <f t="shared" si="90"/>
        <v>0</v>
      </c>
      <c r="AU28" s="9">
        <f t="shared" si="91"/>
        <v>0</v>
      </c>
      <c r="AV28" s="9">
        <f t="shared" si="92"/>
        <v>0</v>
      </c>
      <c r="AW28" s="9">
        <f t="shared" si="93"/>
        <v>0</v>
      </c>
      <c r="AX28" s="9" t="str">
        <f t="shared" si="94"/>
        <v>0</v>
      </c>
      <c r="AY28" s="9" t="str">
        <f t="shared" si="95"/>
        <v>0</v>
      </c>
      <c r="AZ28" s="9" t="str">
        <f t="shared" si="96"/>
        <v>0</v>
      </c>
      <c r="BA28" s="9" t="str">
        <f t="shared" si="97"/>
        <v>0</v>
      </c>
      <c r="BB28" s="9" t="str">
        <f t="shared" si="98"/>
        <v>0</v>
      </c>
      <c r="BC28" s="9">
        <f t="shared" si="99"/>
        <v>0</v>
      </c>
      <c r="BD28" s="9">
        <f t="shared" si="100"/>
        <v>0</v>
      </c>
      <c r="BE28" s="9">
        <f t="shared" si="101"/>
        <v>0</v>
      </c>
      <c r="BF28" s="9">
        <f t="shared" si="102"/>
        <v>0</v>
      </c>
      <c r="BG28" s="32">
        <v>0</v>
      </c>
      <c r="BH28" s="32">
        <v>0</v>
      </c>
      <c r="BI28" s="41">
        <f t="shared" si="103"/>
        <v>0</v>
      </c>
      <c r="BJ28" s="9" t="e">
        <f t="shared" si="104"/>
        <v>#VALUE!</v>
      </c>
      <c r="BK28" s="9" t="b">
        <f t="shared" si="105"/>
        <v>1</v>
      </c>
      <c r="BL28" s="9" t="e">
        <f t="shared" si="106"/>
        <v>#VALUE!</v>
      </c>
      <c r="BM28" s="9" t="e">
        <f t="shared" si="107"/>
        <v>#VALUE!</v>
      </c>
      <c r="BN28" s="10" t="b">
        <f t="shared" si="108"/>
        <v>1</v>
      </c>
      <c r="BO28" s="42" t="b">
        <f t="shared" si="109"/>
        <v>1</v>
      </c>
      <c r="BP28" s="10" t="b">
        <f t="shared" si="110"/>
        <v>1</v>
      </c>
      <c r="BQ28" s="10" t="b">
        <f t="shared" si="111"/>
        <v>1</v>
      </c>
      <c r="BR28" s="10" t="str">
        <f t="shared" si="112"/>
        <v>01001900</v>
      </c>
      <c r="BS28" s="17"/>
      <c r="BT28" s="52"/>
    </row>
    <row r="29" spans="1:137" ht="12.75" customHeight="1" x14ac:dyDescent="0.2">
      <c r="A29" s="9">
        <f t="shared" si="0"/>
        <v>21</v>
      </c>
      <c r="B29" s="12"/>
      <c r="C29" s="12"/>
      <c r="D29" s="12"/>
      <c r="E29" s="12"/>
      <c r="F29" s="13"/>
      <c r="G29" s="100"/>
      <c r="H29" s="94"/>
      <c r="I29" s="39"/>
      <c r="J29" s="40">
        <v>0</v>
      </c>
      <c r="K29" s="40">
        <f t="shared" si="1"/>
        <v>0</v>
      </c>
      <c r="L29" s="9">
        <f t="shared" si="2"/>
        <v>0</v>
      </c>
      <c r="M29" s="38">
        <f t="shared" si="3"/>
        <v>0</v>
      </c>
      <c r="N29" s="9" t="str">
        <f t="shared" si="58"/>
        <v>0</v>
      </c>
      <c r="O29" s="9" t="str">
        <f t="shared" si="59"/>
        <v>0</v>
      </c>
      <c r="P29" s="9" t="str">
        <f t="shared" si="60"/>
        <v>0</v>
      </c>
      <c r="Q29" s="9">
        <f t="shared" si="61"/>
        <v>0</v>
      </c>
      <c r="R29" s="9">
        <f t="shared" si="62"/>
        <v>0</v>
      </c>
      <c r="S29" s="9" t="str">
        <f t="shared" si="63"/>
        <v>0</v>
      </c>
      <c r="T29" s="9" t="str">
        <f t="shared" si="64"/>
        <v>0</v>
      </c>
      <c r="U29" s="9" t="str">
        <f t="shared" si="65"/>
        <v>0</v>
      </c>
      <c r="V29" s="32">
        <f t="shared" si="66"/>
        <v>0</v>
      </c>
      <c r="W29" s="32">
        <f t="shared" si="67"/>
        <v>0</v>
      </c>
      <c r="X29" s="32">
        <f t="shared" si="68"/>
        <v>0</v>
      </c>
      <c r="Y29" s="9" t="str">
        <f t="shared" si="69"/>
        <v>0</v>
      </c>
      <c r="Z29" s="9" t="str">
        <f t="shared" si="70"/>
        <v>0</v>
      </c>
      <c r="AA29" s="9" t="str">
        <f t="shared" si="71"/>
        <v>0</v>
      </c>
      <c r="AB29" s="9" t="str">
        <f t="shared" si="72"/>
        <v>0</v>
      </c>
      <c r="AC29" s="32">
        <f t="shared" si="73"/>
        <v>0</v>
      </c>
      <c r="AD29" s="32">
        <f t="shared" si="74"/>
        <v>0</v>
      </c>
      <c r="AE29" s="32">
        <f t="shared" si="75"/>
        <v>0</v>
      </c>
      <c r="AF29" s="9" t="str">
        <f t="shared" si="76"/>
        <v>0</v>
      </c>
      <c r="AG29" s="9" t="str">
        <f t="shared" si="77"/>
        <v>0</v>
      </c>
      <c r="AH29" s="9" t="str">
        <f t="shared" si="78"/>
        <v>0</v>
      </c>
      <c r="AI29" s="9" t="str">
        <f t="shared" si="79"/>
        <v>0</v>
      </c>
      <c r="AJ29" s="9" t="str">
        <f t="shared" si="80"/>
        <v>0</v>
      </c>
      <c r="AK29" s="32">
        <f t="shared" si="81"/>
        <v>0</v>
      </c>
      <c r="AL29" s="32">
        <f t="shared" si="82"/>
        <v>0</v>
      </c>
      <c r="AM29" s="32">
        <f t="shared" si="83"/>
        <v>0</v>
      </c>
      <c r="AN29" s="32">
        <f t="shared" si="84"/>
        <v>0</v>
      </c>
      <c r="AO29" s="9" t="str">
        <f t="shared" si="85"/>
        <v>0</v>
      </c>
      <c r="AP29" s="9" t="str">
        <f t="shared" si="86"/>
        <v>0</v>
      </c>
      <c r="AQ29" s="9" t="str">
        <f t="shared" si="87"/>
        <v>0</v>
      </c>
      <c r="AR29" s="9" t="str">
        <f t="shared" si="88"/>
        <v>0</v>
      </c>
      <c r="AS29" s="9" t="str">
        <f t="shared" si="89"/>
        <v>0</v>
      </c>
      <c r="AT29" s="9">
        <f t="shared" si="90"/>
        <v>0</v>
      </c>
      <c r="AU29" s="9">
        <f t="shared" si="91"/>
        <v>0</v>
      </c>
      <c r="AV29" s="9">
        <f t="shared" si="92"/>
        <v>0</v>
      </c>
      <c r="AW29" s="9">
        <f t="shared" si="93"/>
        <v>0</v>
      </c>
      <c r="AX29" s="9" t="str">
        <f t="shared" si="94"/>
        <v>0</v>
      </c>
      <c r="AY29" s="9" t="str">
        <f t="shared" si="95"/>
        <v>0</v>
      </c>
      <c r="AZ29" s="9" t="str">
        <f t="shared" si="96"/>
        <v>0</v>
      </c>
      <c r="BA29" s="9" t="str">
        <f t="shared" si="97"/>
        <v>0</v>
      </c>
      <c r="BB29" s="9" t="str">
        <f t="shared" si="98"/>
        <v>0</v>
      </c>
      <c r="BC29" s="9">
        <f t="shared" si="99"/>
        <v>0</v>
      </c>
      <c r="BD29" s="9">
        <f t="shared" si="100"/>
        <v>0</v>
      </c>
      <c r="BE29" s="9">
        <f t="shared" si="101"/>
        <v>0</v>
      </c>
      <c r="BF29" s="9">
        <f t="shared" si="102"/>
        <v>0</v>
      </c>
      <c r="BG29" s="32">
        <v>0</v>
      </c>
      <c r="BH29" s="32">
        <v>0</v>
      </c>
      <c r="BI29" s="41">
        <f t="shared" si="103"/>
        <v>0</v>
      </c>
      <c r="BJ29" s="9" t="e">
        <f t="shared" si="104"/>
        <v>#VALUE!</v>
      </c>
      <c r="BK29" s="9" t="b">
        <f t="shared" si="105"/>
        <v>1</v>
      </c>
      <c r="BL29" s="9" t="e">
        <f t="shared" si="106"/>
        <v>#VALUE!</v>
      </c>
      <c r="BM29" s="9" t="e">
        <f t="shared" si="107"/>
        <v>#VALUE!</v>
      </c>
      <c r="BN29" s="10" t="b">
        <f t="shared" si="108"/>
        <v>1</v>
      </c>
      <c r="BO29" s="42" t="b">
        <f t="shared" si="109"/>
        <v>1</v>
      </c>
      <c r="BP29" s="10" t="b">
        <f t="shared" si="110"/>
        <v>1</v>
      </c>
      <c r="BQ29" s="10" t="b">
        <f t="shared" si="111"/>
        <v>1</v>
      </c>
      <c r="BR29" s="10" t="str">
        <f t="shared" si="112"/>
        <v>01001900</v>
      </c>
      <c r="BS29" s="17"/>
      <c r="BT29" s="52"/>
    </row>
    <row r="30" spans="1:137" ht="12.75" customHeight="1" x14ac:dyDescent="0.2">
      <c r="A30" s="9">
        <f t="shared" si="0"/>
        <v>22</v>
      </c>
      <c r="B30" s="12"/>
      <c r="C30" s="12"/>
      <c r="D30" s="12"/>
      <c r="E30" s="12"/>
      <c r="F30" s="13"/>
      <c r="G30" s="100"/>
      <c r="H30" s="94"/>
      <c r="I30" s="39"/>
      <c r="J30" s="40">
        <v>0</v>
      </c>
      <c r="K30" s="40">
        <f t="shared" si="1"/>
        <v>0</v>
      </c>
      <c r="L30" s="9">
        <f t="shared" si="2"/>
        <v>0</v>
      </c>
      <c r="M30" s="38">
        <f t="shared" si="3"/>
        <v>0</v>
      </c>
      <c r="N30" s="9" t="str">
        <f t="shared" si="58"/>
        <v>0</v>
      </c>
      <c r="O30" s="9" t="str">
        <f t="shared" si="59"/>
        <v>0</v>
      </c>
      <c r="P30" s="9" t="str">
        <f t="shared" si="60"/>
        <v>0</v>
      </c>
      <c r="Q30" s="9">
        <f t="shared" si="61"/>
        <v>0</v>
      </c>
      <c r="R30" s="9">
        <f t="shared" si="62"/>
        <v>0</v>
      </c>
      <c r="S30" s="9" t="str">
        <f t="shared" si="63"/>
        <v>0</v>
      </c>
      <c r="T30" s="9" t="str">
        <f t="shared" si="64"/>
        <v>0</v>
      </c>
      <c r="U30" s="9" t="str">
        <f t="shared" si="65"/>
        <v>0</v>
      </c>
      <c r="V30" s="32">
        <f t="shared" si="66"/>
        <v>0</v>
      </c>
      <c r="W30" s="32">
        <f t="shared" si="67"/>
        <v>0</v>
      </c>
      <c r="X30" s="32">
        <f t="shared" si="68"/>
        <v>0</v>
      </c>
      <c r="Y30" s="9" t="str">
        <f t="shared" si="69"/>
        <v>0</v>
      </c>
      <c r="Z30" s="9" t="str">
        <f t="shared" si="70"/>
        <v>0</v>
      </c>
      <c r="AA30" s="9" t="str">
        <f t="shared" si="71"/>
        <v>0</v>
      </c>
      <c r="AB30" s="9" t="str">
        <f t="shared" si="72"/>
        <v>0</v>
      </c>
      <c r="AC30" s="32">
        <f t="shared" si="73"/>
        <v>0</v>
      </c>
      <c r="AD30" s="32">
        <f t="shared" si="74"/>
        <v>0</v>
      </c>
      <c r="AE30" s="32">
        <f t="shared" si="75"/>
        <v>0</v>
      </c>
      <c r="AF30" s="9" t="str">
        <f t="shared" si="76"/>
        <v>0</v>
      </c>
      <c r="AG30" s="9" t="str">
        <f t="shared" si="77"/>
        <v>0</v>
      </c>
      <c r="AH30" s="9" t="str">
        <f t="shared" si="78"/>
        <v>0</v>
      </c>
      <c r="AI30" s="9" t="str">
        <f t="shared" si="79"/>
        <v>0</v>
      </c>
      <c r="AJ30" s="9" t="str">
        <f t="shared" si="80"/>
        <v>0</v>
      </c>
      <c r="AK30" s="32">
        <f t="shared" si="81"/>
        <v>0</v>
      </c>
      <c r="AL30" s="32">
        <f t="shared" si="82"/>
        <v>0</v>
      </c>
      <c r="AM30" s="32">
        <f t="shared" si="83"/>
        <v>0</v>
      </c>
      <c r="AN30" s="32">
        <f t="shared" si="84"/>
        <v>0</v>
      </c>
      <c r="AO30" s="9" t="str">
        <f t="shared" si="85"/>
        <v>0</v>
      </c>
      <c r="AP30" s="9" t="str">
        <f t="shared" si="86"/>
        <v>0</v>
      </c>
      <c r="AQ30" s="9" t="str">
        <f t="shared" si="87"/>
        <v>0</v>
      </c>
      <c r="AR30" s="9" t="str">
        <f t="shared" si="88"/>
        <v>0</v>
      </c>
      <c r="AS30" s="9" t="str">
        <f t="shared" si="89"/>
        <v>0</v>
      </c>
      <c r="AT30" s="9">
        <f t="shared" si="90"/>
        <v>0</v>
      </c>
      <c r="AU30" s="9">
        <f t="shared" si="91"/>
        <v>0</v>
      </c>
      <c r="AV30" s="9">
        <f t="shared" si="92"/>
        <v>0</v>
      </c>
      <c r="AW30" s="9">
        <f t="shared" si="93"/>
        <v>0</v>
      </c>
      <c r="AX30" s="9" t="str">
        <f t="shared" si="94"/>
        <v>0</v>
      </c>
      <c r="AY30" s="9" t="str">
        <f t="shared" si="95"/>
        <v>0</v>
      </c>
      <c r="AZ30" s="9" t="str">
        <f t="shared" si="96"/>
        <v>0</v>
      </c>
      <c r="BA30" s="9" t="str">
        <f t="shared" si="97"/>
        <v>0</v>
      </c>
      <c r="BB30" s="9" t="str">
        <f t="shared" si="98"/>
        <v>0</v>
      </c>
      <c r="BC30" s="9">
        <f t="shared" si="99"/>
        <v>0</v>
      </c>
      <c r="BD30" s="9">
        <f t="shared" si="100"/>
        <v>0</v>
      </c>
      <c r="BE30" s="9">
        <f t="shared" si="101"/>
        <v>0</v>
      </c>
      <c r="BF30" s="9">
        <f t="shared" si="102"/>
        <v>0</v>
      </c>
      <c r="BG30" s="32">
        <v>0</v>
      </c>
      <c r="BH30" s="32">
        <v>0</v>
      </c>
      <c r="BI30" s="41">
        <f t="shared" si="103"/>
        <v>0</v>
      </c>
      <c r="BJ30" s="9" t="e">
        <f t="shared" si="104"/>
        <v>#VALUE!</v>
      </c>
      <c r="BK30" s="9" t="b">
        <f t="shared" si="105"/>
        <v>1</v>
      </c>
      <c r="BL30" s="9" t="e">
        <f t="shared" si="106"/>
        <v>#VALUE!</v>
      </c>
      <c r="BM30" s="9" t="e">
        <f t="shared" si="107"/>
        <v>#VALUE!</v>
      </c>
      <c r="BN30" s="10" t="b">
        <f t="shared" si="108"/>
        <v>1</v>
      </c>
      <c r="BO30" s="42" t="b">
        <f t="shared" si="109"/>
        <v>1</v>
      </c>
      <c r="BP30" s="10" t="b">
        <f t="shared" si="110"/>
        <v>1</v>
      </c>
      <c r="BQ30" s="10" t="b">
        <f t="shared" si="111"/>
        <v>1</v>
      </c>
      <c r="BR30" s="10" t="str">
        <f t="shared" si="112"/>
        <v>01001900</v>
      </c>
      <c r="BS30" s="17"/>
      <c r="BT30" s="52"/>
    </row>
    <row r="31" spans="1:137" ht="12.75" customHeight="1" x14ac:dyDescent="0.2">
      <c r="A31" s="9">
        <f t="shared" si="0"/>
        <v>23</v>
      </c>
      <c r="B31" s="12"/>
      <c r="C31" s="12"/>
      <c r="D31" s="12"/>
      <c r="E31" s="12"/>
      <c r="F31" s="13"/>
      <c r="G31" s="100"/>
      <c r="H31" s="94"/>
      <c r="I31" s="39"/>
      <c r="J31" s="40">
        <v>0</v>
      </c>
      <c r="K31" s="40">
        <f t="shared" si="1"/>
        <v>0</v>
      </c>
      <c r="L31" s="9">
        <f t="shared" si="2"/>
        <v>0</v>
      </c>
      <c r="M31" s="38">
        <f t="shared" si="3"/>
        <v>0</v>
      </c>
      <c r="N31" s="9" t="str">
        <f t="shared" si="58"/>
        <v>0</v>
      </c>
      <c r="O31" s="9" t="str">
        <f t="shared" si="59"/>
        <v>0</v>
      </c>
      <c r="P31" s="9" t="str">
        <f t="shared" si="60"/>
        <v>0</v>
      </c>
      <c r="Q31" s="9">
        <f t="shared" si="61"/>
        <v>0</v>
      </c>
      <c r="R31" s="9">
        <f t="shared" si="62"/>
        <v>0</v>
      </c>
      <c r="S31" s="9" t="str">
        <f t="shared" si="63"/>
        <v>0</v>
      </c>
      <c r="T31" s="9" t="str">
        <f t="shared" si="64"/>
        <v>0</v>
      </c>
      <c r="U31" s="9" t="str">
        <f t="shared" si="65"/>
        <v>0</v>
      </c>
      <c r="V31" s="32">
        <f t="shared" si="66"/>
        <v>0</v>
      </c>
      <c r="W31" s="32">
        <f t="shared" si="67"/>
        <v>0</v>
      </c>
      <c r="X31" s="32">
        <f t="shared" si="68"/>
        <v>0</v>
      </c>
      <c r="Y31" s="9" t="str">
        <f t="shared" si="69"/>
        <v>0</v>
      </c>
      <c r="Z31" s="9" t="str">
        <f t="shared" si="70"/>
        <v>0</v>
      </c>
      <c r="AA31" s="9" t="str">
        <f t="shared" si="71"/>
        <v>0</v>
      </c>
      <c r="AB31" s="9" t="str">
        <f t="shared" si="72"/>
        <v>0</v>
      </c>
      <c r="AC31" s="32">
        <f t="shared" si="73"/>
        <v>0</v>
      </c>
      <c r="AD31" s="32">
        <f t="shared" si="74"/>
        <v>0</v>
      </c>
      <c r="AE31" s="32">
        <f t="shared" si="75"/>
        <v>0</v>
      </c>
      <c r="AF31" s="9" t="str">
        <f t="shared" si="76"/>
        <v>0</v>
      </c>
      <c r="AG31" s="9" t="str">
        <f t="shared" si="77"/>
        <v>0</v>
      </c>
      <c r="AH31" s="9" t="str">
        <f t="shared" si="78"/>
        <v>0</v>
      </c>
      <c r="AI31" s="9" t="str">
        <f t="shared" si="79"/>
        <v>0</v>
      </c>
      <c r="AJ31" s="9" t="str">
        <f t="shared" si="80"/>
        <v>0</v>
      </c>
      <c r="AK31" s="32">
        <f t="shared" si="81"/>
        <v>0</v>
      </c>
      <c r="AL31" s="32">
        <f t="shared" si="82"/>
        <v>0</v>
      </c>
      <c r="AM31" s="32">
        <f t="shared" si="83"/>
        <v>0</v>
      </c>
      <c r="AN31" s="32">
        <f t="shared" si="84"/>
        <v>0</v>
      </c>
      <c r="AO31" s="9" t="str">
        <f t="shared" si="85"/>
        <v>0</v>
      </c>
      <c r="AP31" s="9" t="str">
        <f t="shared" si="86"/>
        <v>0</v>
      </c>
      <c r="AQ31" s="9" t="str">
        <f t="shared" si="87"/>
        <v>0</v>
      </c>
      <c r="AR31" s="9" t="str">
        <f t="shared" si="88"/>
        <v>0</v>
      </c>
      <c r="AS31" s="9" t="str">
        <f t="shared" si="89"/>
        <v>0</v>
      </c>
      <c r="AT31" s="9">
        <f t="shared" si="90"/>
        <v>0</v>
      </c>
      <c r="AU31" s="9">
        <f t="shared" si="91"/>
        <v>0</v>
      </c>
      <c r="AV31" s="9">
        <f t="shared" si="92"/>
        <v>0</v>
      </c>
      <c r="AW31" s="9">
        <f t="shared" si="93"/>
        <v>0</v>
      </c>
      <c r="AX31" s="9" t="str">
        <f t="shared" si="94"/>
        <v>0</v>
      </c>
      <c r="AY31" s="9" t="str">
        <f t="shared" si="95"/>
        <v>0</v>
      </c>
      <c r="AZ31" s="9" t="str">
        <f t="shared" si="96"/>
        <v>0</v>
      </c>
      <c r="BA31" s="9" t="str">
        <f t="shared" si="97"/>
        <v>0</v>
      </c>
      <c r="BB31" s="9" t="str">
        <f t="shared" si="98"/>
        <v>0</v>
      </c>
      <c r="BC31" s="9">
        <f t="shared" si="99"/>
        <v>0</v>
      </c>
      <c r="BD31" s="9">
        <f t="shared" si="100"/>
        <v>0</v>
      </c>
      <c r="BE31" s="9">
        <f t="shared" si="101"/>
        <v>0</v>
      </c>
      <c r="BF31" s="9">
        <f t="shared" si="102"/>
        <v>0</v>
      </c>
      <c r="BG31" s="32">
        <v>0</v>
      </c>
      <c r="BH31" s="32">
        <v>0</v>
      </c>
      <c r="BI31" s="41">
        <f t="shared" si="103"/>
        <v>0</v>
      </c>
      <c r="BJ31" s="9" t="e">
        <f t="shared" si="104"/>
        <v>#VALUE!</v>
      </c>
      <c r="BK31" s="9" t="b">
        <f t="shared" si="105"/>
        <v>1</v>
      </c>
      <c r="BL31" s="9" t="e">
        <f t="shared" si="106"/>
        <v>#VALUE!</v>
      </c>
      <c r="BM31" s="9" t="e">
        <f t="shared" si="107"/>
        <v>#VALUE!</v>
      </c>
      <c r="BN31" s="10" t="b">
        <f t="shared" si="108"/>
        <v>1</v>
      </c>
      <c r="BO31" s="42" t="b">
        <f t="shared" si="109"/>
        <v>1</v>
      </c>
      <c r="BP31" s="10" t="b">
        <f t="shared" si="110"/>
        <v>1</v>
      </c>
      <c r="BQ31" s="10" t="b">
        <f t="shared" si="111"/>
        <v>1</v>
      </c>
      <c r="BR31" s="10" t="str">
        <f t="shared" si="112"/>
        <v>01001900</v>
      </c>
      <c r="BS31" s="17"/>
      <c r="BT31" s="52"/>
    </row>
    <row r="32" spans="1:137" ht="12.75" customHeight="1" x14ac:dyDescent="0.2">
      <c r="A32" s="9">
        <f t="shared" si="0"/>
        <v>24</v>
      </c>
      <c r="B32" s="12"/>
      <c r="C32" s="12"/>
      <c r="D32" s="12"/>
      <c r="E32" s="12"/>
      <c r="F32" s="13"/>
      <c r="G32" s="100"/>
      <c r="H32" s="94"/>
      <c r="I32" s="39"/>
      <c r="J32" s="40">
        <v>0</v>
      </c>
      <c r="K32" s="40">
        <f t="shared" si="1"/>
        <v>0</v>
      </c>
      <c r="L32" s="9">
        <f t="shared" si="2"/>
        <v>0</v>
      </c>
      <c r="M32" s="38">
        <f t="shared" si="3"/>
        <v>0</v>
      </c>
      <c r="N32" s="9" t="str">
        <f t="shared" si="58"/>
        <v>0</v>
      </c>
      <c r="O32" s="9" t="str">
        <f t="shared" si="59"/>
        <v>0</v>
      </c>
      <c r="P32" s="9" t="str">
        <f t="shared" si="60"/>
        <v>0</v>
      </c>
      <c r="Q32" s="9">
        <f t="shared" si="61"/>
        <v>0</v>
      </c>
      <c r="R32" s="9">
        <f t="shared" si="62"/>
        <v>0</v>
      </c>
      <c r="S32" s="9" t="str">
        <f t="shared" si="63"/>
        <v>0</v>
      </c>
      <c r="T32" s="9" t="str">
        <f t="shared" si="64"/>
        <v>0</v>
      </c>
      <c r="U32" s="9" t="str">
        <f t="shared" si="65"/>
        <v>0</v>
      </c>
      <c r="V32" s="32">
        <f t="shared" si="66"/>
        <v>0</v>
      </c>
      <c r="W32" s="32">
        <f t="shared" si="67"/>
        <v>0</v>
      </c>
      <c r="X32" s="32">
        <f t="shared" si="68"/>
        <v>0</v>
      </c>
      <c r="Y32" s="9" t="str">
        <f t="shared" si="69"/>
        <v>0</v>
      </c>
      <c r="Z32" s="9" t="str">
        <f t="shared" si="70"/>
        <v>0</v>
      </c>
      <c r="AA32" s="9" t="str">
        <f t="shared" si="71"/>
        <v>0</v>
      </c>
      <c r="AB32" s="9" t="str">
        <f t="shared" si="72"/>
        <v>0</v>
      </c>
      <c r="AC32" s="32">
        <f t="shared" si="73"/>
        <v>0</v>
      </c>
      <c r="AD32" s="32">
        <f t="shared" si="74"/>
        <v>0</v>
      </c>
      <c r="AE32" s="32">
        <f t="shared" si="75"/>
        <v>0</v>
      </c>
      <c r="AF32" s="9" t="str">
        <f t="shared" si="76"/>
        <v>0</v>
      </c>
      <c r="AG32" s="9" t="str">
        <f t="shared" si="77"/>
        <v>0</v>
      </c>
      <c r="AH32" s="9" t="str">
        <f t="shared" si="78"/>
        <v>0</v>
      </c>
      <c r="AI32" s="9" t="str">
        <f t="shared" si="79"/>
        <v>0</v>
      </c>
      <c r="AJ32" s="9" t="str">
        <f t="shared" si="80"/>
        <v>0</v>
      </c>
      <c r="AK32" s="32">
        <f t="shared" si="81"/>
        <v>0</v>
      </c>
      <c r="AL32" s="32">
        <f t="shared" si="82"/>
        <v>0</v>
      </c>
      <c r="AM32" s="32">
        <f t="shared" si="83"/>
        <v>0</v>
      </c>
      <c r="AN32" s="32">
        <f t="shared" si="84"/>
        <v>0</v>
      </c>
      <c r="AO32" s="9" t="str">
        <f t="shared" si="85"/>
        <v>0</v>
      </c>
      <c r="AP32" s="9" t="str">
        <f t="shared" si="86"/>
        <v>0</v>
      </c>
      <c r="AQ32" s="9" t="str">
        <f t="shared" si="87"/>
        <v>0</v>
      </c>
      <c r="AR32" s="9" t="str">
        <f t="shared" si="88"/>
        <v>0</v>
      </c>
      <c r="AS32" s="9" t="str">
        <f t="shared" si="89"/>
        <v>0</v>
      </c>
      <c r="AT32" s="9">
        <f t="shared" si="90"/>
        <v>0</v>
      </c>
      <c r="AU32" s="9">
        <f t="shared" si="91"/>
        <v>0</v>
      </c>
      <c r="AV32" s="9">
        <f t="shared" si="92"/>
        <v>0</v>
      </c>
      <c r="AW32" s="9">
        <f t="shared" si="93"/>
        <v>0</v>
      </c>
      <c r="AX32" s="9" t="str">
        <f t="shared" si="94"/>
        <v>0</v>
      </c>
      <c r="AY32" s="9" t="str">
        <f t="shared" si="95"/>
        <v>0</v>
      </c>
      <c r="AZ32" s="9" t="str">
        <f t="shared" si="96"/>
        <v>0</v>
      </c>
      <c r="BA32" s="9" t="str">
        <f t="shared" si="97"/>
        <v>0</v>
      </c>
      <c r="BB32" s="9" t="str">
        <f t="shared" si="98"/>
        <v>0</v>
      </c>
      <c r="BC32" s="9">
        <f t="shared" si="99"/>
        <v>0</v>
      </c>
      <c r="BD32" s="9">
        <f t="shared" si="100"/>
        <v>0</v>
      </c>
      <c r="BE32" s="9">
        <f t="shared" si="101"/>
        <v>0</v>
      </c>
      <c r="BF32" s="9">
        <f t="shared" si="102"/>
        <v>0</v>
      </c>
      <c r="BG32" s="32">
        <v>0</v>
      </c>
      <c r="BH32" s="32">
        <v>0</v>
      </c>
      <c r="BI32" s="41">
        <f t="shared" si="103"/>
        <v>0</v>
      </c>
      <c r="BJ32" s="9" t="e">
        <f t="shared" si="104"/>
        <v>#VALUE!</v>
      </c>
      <c r="BK32" s="9" t="b">
        <f t="shared" si="105"/>
        <v>1</v>
      </c>
      <c r="BL32" s="9" t="e">
        <f t="shared" si="106"/>
        <v>#VALUE!</v>
      </c>
      <c r="BM32" s="9" t="e">
        <f t="shared" si="107"/>
        <v>#VALUE!</v>
      </c>
      <c r="BN32" s="10" t="b">
        <f t="shared" si="108"/>
        <v>1</v>
      </c>
      <c r="BO32" s="42" t="b">
        <f t="shared" si="109"/>
        <v>1</v>
      </c>
      <c r="BP32" s="10" t="b">
        <f t="shared" si="110"/>
        <v>1</v>
      </c>
      <c r="BQ32" s="10" t="b">
        <f t="shared" si="111"/>
        <v>1</v>
      </c>
      <c r="BR32" s="10" t="str">
        <f t="shared" si="112"/>
        <v>01001900</v>
      </c>
      <c r="BS32" s="17"/>
      <c r="BT32" s="52"/>
    </row>
    <row r="33" spans="1:72" ht="12.75" customHeight="1" x14ac:dyDescent="0.2">
      <c r="A33" s="9">
        <f t="shared" si="0"/>
        <v>25</v>
      </c>
      <c r="B33" s="12"/>
      <c r="C33" s="12"/>
      <c r="D33" s="12"/>
      <c r="E33" s="12"/>
      <c r="F33" s="13"/>
      <c r="G33" s="100"/>
      <c r="H33" s="94"/>
      <c r="I33" s="39"/>
      <c r="J33" s="40">
        <v>0</v>
      </c>
      <c r="K33" s="40">
        <f t="shared" si="1"/>
        <v>0</v>
      </c>
      <c r="L33" s="9">
        <f t="shared" si="2"/>
        <v>0</v>
      </c>
      <c r="M33" s="38">
        <f t="shared" si="3"/>
        <v>0</v>
      </c>
      <c r="N33" s="9" t="str">
        <f t="shared" si="58"/>
        <v>0</v>
      </c>
      <c r="O33" s="9" t="str">
        <f t="shared" si="59"/>
        <v>0</v>
      </c>
      <c r="P33" s="9" t="str">
        <f t="shared" si="60"/>
        <v>0</v>
      </c>
      <c r="Q33" s="9">
        <f t="shared" si="61"/>
        <v>0</v>
      </c>
      <c r="R33" s="9">
        <f t="shared" si="62"/>
        <v>0</v>
      </c>
      <c r="S33" s="9" t="str">
        <f t="shared" si="63"/>
        <v>0</v>
      </c>
      <c r="T33" s="9" t="str">
        <f t="shared" si="64"/>
        <v>0</v>
      </c>
      <c r="U33" s="9" t="str">
        <f t="shared" si="65"/>
        <v>0</v>
      </c>
      <c r="V33" s="32">
        <f t="shared" si="66"/>
        <v>0</v>
      </c>
      <c r="W33" s="32">
        <f t="shared" si="67"/>
        <v>0</v>
      </c>
      <c r="X33" s="32">
        <f t="shared" si="68"/>
        <v>0</v>
      </c>
      <c r="Y33" s="9" t="str">
        <f t="shared" si="69"/>
        <v>0</v>
      </c>
      <c r="Z33" s="9" t="str">
        <f t="shared" si="70"/>
        <v>0</v>
      </c>
      <c r="AA33" s="9" t="str">
        <f t="shared" si="71"/>
        <v>0</v>
      </c>
      <c r="AB33" s="9" t="str">
        <f t="shared" si="72"/>
        <v>0</v>
      </c>
      <c r="AC33" s="32">
        <f t="shared" si="73"/>
        <v>0</v>
      </c>
      <c r="AD33" s="32">
        <f t="shared" si="74"/>
        <v>0</v>
      </c>
      <c r="AE33" s="32">
        <f t="shared" si="75"/>
        <v>0</v>
      </c>
      <c r="AF33" s="9" t="str">
        <f t="shared" si="76"/>
        <v>0</v>
      </c>
      <c r="AG33" s="9" t="str">
        <f t="shared" si="77"/>
        <v>0</v>
      </c>
      <c r="AH33" s="9" t="str">
        <f t="shared" si="78"/>
        <v>0</v>
      </c>
      <c r="AI33" s="9" t="str">
        <f t="shared" si="79"/>
        <v>0</v>
      </c>
      <c r="AJ33" s="9" t="str">
        <f t="shared" si="80"/>
        <v>0</v>
      </c>
      <c r="AK33" s="32">
        <f t="shared" si="81"/>
        <v>0</v>
      </c>
      <c r="AL33" s="32">
        <f t="shared" si="82"/>
        <v>0</v>
      </c>
      <c r="AM33" s="32">
        <f t="shared" si="83"/>
        <v>0</v>
      </c>
      <c r="AN33" s="32">
        <f t="shared" si="84"/>
        <v>0</v>
      </c>
      <c r="AO33" s="9" t="str">
        <f t="shared" si="85"/>
        <v>0</v>
      </c>
      <c r="AP33" s="9" t="str">
        <f t="shared" si="86"/>
        <v>0</v>
      </c>
      <c r="AQ33" s="9" t="str">
        <f t="shared" si="87"/>
        <v>0</v>
      </c>
      <c r="AR33" s="9" t="str">
        <f t="shared" si="88"/>
        <v>0</v>
      </c>
      <c r="AS33" s="9" t="str">
        <f t="shared" si="89"/>
        <v>0</v>
      </c>
      <c r="AT33" s="9">
        <f t="shared" si="90"/>
        <v>0</v>
      </c>
      <c r="AU33" s="9">
        <f t="shared" si="91"/>
        <v>0</v>
      </c>
      <c r="AV33" s="9">
        <f t="shared" si="92"/>
        <v>0</v>
      </c>
      <c r="AW33" s="9">
        <f t="shared" si="93"/>
        <v>0</v>
      </c>
      <c r="AX33" s="9" t="str">
        <f t="shared" si="94"/>
        <v>0</v>
      </c>
      <c r="AY33" s="9" t="str">
        <f t="shared" si="95"/>
        <v>0</v>
      </c>
      <c r="AZ33" s="9" t="str">
        <f t="shared" si="96"/>
        <v>0</v>
      </c>
      <c r="BA33" s="9" t="str">
        <f t="shared" si="97"/>
        <v>0</v>
      </c>
      <c r="BB33" s="9" t="str">
        <f t="shared" si="98"/>
        <v>0</v>
      </c>
      <c r="BC33" s="9">
        <f t="shared" si="99"/>
        <v>0</v>
      </c>
      <c r="BD33" s="9">
        <f t="shared" si="100"/>
        <v>0</v>
      </c>
      <c r="BE33" s="9">
        <f t="shared" si="101"/>
        <v>0</v>
      </c>
      <c r="BF33" s="9">
        <f t="shared" si="102"/>
        <v>0</v>
      </c>
      <c r="BG33" s="32">
        <v>0</v>
      </c>
      <c r="BH33" s="32">
        <v>0</v>
      </c>
      <c r="BI33" s="41">
        <f t="shared" si="103"/>
        <v>0</v>
      </c>
      <c r="BJ33" s="9" t="e">
        <f t="shared" si="104"/>
        <v>#VALUE!</v>
      </c>
      <c r="BK33" s="9" t="b">
        <f t="shared" si="105"/>
        <v>1</v>
      </c>
      <c r="BL33" s="9" t="e">
        <f t="shared" si="106"/>
        <v>#VALUE!</v>
      </c>
      <c r="BM33" s="9" t="e">
        <f t="shared" si="107"/>
        <v>#VALUE!</v>
      </c>
      <c r="BN33" s="10" t="b">
        <f t="shared" si="108"/>
        <v>1</v>
      </c>
      <c r="BO33" s="42" t="b">
        <f t="shared" si="109"/>
        <v>1</v>
      </c>
      <c r="BP33" s="10" t="b">
        <f t="shared" si="110"/>
        <v>1</v>
      </c>
      <c r="BQ33" s="10" t="b">
        <f t="shared" si="111"/>
        <v>1</v>
      </c>
      <c r="BR33" s="10" t="str">
        <f t="shared" si="112"/>
        <v>01001900</v>
      </c>
      <c r="BS33" s="17"/>
      <c r="BT33" s="52"/>
    </row>
  </sheetData>
  <sheetProtection password="B816" sheet="1" selectLockedCells="1" sort="0"/>
  <dataConsolidate/>
  <mergeCells count="62">
    <mergeCell ref="P6:Q6"/>
    <mergeCell ref="BS6:BT6"/>
    <mergeCell ref="N1:O1"/>
    <mergeCell ref="B3:C3"/>
    <mergeCell ref="I3:J3"/>
    <mergeCell ref="I6:J6"/>
    <mergeCell ref="G4:H4"/>
    <mergeCell ref="G3:H3"/>
    <mergeCell ref="G2:H2"/>
    <mergeCell ref="G1:H1"/>
    <mergeCell ref="B4:C4"/>
    <mergeCell ref="B5:C5"/>
    <mergeCell ref="B6:C6"/>
    <mergeCell ref="R5:S5"/>
    <mergeCell ref="I4:J4"/>
    <mergeCell ref="B1:D1"/>
    <mergeCell ref="B2:D2"/>
    <mergeCell ref="BS1:BT1"/>
    <mergeCell ref="BS2:BT2"/>
    <mergeCell ref="BS3:BT3"/>
    <mergeCell ref="BS4:BT4"/>
    <mergeCell ref="BS5:BT5"/>
    <mergeCell ref="BG1:BH1"/>
    <mergeCell ref="R2:S2"/>
    <mergeCell ref="BG6:BH6"/>
    <mergeCell ref="BG2:BH2"/>
    <mergeCell ref="BG3:BH3"/>
    <mergeCell ref="R3:S3"/>
    <mergeCell ref="Y3:Z3"/>
    <mergeCell ref="BG4:BH4"/>
    <mergeCell ref="BG5:BH5"/>
    <mergeCell ref="Y4:Z4"/>
    <mergeCell ref="R1:S1"/>
    <mergeCell ref="R4:S4"/>
    <mergeCell ref="R6:S6"/>
    <mergeCell ref="B7:C7"/>
    <mergeCell ref="F7:F8"/>
    <mergeCell ref="G7:G8"/>
    <mergeCell ref="H7:H8"/>
    <mergeCell ref="G6:H6"/>
    <mergeCell ref="G5:H5"/>
    <mergeCell ref="I2:J2"/>
    <mergeCell ref="K1:L1"/>
    <mergeCell ref="P2:Q2"/>
    <mergeCell ref="P3:Q3"/>
    <mergeCell ref="P1:Q1"/>
    <mergeCell ref="N3:O3"/>
    <mergeCell ref="N2:O2"/>
    <mergeCell ref="I1:J1"/>
    <mergeCell ref="I5:J5"/>
    <mergeCell ref="N4:O4"/>
    <mergeCell ref="P5:Q5"/>
    <mergeCell ref="P4:Q4"/>
    <mergeCell ref="BT7:BT8"/>
    <mergeCell ref="I7:I8"/>
    <mergeCell ref="J7:J8"/>
    <mergeCell ref="BG7:BG8"/>
    <mergeCell ref="BH7:BH8"/>
    <mergeCell ref="BI7:BI8"/>
    <mergeCell ref="BS7:BS8"/>
    <mergeCell ref="BJ8:BN8"/>
    <mergeCell ref="BO8:BP8"/>
  </mergeCells>
  <phoneticPr fontId="7" type="noConversion"/>
  <dataValidations xWindow="567" yWindow="208" count="18">
    <dataValidation type="list" operator="equal" allowBlank="1" showInputMessage="1" showErrorMessage="1" errorTitle="INVALID REMARKS" error="NE = NO EARNINGS_x000a_NH = NEWLY HIRED_x000a_SP = SEPARATED" promptTitle="REMARKS" prompt="NE = NO EARNINGS_x000a_NH = NEWLY HIRED_x000a_SP = SEPARATED" sqref="BS9:BS33" xr:uid="{00000000-0002-0000-0000-000000000000}">
      <formula1>$BP$1:$BP$4</formula1>
    </dataValidation>
    <dataValidation allowBlank="1" showInputMessage="1" showErrorMessage="1" promptTitle="FOR GOVERNMENT AGENCIES ONLY" prompt="DBM ALLOTMENT" sqref="BS3:BT3" xr:uid="{00000000-0002-0000-0000-000001000000}"/>
    <dataValidation allowBlank="1" showInputMessage="1" showErrorMessage="1" promptTitle="FOR GOVERNMENT AGENCIES ONLY" prompt="ARREARS TO BE PAID" sqref="BS4:BT4" xr:uid="{00000000-0002-0000-0000-000002000000}"/>
    <dataValidation allowBlank="1" showInputMessage="1" showErrorMessage="1" promptTitle="FOR GOVERNMENT AGENCIES ONLY" prompt="TOTAL PS + DBM ALLOTMENT" sqref="BS6:BT6" xr:uid="{00000000-0002-0000-0000-000003000000}"/>
    <dataValidation type="list" allowBlank="1" showInputMessage="1" showErrorMessage="1" errorTitle="INVALID EMPLOYER TYPE" promptTitle="EMPLOYER TYPE" prompt="PRIVATE_x000a_GOVERNMENT_x000a_HOUSEHOLD" sqref="E3" xr:uid="{00000000-0002-0000-0000-000004000000}">
      <formula1>$V$3:$V$5</formula1>
    </dataValidation>
    <dataValidation type="list" allowBlank="1" showInputMessage="1" showErrorMessage="1" errorTitle="MONTH COVERAGE INVALID" error="1   = JAN_x000a_2   = FEB_x000a_3   = MAR_x000a_4   = APR_x000a_5   = MAY_x000a_6   = JUN_x000a_7   = JUL_x000a_8   = AUG_x000a_9   = SEP_x000a_10 = OCT_x000a_11 = NOV_x000a_12 = DEC" promptTitle="MONTH COVERAGE" prompt="1   = JAN_x000a_2   = FEB_x000a_3   = MAR_x000a_4   = APR_x000a_5   = MAY_x000a_6   = JUN_x000a_7   = JUL_x000a_8   = AUG_x000a_9   = SEP_x000a_10 = OCT_x000a_11 = NOV_x000a_12 = DEC" sqref="E5" xr:uid="{00000000-0002-0000-0000-000005000000}">
      <formula1>$A$9:$A$20</formula1>
    </dataValidation>
    <dataValidation type="list" operator="equal" allowBlank="1" showInputMessage="1" showErrorMessage="1" errorTitle="INVALID REPORT TYPE" error="R = REGULAR_x000a_A = ADDITIONAL_x000a_" promptTitle="REPORT TYPE" prompt="R = REGULAR REPORT_x000a_A = ADDITIONAL REPORT" sqref="E6" xr:uid="{00000000-0002-0000-0000-000006000000}">
      <formula1>$U$1:$V$1</formula1>
    </dataValidation>
    <dataValidation type="textLength" operator="lessThanOrEqual" allowBlank="1" showInputMessage="1" showErrorMessage="1" errorTitle="INVALID NUMBER" promptTitle="PHILHEALTH EMPLOYER NUMBER" sqref="B3:C3" xr:uid="{00000000-0002-0000-0000-000007000000}">
      <formula1>12</formula1>
    </dataValidation>
    <dataValidation type="textLength" errorStyle="warning" operator="equal" allowBlank="1" showInputMessage="1" showErrorMessage="1" errorTitle="INVALID PHILHEALTH NUMBER" error="PHILHEALTH NUMBER IS 12 DIGITS_x000a_IF MEMBER NO PHILHEALTH NUMBER AVAILABLE YET USE SSS NUMBER AND INDICATE MIDDLENAME OF MEMBER" promptTitle="PHILHEALTH IDENTIFICATION NUMBER" prompt="NO DASHES PLEASE_x000a_EX. 031234567890" sqref="F9:F33" xr:uid="{00000000-0002-0000-0000-000008000000}">
      <formula1>12</formula1>
    </dataValidation>
    <dataValidation type="list" allowBlank="1" showInputMessage="1" showErrorMessage="1" errorTitle="INVALID YEAR COVERAGE" error="2008_x000a_2009_x000a_2010_x000a_2011_x000a_2012_x000a_2013_x000a_2014_x000a_2015" promptTitle="YEAR COVERAGE" prompt="2008_x000a_2009_x000a_2010_x000a_2011_x000a_2012_x000a_2013_x000a_2014_x000a_2015" sqref="E4" xr:uid="{00000000-0002-0000-0000-000009000000}">
      <formula1>$AA$2:$AH$2</formula1>
    </dataValidation>
    <dataValidation type="decimal" operator="greaterThan" allowBlank="1" showInputMessage="1" showErrorMessage="1" errorTitle="SALARY ERROR" error="SALARY SHOULD BE GREATER THAN ZERO_x000a_IF NO SALARY LEAVE IT BLANK" sqref="I10:I33" xr:uid="{00000000-0002-0000-0000-00000A000000}">
      <formula1>0</formula1>
    </dataValidation>
    <dataValidation allowBlank="1" showInputMessage="1" showErrorMessage="1" promptTitle="SUFFIX" prompt="JR_x000a_SR_x000a_III_x000a_IV" sqref="C9:C33" xr:uid="{00000000-0002-0000-0000-00000B000000}"/>
    <dataValidation type="decimal" operator="greaterThan" allowBlank="1" showInputMessage="1" showErrorMessage="1" errorTitle="SALARY ERROR" error="SALARY SHOULD BE GREATER THAN ZERO_x000a_IF NO SALARY LEAVE IT BLANK " sqref="I9" xr:uid="{00000000-0002-0000-0000-00000C000000}">
      <formula1>0</formula1>
    </dataValidation>
    <dataValidation type="list" errorStyle="warning" operator="equal" allowBlank="1" showInputMessage="1" showErrorMessage="1" errorTitle="INVALID CHARACTER" error="PLEASE INDICATE IF M OR F" promptTitle="SEX" prompt="M FOR MALE F FOR FEMALE" sqref="H9:H33" xr:uid="{00000000-0002-0000-0000-00000D000000}">
      <formula1>$W$1:$X$1</formula1>
    </dataValidation>
    <dataValidation allowBlank="1" showErrorMessage="1" sqref="G6:H6" xr:uid="{00000000-0002-0000-0000-00000E000000}"/>
    <dataValidation type="date" operator="lessThan" allowBlank="1" showInputMessage="1" showErrorMessage="1" errorTitle="INVALID BIRTHDAY" error="PLEASE INPUT A VALID BIRTHDAY MM/DD/YYYY" promptTitle="BIRTHDAY" prompt="PLEASE INPUT A VALID BIRTHDAY MM/DD/YYYY" sqref="G9:G33" xr:uid="{00000000-0002-0000-0000-00000F000000}">
      <formula1>TODAY()</formula1>
    </dataValidation>
    <dataValidation allowBlank="1" showInputMessage="1" showErrorMessage="1" promptTitle="FOR GOVERNMENT AGENCIES ONLY" prompt="DBM ALLOTMENT_x000a_" sqref="G3:H3" xr:uid="{00000000-0002-0000-0000-000010000000}"/>
    <dataValidation type="date" allowBlank="1" showInputMessage="1" showErrorMessage="1" errorTitle="INVALID DATE FORMAT" error="VALID DATES:_x000a_1/1/2008 TO 12/31/2015" promptTitle="DATE FORMAT" prompt="MM/DD/YYYY_x000a_MM-DD-YYYY" sqref="BT9:BT33" xr:uid="{00000000-0002-0000-0000-000011000000}">
      <formula1>39448</formula1>
      <formula2>42369</formula2>
    </dataValidation>
  </dataValidations>
  <hyperlinks>
    <hyperlink ref="BU2" location="RF1s!A1" display="PRINT OUT RF1" xr:uid="{00000000-0004-0000-0000-000000000000}"/>
    <hyperlink ref="BU3" location="TXT!A1" display="SAVE TXT" xr:uid="{00000000-0004-0000-0000-000001000000}"/>
    <hyperlink ref="BU4" location="RF1sa!A1" display="PRINT OUT RF1a" xr:uid="{00000000-0004-0000-0000-000002000000}"/>
    <hyperlink ref="BU5" location="TXTa!A1" display="SAVE TXTa" xr:uid="{00000000-0004-0000-0000-000003000000}"/>
  </hyperlinks>
  <pageMargins left="0.75" right="0.75" top="1" bottom="1" header="0.5" footer="0.5"/>
  <pageSetup orientation="portrait" horizontalDpi="180" verticalDpi="180"/>
  <headerFooter alignWithMargins="0"/>
  <ignoredErrors>
    <ignoredError sqref="R4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34"/>
  <sheetViews>
    <sheetView workbookViewId="0">
      <selection sqref="A1:L1"/>
    </sheetView>
  </sheetViews>
  <sheetFormatPr defaultColWidth="8.85546875" defaultRowHeight="11.25" x14ac:dyDescent="0.2"/>
  <cols>
    <col min="1" max="1" width="12.7109375" style="1" customWidth="1"/>
    <col min="2" max="3" width="30.7109375" style="1" customWidth="1"/>
    <col min="4" max="4" width="1.7109375" style="1" customWidth="1"/>
    <col min="5" max="5" width="8.7109375" style="3" customWidth="1"/>
    <col min="6" max="11" width="6.7109375" style="4" customWidth="1"/>
    <col min="12" max="12" width="10.7109375" style="1" customWidth="1"/>
    <col min="13" max="16384" width="8.85546875" style="1"/>
  </cols>
  <sheetData>
    <row r="1" spans="1:12" x14ac:dyDescent="0.2">
      <c r="A1" s="200" t="s">
        <v>81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</row>
    <row r="2" spans="1:12" x14ac:dyDescent="0.2">
      <c r="A2" s="200" t="str">
        <f>UPPER(DATA!B1)</f>
        <v/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1:12" x14ac:dyDescent="0.2">
      <c r="A3" s="200" t="str">
        <f>UPPER(DATA!B2)</f>
        <v xml:space="preserve">
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x14ac:dyDescent="0.2">
      <c r="A4" s="99" t="str">
        <f>DATA!B3</f>
        <v/>
      </c>
      <c r="B4" s="200" t="str">
        <f>CONCATENATE(DATA!K2,DATA!L9,DATA!E6)</f>
        <v>10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x14ac:dyDescent="0.2">
      <c r="A5" s="200" t="s">
        <v>82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</row>
    <row r="6" spans="1:12" x14ac:dyDescent="0.2">
      <c r="A6" s="3" t="str">
        <f>IF(DATA!BN9=FALSE,DATA!F9,IF(DATA!BN9=TRUE," "))</f>
        <v xml:space="preserve"> </v>
      </c>
      <c r="B6" s="1" t="str">
        <f>CONCATENATE(UPPER(DATA!B9)," ",UPPER(DATA!C9))</f>
        <v xml:space="preserve"> </v>
      </c>
      <c r="C6" s="1" t="str">
        <f>UPPER(DATA!D9)</f>
        <v/>
      </c>
      <c r="D6" s="5" t="str">
        <f>UPPER(IF(DATA!BK9=TRUE,"  ",IF(DATA!BK9=FALSE,DATA!BM9)))</f>
        <v xml:space="preserve">  </v>
      </c>
      <c r="E6" s="3">
        <f>DATA!I9*100</f>
        <v>0</v>
      </c>
      <c r="F6" s="4">
        <f>IF(DATA!BG9=0,0,IF(DATA!BG9&gt;0,DATA!BG9*100))</f>
        <v>0</v>
      </c>
      <c r="G6" s="4">
        <f>IF(DATA!BH9=0,0,IF(DATA!BH9&gt;0,DATA!BH9*100))</f>
        <v>0</v>
      </c>
      <c r="H6" s="4">
        <v>0</v>
      </c>
      <c r="I6" s="4">
        <v>0</v>
      </c>
      <c r="J6" s="4">
        <v>0</v>
      </c>
      <c r="K6" s="4">
        <v>0</v>
      </c>
      <c r="L6" s="1" t="str">
        <f>UPPER(IF(DATA!BO9=TRUE,"  ",IF(DATA!BO9=FALSE,CONCATENATE(DATA!BS9,DATA!BR9))))</f>
        <v xml:space="preserve">  </v>
      </c>
    </row>
    <row r="7" spans="1:12" x14ac:dyDescent="0.2">
      <c r="A7" s="3" t="str">
        <f>IF(DATA!BN10=FALSE,DATA!F10,IF(DATA!BN10=TRUE," "))</f>
        <v xml:space="preserve"> </v>
      </c>
      <c r="B7" s="1" t="str">
        <f>CONCATENATE(UPPER(DATA!B10)," ",UPPER(DATA!C10))</f>
        <v xml:space="preserve"> </v>
      </c>
      <c r="C7" s="1" t="str">
        <f>UPPER(DATA!D10)</f>
        <v/>
      </c>
      <c r="D7" s="5" t="str">
        <f>UPPER(IF(DATA!BK10=TRUE,"  ",IF(DATA!BK10=FALSE,DATA!BM10)))</f>
        <v xml:space="preserve">  </v>
      </c>
      <c r="E7" s="3">
        <f>DATA!I10*100</f>
        <v>0</v>
      </c>
      <c r="F7" s="4">
        <f>IF(DATA!BG10=0,0,IF(DATA!BG10&gt;0,DATA!BG10*100))</f>
        <v>0</v>
      </c>
      <c r="G7" s="4">
        <f>IF(DATA!BH10=0,0,IF(DATA!BH10&gt;0,DATA!BH10*100))</f>
        <v>0</v>
      </c>
      <c r="H7" s="4">
        <v>0</v>
      </c>
      <c r="I7" s="4">
        <v>0</v>
      </c>
      <c r="J7" s="4">
        <v>0</v>
      </c>
      <c r="K7" s="4">
        <v>0</v>
      </c>
      <c r="L7" s="1" t="str">
        <f>UPPER(IF(DATA!BO10=TRUE,"  ",IF(DATA!BO10=FALSE,CONCATENATE(DATA!BS10,DATA!BR10))))</f>
        <v xml:space="preserve">  </v>
      </c>
    </row>
    <row r="8" spans="1:12" x14ac:dyDescent="0.2">
      <c r="A8" s="3" t="str">
        <f>IF(DATA!BN11=FALSE,DATA!F11,IF(DATA!BN11=TRUE," "))</f>
        <v xml:space="preserve"> </v>
      </c>
      <c r="B8" s="1" t="str">
        <f>CONCATENATE(UPPER(DATA!B11)," ",UPPER(DATA!C11))</f>
        <v xml:space="preserve"> </v>
      </c>
      <c r="C8" s="1" t="str">
        <f>UPPER(DATA!D11)</f>
        <v/>
      </c>
      <c r="D8" s="5" t="str">
        <f>UPPER(IF(DATA!BK11=TRUE,"  ",IF(DATA!BK11=FALSE,DATA!BM11)))</f>
        <v xml:space="preserve">  </v>
      </c>
      <c r="E8" s="3">
        <f>DATA!I11*100</f>
        <v>0</v>
      </c>
      <c r="F8" s="4">
        <f>IF(DATA!BG11=0,0,IF(DATA!BG11&gt;0,DATA!BG11*100))</f>
        <v>0</v>
      </c>
      <c r="G8" s="4">
        <f>IF(DATA!BH11=0,0,IF(DATA!BH11&gt;0,DATA!BH11*100))</f>
        <v>0</v>
      </c>
      <c r="H8" s="4">
        <v>0</v>
      </c>
      <c r="I8" s="4">
        <v>0</v>
      </c>
      <c r="J8" s="4">
        <v>0</v>
      </c>
      <c r="K8" s="4">
        <v>0</v>
      </c>
      <c r="L8" s="1" t="str">
        <f>UPPER(IF(DATA!BO11=TRUE,"  ",IF(DATA!BO11=FALSE,CONCATENATE(DATA!BS11,DATA!BR11))))</f>
        <v xml:space="preserve">  </v>
      </c>
    </row>
    <row r="9" spans="1:12" x14ac:dyDescent="0.2">
      <c r="A9" s="3" t="str">
        <f>IF(DATA!BN12=FALSE,DATA!F12,IF(DATA!BN12=TRUE," "))</f>
        <v xml:space="preserve"> </v>
      </c>
      <c r="B9" s="1" t="str">
        <f>CONCATENATE(UPPER(DATA!B12)," ",UPPER(DATA!C12))</f>
        <v xml:space="preserve"> </v>
      </c>
      <c r="C9" s="1" t="str">
        <f>UPPER(DATA!D12)</f>
        <v/>
      </c>
      <c r="D9" s="5" t="str">
        <f>UPPER(IF(DATA!BK12=TRUE,"  ",IF(DATA!BK12=FALSE,DATA!BM12)))</f>
        <v xml:space="preserve">  </v>
      </c>
      <c r="E9" s="3">
        <f>DATA!I12*100</f>
        <v>0</v>
      </c>
      <c r="F9" s="4">
        <f>IF(DATA!BG12=0,0,IF(DATA!BG12&gt;0,DATA!BG12*100))</f>
        <v>0</v>
      </c>
      <c r="G9" s="4">
        <f>IF(DATA!BH12=0,0,IF(DATA!BH12&gt;0,DATA!BH12*100))</f>
        <v>0</v>
      </c>
      <c r="H9" s="4">
        <v>0</v>
      </c>
      <c r="I9" s="4">
        <v>0</v>
      </c>
      <c r="J9" s="4">
        <v>0</v>
      </c>
      <c r="K9" s="4">
        <v>0</v>
      </c>
      <c r="L9" s="1" t="str">
        <f>UPPER(IF(DATA!BO12=TRUE,"  ",IF(DATA!BO12=FALSE,CONCATENATE(DATA!BS12,DATA!BR12))))</f>
        <v xml:space="preserve">  </v>
      </c>
    </row>
    <row r="10" spans="1:12" x14ac:dyDescent="0.2">
      <c r="A10" s="3" t="str">
        <f>IF(DATA!BN13=FALSE,DATA!F13,IF(DATA!BN13=TRUE," "))</f>
        <v xml:space="preserve"> </v>
      </c>
      <c r="B10" s="1" t="str">
        <f>CONCATENATE(UPPER(DATA!B13)," ",UPPER(DATA!C13))</f>
        <v xml:space="preserve"> </v>
      </c>
      <c r="C10" s="1" t="str">
        <f>UPPER(DATA!D13)</f>
        <v/>
      </c>
      <c r="D10" s="5" t="str">
        <f>UPPER(IF(DATA!BK13=TRUE,"  ",IF(DATA!BK13=FALSE,DATA!BM13)))</f>
        <v xml:space="preserve">  </v>
      </c>
      <c r="E10" s="3">
        <f>DATA!I13*100</f>
        <v>0</v>
      </c>
      <c r="F10" s="4">
        <f>IF(DATA!BG13=0,0,IF(DATA!BG13&gt;0,DATA!BG13*100))</f>
        <v>0</v>
      </c>
      <c r="G10" s="4">
        <f>IF(DATA!BH13=0,0,IF(DATA!BH13&gt;0,DATA!BH13*100))</f>
        <v>0</v>
      </c>
      <c r="H10" s="4">
        <v>0</v>
      </c>
      <c r="I10" s="4">
        <v>0</v>
      </c>
      <c r="J10" s="4">
        <v>0</v>
      </c>
      <c r="K10" s="4">
        <v>0</v>
      </c>
      <c r="L10" s="1" t="str">
        <f>UPPER(IF(DATA!BO13=TRUE,"  ",IF(DATA!BO13=FALSE,CONCATENATE(DATA!BS13,DATA!BR13))))</f>
        <v xml:space="preserve">  </v>
      </c>
    </row>
    <row r="11" spans="1:12" x14ac:dyDescent="0.2">
      <c r="A11" s="3" t="str">
        <f>IF(DATA!BN14=FALSE,DATA!F14,IF(DATA!BN14=TRUE," "))</f>
        <v xml:space="preserve"> </v>
      </c>
      <c r="B11" s="1" t="str">
        <f>CONCATENATE(UPPER(DATA!B14)," ",UPPER(DATA!C14))</f>
        <v xml:space="preserve"> </v>
      </c>
      <c r="C11" s="1" t="str">
        <f>UPPER(DATA!D14)</f>
        <v/>
      </c>
      <c r="D11" s="5" t="str">
        <f>UPPER(IF(DATA!BK14=TRUE,"  ",IF(DATA!BK14=FALSE,DATA!BM14)))</f>
        <v xml:space="preserve">  </v>
      </c>
      <c r="E11" s="3">
        <f>DATA!I14*100</f>
        <v>0</v>
      </c>
      <c r="F11" s="4">
        <f>IF(DATA!BG14=0,0,IF(DATA!BG14&gt;0,DATA!BG14*100))</f>
        <v>0</v>
      </c>
      <c r="G11" s="4">
        <f>IF(DATA!BH14=0,0,IF(DATA!BH14&gt;0,DATA!BH14*100))</f>
        <v>0</v>
      </c>
      <c r="H11" s="4">
        <v>0</v>
      </c>
      <c r="I11" s="4">
        <v>0</v>
      </c>
      <c r="J11" s="4">
        <v>0</v>
      </c>
      <c r="K11" s="4">
        <v>0</v>
      </c>
      <c r="L11" s="1" t="str">
        <f>UPPER(IF(DATA!BO14=TRUE,"  ",IF(DATA!BO14=FALSE,CONCATENATE(DATA!BS14,DATA!BR14))))</f>
        <v xml:space="preserve">  </v>
      </c>
    </row>
    <row r="12" spans="1:12" x14ac:dyDescent="0.2">
      <c r="A12" s="3" t="str">
        <f>IF(DATA!BN15=FALSE,DATA!F15,IF(DATA!BN15=TRUE," "))</f>
        <v xml:space="preserve"> </v>
      </c>
      <c r="B12" s="1" t="str">
        <f>CONCATENATE(UPPER(DATA!B15)," ",UPPER(DATA!C15))</f>
        <v xml:space="preserve"> </v>
      </c>
      <c r="C12" s="1" t="str">
        <f>UPPER(DATA!D15)</f>
        <v/>
      </c>
      <c r="D12" s="5" t="str">
        <f>UPPER(IF(DATA!BK15=TRUE,"  ",IF(DATA!BK15=FALSE,DATA!BM15)))</f>
        <v xml:space="preserve">  </v>
      </c>
      <c r="E12" s="3">
        <f>DATA!I15*100</f>
        <v>0</v>
      </c>
      <c r="F12" s="4">
        <f>IF(DATA!BG15=0,0,IF(DATA!BG15&gt;0,DATA!BG15*100))</f>
        <v>0</v>
      </c>
      <c r="G12" s="4">
        <f>IF(DATA!BH15=0,0,IF(DATA!BH15&gt;0,DATA!BH15*100))</f>
        <v>0</v>
      </c>
      <c r="H12" s="4">
        <v>0</v>
      </c>
      <c r="I12" s="4">
        <v>0</v>
      </c>
      <c r="J12" s="4">
        <v>0</v>
      </c>
      <c r="K12" s="4">
        <v>0</v>
      </c>
      <c r="L12" s="1" t="str">
        <f>UPPER(IF(DATA!BO15=TRUE,"  ",IF(DATA!BO15=FALSE,CONCATENATE(DATA!BS15,DATA!BR15))))</f>
        <v xml:space="preserve">  </v>
      </c>
    </row>
    <row r="13" spans="1:12" x14ac:dyDescent="0.2">
      <c r="A13" s="3" t="str">
        <f>IF(DATA!BN16=FALSE,DATA!F16,IF(DATA!BN16=TRUE," "))</f>
        <v xml:space="preserve"> </v>
      </c>
      <c r="B13" s="1" t="str">
        <f>CONCATENATE(UPPER(DATA!B16)," ",UPPER(DATA!C16))</f>
        <v xml:space="preserve"> </v>
      </c>
      <c r="C13" s="1" t="str">
        <f>UPPER(DATA!D16)</f>
        <v/>
      </c>
      <c r="D13" s="5" t="str">
        <f>UPPER(IF(DATA!BK16=TRUE,"  ",IF(DATA!BK16=FALSE,DATA!BM16)))</f>
        <v xml:space="preserve">  </v>
      </c>
      <c r="E13" s="3">
        <f>DATA!I16*100</f>
        <v>0</v>
      </c>
      <c r="F13" s="4">
        <f>IF(DATA!BG16=0,0,IF(DATA!BG16&gt;0,DATA!BG16*100))</f>
        <v>0</v>
      </c>
      <c r="G13" s="4">
        <f>IF(DATA!BH16=0,0,IF(DATA!BH16&gt;0,DATA!BH16*100))</f>
        <v>0</v>
      </c>
      <c r="H13" s="4">
        <v>0</v>
      </c>
      <c r="I13" s="4">
        <v>0</v>
      </c>
      <c r="J13" s="4">
        <v>0</v>
      </c>
      <c r="K13" s="4">
        <v>0</v>
      </c>
      <c r="L13" s="1" t="str">
        <f>UPPER(IF(DATA!BO16=TRUE,"  ",IF(DATA!BO16=FALSE,CONCATENATE(DATA!BS16,DATA!BR16))))</f>
        <v xml:space="preserve">  </v>
      </c>
    </row>
    <row r="14" spans="1:12" x14ac:dyDescent="0.2">
      <c r="A14" s="3" t="str">
        <f>IF(DATA!BN17=FALSE,DATA!F17,IF(DATA!BN17=TRUE," "))</f>
        <v xml:space="preserve"> </v>
      </c>
      <c r="B14" s="1" t="str">
        <f>CONCATENATE(UPPER(DATA!B17)," ",UPPER(DATA!C17))</f>
        <v xml:space="preserve"> </v>
      </c>
      <c r="C14" s="1" t="str">
        <f>UPPER(DATA!D17)</f>
        <v/>
      </c>
      <c r="D14" s="5" t="str">
        <f>UPPER(IF(DATA!BK17=TRUE,"  ",IF(DATA!BK17=FALSE,DATA!BM17)))</f>
        <v xml:space="preserve">  </v>
      </c>
      <c r="E14" s="3">
        <f>DATA!I17*100</f>
        <v>0</v>
      </c>
      <c r="F14" s="4">
        <f>IF(DATA!BG17=0,0,IF(DATA!BG17&gt;0,DATA!BG17*100))</f>
        <v>0</v>
      </c>
      <c r="G14" s="4">
        <f>IF(DATA!BH17=0,0,IF(DATA!BH17&gt;0,DATA!BH17*100))</f>
        <v>0</v>
      </c>
      <c r="H14" s="4">
        <v>0</v>
      </c>
      <c r="I14" s="4">
        <v>0</v>
      </c>
      <c r="J14" s="4">
        <v>0</v>
      </c>
      <c r="K14" s="4">
        <v>0</v>
      </c>
      <c r="L14" s="1" t="str">
        <f>UPPER(IF(DATA!BO17=TRUE,"  ",IF(DATA!BO17=FALSE,CONCATENATE(DATA!BS17,DATA!BR17))))</f>
        <v xml:space="preserve">  </v>
      </c>
    </row>
    <row r="15" spans="1:12" x14ac:dyDescent="0.2">
      <c r="A15" s="3" t="str">
        <f>IF(DATA!BN18=FALSE,DATA!F18,IF(DATA!BN18=TRUE," "))</f>
        <v xml:space="preserve"> </v>
      </c>
      <c r="B15" s="1" t="str">
        <f>CONCATENATE(UPPER(DATA!B18)," ",UPPER(DATA!C18))</f>
        <v xml:space="preserve"> </v>
      </c>
      <c r="C15" s="1" t="str">
        <f>UPPER(DATA!D18)</f>
        <v/>
      </c>
      <c r="D15" s="5" t="str">
        <f>UPPER(IF(DATA!BK18=TRUE,"  ",IF(DATA!BK18=FALSE,DATA!BM18)))</f>
        <v xml:space="preserve">  </v>
      </c>
      <c r="E15" s="3">
        <f>DATA!I18*100</f>
        <v>0</v>
      </c>
      <c r="F15" s="4">
        <f>IF(DATA!BG18=0,0,IF(DATA!BG18&gt;0,DATA!BG18*100))</f>
        <v>0</v>
      </c>
      <c r="G15" s="4">
        <f>IF(DATA!BH18=0,0,IF(DATA!BH18&gt;0,DATA!BH18*100))</f>
        <v>0</v>
      </c>
      <c r="H15" s="4">
        <v>0</v>
      </c>
      <c r="I15" s="4">
        <v>0</v>
      </c>
      <c r="J15" s="4">
        <v>0</v>
      </c>
      <c r="K15" s="4">
        <v>0</v>
      </c>
      <c r="L15" s="1" t="str">
        <f>UPPER(IF(DATA!BO18=TRUE,"  ",IF(DATA!BO18=FALSE,CONCATENATE(DATA!BS18,DATA!BR18))))</f>
        <v xml:space="preserve">  </v>
      </c>
    </row>
    <row r="16" spans="1:12" x14ac:dyDescent="0.2">
      <c r="A16" s="3" t="str">
        <f>IF(DATA!BN19=FALSE,DATA!F19,IF(DATA!BN19=TRUE," "))</f>
        <v xml:space="preserve"> </v>
      </c>
      <c r="B16" s="1" t="str">
        <f>CONCATENATE(UPPER(DATA!B19)," ",UPPER(DATA!C19))</f>
        <v xml:space="preserve"> </v>
      </c>
      <c r="C16" s="1" t="str">
        <f>UPPER(DATA!D19)</f>
        <v/>
      </c>
      <c r="D16" s="5" t="str">
        <f>UPPER(IF(DATA!BK19=TRUE,"  ",IF(DATA!BK19=FALSE,DATA!BM19)))</f>
        <v xml:space="preserve">  </v>
      </c>
      <c r="E16" s="3">
        <f>DATA!I19*100</f>
        <v>0</v>
      </c>
      <c r="F16" s="4">
        <f>IF(DATA!BG19=0,0,IF(DATA!BG19&gt;0,DATA!BG19*100))</f>
        <v>0</v>
      </c>
      <c r="G16" s="4">
        <f>IF(DATA!BH19=0,0,IF(DATA!BH19&gt;0,DATA!BH19*100))</f>
        <v>0</v>
      </c>
      <c r="H16" s="4">
        <v>0</v>
      </c>
      <c r="I16" s="4">
        <v>0</v>
      </c>
      <c r="J16" s="4">
        <v>0</v>
      </c>
      <c r="K16" s="4">
        <v>0</v>
      </c>
      <c r="L16" s="1" t="str">
        <f>UPPER(IF(DATA!BO19=TRUE,"  ",IF(DATA!BO19=FALSE,CONCATENATE(DATA!BS19,DATA!BR19))))</f>
        <v xml:space="preserve">  </v>
      </c>
    </row>
    <row r="17" spans="1:12" x14ac:dyDescent="0.2">
      <c r="A17" s="3" t="str">
        <f>IF(DATA!BN20=FALSE,DATA!F20,IF(DATA!BN20=TRUE," "))</f>
        <v xml:space="preserve"> </v>
      </c>
      <c r="B17" s="1" t="str">
        <f>CONCATENATE(UPPER(DATA!B20)," ",UPPER(DATA!C20))</f>
        <v xml:space="preserve"> </v>
      </c>
      <c r="C17" s="1" t="str">
        <f>UPPER(DATA!D20)</f>
        <v/>
      </c>
      <c r="D17" s="5" t="str">
        <f>UPPER(IF(DATA!BK20=TRUE,"  ",IF(DATA!BK20=FALSE,DATA!BM20)))</f>
        <v xml:space="preserve">  </v>
      </c>
      <c r="E17" s="3">
        <f>DATA!I20*100</f>
        <v>0</v>
      </c>
      <c r="F17" s="4">
        <f>IF(DATA!BG20=0,0,IF(DATA!BG20&gt;0,DATA!BG20*100))</f>
        <v>0</v>
      </c>
      <c r="G17" s="4">
        <f>IF(DATA!BH20=0,0,IF(DATA!BH20&gt;0,DATA!BH20*100))</f>
        <v>0</v>
      </c>
      <c r="H17" s="4">
        <v>0</v>
      </c>
      <c r="I17" s="4">
        <v>0</v>
      </c>
      <c r="J17" s="4">
        <v>0</v>
      </c>
      <c r="K17" s="4">
        <v>0</v>
      </c>
      <c r="L17" s="1" t="str">
        <f>UPPER(IF(DATA!BO20=TRUE,"  ",IF(DATA!BO20=FALSE,CONCATENATE(DATA!BS20,DATA!BR20))))</f>
        <v xml:space="preserve">  </v>
      </c>
    </row>
    <row r="18" spans="1:12" x14ac:dyDescent="0.2">
      <c r="A18" s="3" t="str">
        <f>IF(DATA!BN21=FALSE,DATA!F21,IF(DATA!BN21=TRUE," "))</f>
        <v xml:space="preserve"> </v>
      </c>
      <c r="B18" s="1" t="str">
        <f>CONCATENATE(UPPER(DATA!B21)," ",UPPER(DATA!C21))</f>
        <v xml:space="preserve"> </v>
      </c>
      <c r="C18" s="1" t="str">
        <f>UPPER(DATA!D21)</f>
        <v/>
      </c>
      <c r="D18" s="5" t="str">
        <f>UPPER(IF(DATA!BK21=TRUE,"  ",IF(DATA!BK21=FALSE,DATA!BM21)))</f>
        <v xml:space="preserve">  </v>
      </c>
      <c r="E18" s="3">
        <f>DATA!I21*100</f>
        <v>0</v>
      </c>
      <c r="F18" s="4">
        <f>IF(DATA!BG21=0,0,IF(DATA!BG21&gt;0,DATA!BG21*100))</f>
        <v>0</v>
      </c>
      <c r="G18" s="4">
        <f>IF(DATA!BH21=0,0,IF(DATA!BH21&gt;0,DATA!BH21*100))</f>
        <v>0</v>
      </c>
      <c r="H18" s="4">
        <v>0</v>
      </c>
      <c r="I18" s="4">
        <v>0</v>
      </c>
      <c r="J18" s="4">
        <v>0</v>
      </c>
      <c r="K18" s="4">
        <v>0</v>
      </c>
      <c r="L18" s="1" t="str">
        <f>UPPER(IF(DATA!BO21=TRUE,"  ",IF(DATA!BO21=FALSE,CONCATENATE(DATA!BS21,DATA!BR21))))</f>
        <v xml:space="preserve">  </v>
      </c>
    </row>
    <row r="19" spans="1:12" x14ac:dyDescent="0.2">
      <c r="A19" s="3" t="str">
        <f>IF(DATA!BN22=FALSE,DATA!F22,IF(DATA!BN22=TRUE," "))</f>
        <v xml:space="preserve"> </v>
      </c>
      <c r="B19" s="1" t="str">
        <f>CONCATENATE(UPPER(DATA!B22)," ",UPPER(DATA!C22))</f>
        <v xml:space="preserve"> </v>
      </c>
      <c r="C19" s="1" t="str">
        <f>UPPER(DATA!D22)</f>
        <v/>
      </c>
      <c r="D19" s="5" t="str">
        <f>UPPER(IF(DATA!BK22=TRUE,"  ",IF(DATA!BK22=FALSE,DATA!BM22)))</f>
        <v xml:space="preserve">  </v>
      </c>
      <c r="E19" s="3">
        <f>DATA!I22*100</f>
        <v>0</v>
      </c>
      <c r="F19" s="4">
        <f>IF(DATA!BG22=0,0,IF(DATA!BG22&gt;0,DATA!BG22*100))</f>
        <v>0</v>
      </c>
      <c r="G19" s="4">
        <f>IF(DATA!BH22=0,0,IF(DATA!BH22&gt;0,DATA!BH22*100))</f>
        <v>0</v>
      </c>
      <c r="H19" s="4">
        <v>0</v>
      </c>
      <c r="I19" s="4">
        <v>0</v>
      </c>
      <c r="J19" s="4">
        <v>0</v>
      </c>
      <c r="K19" s="4">
        <v>0</v>
      </c>
      <c r="L19" s="1" t="str">
        <f>UPPER(IF(DATA!BO22=TRUE,"  ",IF(DATA!BO22=FALSE,CONCATENATE(DATA!BS22,DATA!BR22))))</f>
        <v xml:space="preserve">  </v>
      </c>
    </row>
    <row r="20" spans="1:12" x14ac:dyDescent="0.2">
      <c r="A20" s="3" t="str">
        <f>IF(DATA!BN23=FALSE,DATA!F23,IF(DATA!BN23=TRUE," "))</f>
        <v xml:space="preserve"> </v>
      </c>
      <c r="B20" s="1" t="str">
        <f>CONCATENATE(UPPER(DATA!B23)," ",UPPER(DATA!C23))</f>
        <v xml:space="preserve"> </v>
      </c>
      <c r="C20" s="1" t="str">
        <f>UPPER(DATA!D23)</f>
        <v/>
      </c>
      <c r="D20" s="5" t="str">
        <f>UPPER(IF(DATA!BK23=TRUE,"  ",IF(DATA!BK23=FALSE,DATA!BM23)))</f>
        <v xml:space="preserve">  </v>
      </c>
      <c r="E20" s="3">
        <f>DATA!I23*100</f>
        <v>0</v>
      </c>
      <c r="F20" s="4">
        <f>IF(DATA!BG23=0,0,IF(DATA!BG23&gt;0,DATA!BG23*100))</f>
        <v>0</v>
      </c>
      <c r="G20" s="4">
        <f>IF(DATA!BH23=0,0,IF(DATA!BH23&gt;0,DATA!BH23*100))</f>
        <v>0</v>
      </c>
      <c r="H20" s="4">
        <v>0</v>
      </c>
      <c r="I20" s="4">
        <v>0</v>
      </c>
      <c r="J20" s="4">
        <v>0</v>
      </c>
      <c r="K20" s="4">
        <v>0</v>
      </c>
      <c r="L20" s="1" t="str">
        <f>UPPER(IF(DATA!BO23=TRUE,"  ",IF(DATA!BO23=FALSE,CONCATENATE(DATA!BS23,DATA!BR23))))</f>
        <v xml:space="preserve">  </v>
      </c>
    </row>
    <row r="21" spans="1:12" x14ac:dyDescent="0.2">
      <c r="A21" s="3" t="str">
        <f>IF(DATA!BN24=FALSE,DATA!F24,IF(DATA!BN24=TRUE," "))</f>
        <v xml:space="preserve"> </v>
      </c>
      <c r="B21" s="1" t="str">
        <f>CONCATENATE(UPPER(DATA!B24)," ",UPPER(DATA!C24))</f>
        <v xml:space="preserve"> </v>
      </c>
      <c r="C21" s="1" t="str">
        <f>UPPER(DATA!D24)</f>
        <v/>
      </c>
      <c r="D21" s="5" t="str">
        <f>UPPER(IF(DATA!BK24=TRUE,"  ",IF(DATA!BK24=FALSE,DATA!BM24)))</f>
        <v xml:space="preserve">  </v>
      </c>
      <c r="E21" s="3">
        <f>DATA!I24*100</f>
        <v>0</v>
      </c>
      <c r="F21" s="4">
        <f>IF(DATA!BG24=0,0,IF(DATA!BG24&gt;0,DATA!BG24*100))</f>
        <v>0</v>
      </c>
      <c r="G21" s="4">
        <f>IF(DATA!BH24=0,0,IF(DATA!BH24&gt;0,DATA!BH24*100))</f>
        <v>0</v>
      </c>
      <c r="H21" s="4">
        <v>0</v>
      </c>
      <c r="I21" s="4">
        <v>0</v>
      </c>
      <c r="J21" s="4">
        <v>0</v>
      </c>
      <c r="K21" s="4">
        <v>0</v>
      </c>
      <c r="L21" s="1" t="str">
        <f>UPPER(IF(DATA!BO24=TRUE,"  ",IF(DATA!BO24=FALSE,CONCATENATE(DATA!BS24,DATA!BR24))))</f>
        <v xml:space="preserve">  </v>
      </c>
    </row>
    <row r="22" spans="1:12" x14ac:dyDescent="0.2">
      <c r="A22" s="3" t="str">
        <f>IF(DATA!BN25=FALSE,DATA!F25,IF(DATA!BN25=TRUE," "))</f>
        <v xml:space="preserve"> </v>
      </c>
      <c r="B22" s="1" t="str">
        <f>CONCATENATE(UPPER(DATA!B25)," ",UPPER(DATA!C25))</f>
        <v xml:space="preserve"> </v>
      </c>
      <c r="C22" s="1" t="str">
        <f>UPPER(DATA!D25)</f>
        <v/>
      </c>
      <c r="D22" s="5" t="str">
        <f>UPPER(IF(DATA!BK25=TRUE,"  ",IF(DATA!BK25=FALSE,DATA!BM25)))</f>
        <v xml:space="preserve">  </v>
      </c>
      <c r="E22" s="3">
        <f>DATA!I25*100</f>
        <v>0</v>
      </c>
      <c r="F22" s="4">
        <f>IF(DATA!BG25=0,0,IF(DATA!BG25&gt;0,DATA!BG25*100))</f>
        <v>0</v>
      </c>
      <c r="G22" s="4">
        <f>IF(DATA!BH25=0,0,IF(DATA!BH25&gt;0,DATA!BH25*100))</f>
        <v>0</v>
      </c>
      <c r="H22" s="4">
        <v>0</v>
      </c>
      <c r="I22" s="4">
        <v>0</v>
      </c>
      <c r="J22" s="4">
        <v>0</v>
      </c>
      <c r="K22" s="4">
        <v>0</v>
      </c>
      <c r="L22" s="1" t="str">
        <f>UPPER(IF(DATA!BO25=TRUE,"  ",IF(DATA!BO25=FALSE,CONCATENATE(DATA!BS25,DATA!BR25))))</f>
        <v xml:space="preserve">  </v>
      </c>
    </row>
    <row r="23" spans="1:12" x14ac:dyDescent="0.2">
      <c r="A23" s="3" t="str">
        <f>IF(DATA!BN26=FALSE,DATA!F26,IF(DATA!BN26=TRUE," "))</f>
        <v xml:space="preserve"> </v>
      </c>
      <c r="B23" s="1" t="str">
        <f>CONCATENATE(UPPER(DATA!B26)," ",UPPER(DATA!C26))</f>
        <v xml:space="preserve"> </v>
      </c>
      <c r="C23" s="1" t="str">
        <f>UPPER(DATA!D26)</f>
        <v/>
      </c>
      <c r="D23" s="5" t="str">
        <f>UPPER(IF(DATA!BK26=TRUE,"  ",IF(DATA!BK26=FALSE,DATA!BM26)))</f>
        <v xml:space="preserve">  </v>
      </c>
      <c r="E23" s="3">
        <f>DATA!I26*100</f>
        <v>0</v>
      </c>
      <c r="F23" s="4">
        <f>IF(DATA!BG26=0,0,IF(DATA!BG26&gt;0,DATA!BG26*100))</f>
        <v>0</v>
      </c>
      <c r="G23" s="4">
        <f>IF(DATA!BH26=0,0,IF(DATA!BH26&gt;0,DATA!BH26*100))</f>
        <v>0</v>
      </c>
      <c r="H23" s="4">
        <v>0</v>
      </c>
      <c r="I23" s="4">
        <v>0</v>
      </c>
      <c r="J23" s="4">
        <v>0</v>
      </c>
      <c r="K23" s="4">
        <v>0</v>
      </c>
      <c r="L23" s="1" t="str">
        <f>UPPER(IF(DATA!BO26=TRUE,"  ",IF(DATA!BO26=FALSE,CONCATENATE(DATA!BS26,DATA!BR26))))</f>
        <v xml:space="preserve">  </v>
      </c>
    </row>
    <row r="24" spans="1:12" x14ac:dyDescent="0.2">
      <c r="A24" s="3" t="str">
        <f>IF(DATA!BN27=FALSE,DATA!F27,IF(DATA!BN27=TRUE," "))</f>
        <v xml:space="preserve"> </v>
      </c>
      <c r="B24" s="1" t="str">
        <f>CONCATENATE(UPPER(DATA!B27)," ",UPPER(DATA!C27))</f>
        <v xml:space="preserve"> </v>
      </c>
      <c r="C24" s="1" t="str">
        <f>UPPER(DATA!D27)</f>
        <v/>
      </c>
      <c r="D24" s="5" t="str">
        <f>UPPER(IF(DATA!BK27=TRUE,"  ",IF(DATA!BK27=FALSE,DATA!BM27)))</f>
        <v xml:space="preserve">  </v>
      </c>
      <c r="E24" s="3">
        <f>DATA!I27*100</f>
        <v>0</v>
      </c>
      <c r="F24" s="4">
        <f>IF(DATA!BG27=0,0,IF(DATA!BG27&gt;0,DATA!BG27*100))</f>
        <v>0</v>
      </c>
      <c r="G24" s="4">
        <f>IF(DATA!BH27=0,0,IF(DATA!BH27&gt;0,DATA!BH27*100))</f>
        <v>0</v>
      </c>
      <c r="H24" s="4">
        <v>0</v>
      </c>
      <c r="I24" s="4">
        <v>0</v>
      </c>
      <c r="J24" s="4">
        <v>0</v>
      </c>
      <c r="K24" s="4">
        <v>0</v>
      </c>
      <c r="L24" s="1" t="str">
        <f>UPPER(IF(DATA!BO27=TRUE,"  ",IF(DATA!BO27=FALSE,CONCATENATE(DATA!BS27,DATA!BR27))))</f>
        <v xml:space="preserve">  </v>
      </c>
    </row>
    <row r="25" spans="1:12" x14ac:dyDescent="0.2">
      <c r="A25" s="3" t="str">
        <f>IF(DATA!BN28=FALSE,DATA!F28,IF(DATA!BN28=TRUE," "))</f>
        <v xml:space="preserve"> </v>
      </c>
      <c r="B25" s="1" t="str">
        <f>CONCATENATE(UPPER(DATA!B28)," ",UPPER(DATA!C28))</f>
        <v xml:space="preserve"> </v>
      </c>
      <c r="C25" s="1" t="str">
        <f>UPPER(DATA!D28)</f>
        <v/>
      </c>
      <c r="D25" s="5" t="str">
        <f>UPPER(IF(DATA!BK28=TRUE,"  ",IF(DATA!BK28=FALSE,DATA!BM28)))</f>
        <v xml:space="preserve">  </v>
      </c>
      <c r="E25" s="3">
        <f>DATA!I28*100</f>
        <v>0</v>
      </c>
      <c r="F25" s="4">
        <f>IF(DATA!BG28=0,0,IF(DATA!BG28&gt;0,DATA!BG28*100))</f>
        <v>0</v>
      </c>
      <c r="G25" s="4">
        <f>IF(DATA!BH28=0,0,IF(DATA!BH28&gt;0,DATA!BH28*100))</f>
        <v>0</v>
      </c>
      <c r="H25" s="4">
        <v>0</v>
      </c>
      <c r="I25" s="4">
        <v>0</v>
      </c>
      <c r="J25" s="4">
        <v>0</v>
      </c>
      <c r="K25" s="4">
        <v>0</v>
      </c>
      <c r="L25" s="1" t="str">
        <f>UPPER(IF(DATA!BO28=TRUE,"  ",IF(DATA!BO28=FALSE,CONCATENATE(DATA!BS28,DATA!BR28))))</f>
        <v xml:space="preserve">  </v>
      </c>
    </row>
    <row r="26" spans="1:12" x14ac:dyDescent="0.2">
      <c r="A26" s="3" t="str">
        <f>IF(DATA!BN29=FALSE,DATA!F29,IF(DATA!BN29=TRUE," "))</f>
        <v xml:space="preserve"> </v>
      </c>
      <c r="B26" s="1" t="str">
        <f>CONCATENATE(UPPER(DATA!B29)," ",UPPER(DATA!C29))</f>
        <v xml:space="preserve"> </v>
      </c>
      <c r="C26" s="1" t="str">
        <f>UPPER(DATA!D29)</f>
        <v/>
      </c>
      <c r="D26" s="5" t="str">
        <f>UPPER(IF(DATA!BK29=TRUE,"  ",IF(DATA!BK29=FALSE,DATA!BM29)))</f>
        <v xml:space="preserve">  </v>
      </c>
      <c r="E26" s="3">
        <f>DATA!I29*100</f>
        <v>0</v>
      </c>
      <c r="F26" s="4">
        <f>IF(DATA!BG29=0,0,IF(DATA!BG29&gt;0,DATA!BG29*100))</f>
        <v>0</v>
      </c>
      <c r="G26" s="4">
        <f>IF(DATA!BH29=0,0,IF(DATA!BH29&gt;0,DATA!BH29*100))</f>
        <v>0</v>
      </c>
      <c r="H26" s="4">
        <v>0</v>
      </c>
      <c r="I26" s="4">
        <v>0</v>
      </c>
      <c r="J26" s="4">
        <v>0</v>
      </c>
      <c r="K26" s="4">
        <v>0</v>
      </c>
      <c r="L26" s="1" t="str">
        <f>UPPER(IF(DATA!BO29=TRUE,"  ",IF(DATA!BO29=FALSE,CONCATENATE(DATA!BS29,DATA!BR29))))</f>
        <v xml:space="preserve">  </v>
      </c>
    </row>
    <row r="27" spans="1:12" x14ac:dyDescent="0.2">
      <c r="A27" s="3" t="str">
        <f>IF(DATA!BN30=FALSE,DATA!F30,IF(DATA!BN30=TRUE," "))</f>
        <v xml:space="preserve"> </v>
      </c>
      <c r="B27" s="1" t="str">
        <f>CONCATENATE(UPPER(DATA!B30)," ",UPPER(DATA!C30))</f>
        <v xml:space="preserve"> </v>
      </c>
      <c r="C27" s="1" t="str">
        <f>UPPER(DATA!D30)</f>
        <v/>
      </c>
      <c r="D27" s="5" t="str">
        <f>UPPER(IF(DATA!BK30=TRUE,"  ",IF(DATA!BK30=FALSE,DATA!BM30)))</f>
        <v xml:space="preserve">  </v>
      </c>
      <c r="E27" s="3">
        <f>DATA!I30*100</f>
        <v>0</v>
      </c>
      <c r="F27" s="4">
        <f>IF(DATA!BG30=0,0,IF(DATA!BG30&gt;0,DATA!BG30*100))</f>
        <v>0</v>
      </c>
      <c r="G27" s="4">
        <f>IF(DATA!BH30=0,0,IF(DATA!BH30&gt;0,DATA!BH30*100))</f>
        <v>0</v>
      </c>
      <c r="H27" s="4">
        <v>0</v>
      </c>
      <c r="I27" s="4">
        <v>0</v>
      </c>
      <c r="J27" s="4">
        <v>0</v>
      </c>
      <c r="K27" s="4">
        <v>0</v>
      </c>
      <c r="L27" s="1" t="str">
        <f>UPPER(IF(DATA!BO30=TRUE,"  ",IF(DATA!BO30=FALSE,CONCATENATE(DATA!BS30,DATA!BR30))))</f>
        <v xml:space="preserve">  </v>
      </c>
    </row>
    <row r="28" spans="1:12" x14ac:dyDescent="0.2">
      <c r="A28" s="3" t="str">
        <f>IF(DATA!BN31=FALSE,DATA!F31,IF(DATA!BN31=TRUE," "))</f>
        <v xml:space="preserve"> </v>
      </c>
      <c r="B28" s="1" t="str">
        <f>CONCATENATE(UPPER(DATA!B31)," ",UPPER(DATA!C31))</f>
        <v xml:space="preserve"> </v>
      </c>
      <c r="C28" s="1" t="str">
        <f>UPPER(DATA!D31)</f>
        <v/>
      </c>
      <c r="D28" s="5" t="str">
        <f>UPPER(IF(DATA!BK31=TRUE,"  ",IF(DATA!BK31=FALSE,DATA!BM31)))</f>
        <v xml:space="preserve">  </v>
      </c>
      <c r="E28" s="3">
        <f>DATA!I31*100</f>
        <v>0</v>
      </c>
      <c r="F28" s="4">
        <f>IF(DATA!BG31=0,0,IF(DATA!BG31&gt;0,DATA!BG31*100))</f>
        <v>0</v>
      </c>
      <c r="G28" s="4">
        <f>IF(DATA!BH31=0,0,IF(DATA!BH31&gt;0,DATA!BH31*100))</f>
        <v>0</v>
      </c>
      <c r="H28" s="4">
        <v>0</v>
      </c>
      <c r="I28" s="4">
        <v>0</v>
      </c>
      <c r="J28" s="4">
        <v>0</v>
      </c>
      <c r="K28" s="4">
        <v>0</v>
      </c>
      <c r="L28" s="1" t="str">
        <f>UPPER(IF(DATA!BO31=TRUE,"  ",IF(DATA!BO31=FALSE,CONCATENATE(DATA!BS31,DATA!BR31))))</f>
        <v xml:space="preserve">  </v>
      </c>
    </row>
    <row r="29" spans="1:12" x14ac:dyDescent="0.2">
      <c r="A29" s="3" t="str">
        <f>IF(DATA!BN32=FALSE,DATA!F32,IF(DATA!BN32=TRUE," "))</f>
        <v xml:space="preserve"> </v>
      </c>
      <c r="B29" s="1" t="str">
        <f>CONCATENATE(UPPER(DATA!B32)," ",UPPER(DATA!C32))</f>
        <v xml:space="preserve"> </v>
      </c>
      <c r="C29" s="1" t="str">
        <f>UPPER(DATA!D32)</f>
        <v/>
      </c>
      <c r="D29" s="5" t="str">
        <f>UPPER(IF(DATA!BK32=TRUE,"  ",IF(DATA!BK32=FALSE,DATA!BM32)))</f>
        <v xml:space="preserve">  </v>
      </c>
      <c r="E29" s="3">
        <f>DATA!I32*100</f>
        <v>0</v>
      </c>
      <c r="F29" s="4">
        <f>IF(DATA!BG32=0,0,IF(DATA!BG32&gt;0,DATA!BG32*100))</f>
        <v>0</v>
      </c>
      <c r="G29" s="4">
        <f>IF(DATA!BH32=0,0,IF(DATA!BH32&gt;0,DATA!BH32*100))</f>
        <v>0</v>
      </c>
      <c r="H29" s="4">
        <v>0</v>
      </c>
      <c r="I29" s="4">
        <v>0</v>
      </c>
      <c r="J29" s="4">
        <v>0</v>
      </c>
      <c r="K29" s="4">
        <v>0</v>
      </c>
      <c r="L29" s="1" t="str">
        <f>UPPER(IF(DATA!BO32=TRUE,"  ",IF(DATA!BO32=FALSE,CONCATENATE(DATA!BS32,DATA!BR32))))</f>
        <v xml:space="preserve">  </v>
      </c>
    </row>
    <row r="30" spans="1:12" x14ac:dyDescent="0.2">
      <c r="A30" s="3" t="str">
        <f>IF(DATA!BN33=FALSE,DATA!F33,IF(DATA!BN33=TRUE," "))</f>
        <v xml:space="preserve"> </v>
      </c>
      <c r="B30" s="1" t="str">
        <f>CONCATENATE(UPPER(DATA!B33)," ",UPPER(DATA!C33))</f>
        <v xml:space="preserve"> </v>
      </c>
      <c r="C30" s="1" t="str">
        <f>UPPER(DATA!D33)</f>
        <v/>
      </c>
      <c r="D30" s="5" t="str">
        <f>UPPER(IF(DATA!BK33=TRUE,"  ",IF(DATA!BK33=FALSE,DATA!BM33)))</f>
        <v xml:space="preserve">  </v>
      </c>
      <c r="E30" s="3">
        <f>DATA!I33*100</f>
        <v>0</v>
      </c>
      <c r="F30" s="4">
        <f>IF(DATA!BG33=0,0,IF(DATA!BG33&gt;0,DATA!BG33*100))</f>
        <v>0</v>
      </c>
      <c r="G30" s="4">
        <f>IF(DATA!BH33=0,0,IF(DATA!BH33&gt;0,DATA!BH33*100))</f>
        <v>0</v>
      </c>
      <c r="H30" s="4">
        <v>0</v>
      </c>
      <c r="I30" s="4">
        <v>0</v>
      </c>
      <c r="J30" s="4">
        <v>0</v>
      </c>
      <c r="K30" s="4">
        <v>0</v>
      </c>
      <c r="L30" s="1" t="str">
        <f>UPPER(IF(DATA!BO33=TRUE,"  ",IF(DATA!BO33=FALSE,CONCATENATE(DATA!BS33,DATA!BR33))))</f>
        <v xml:space="preserve">  </v>
      </c>
    </row>
    <row r="31" spans="1:12" x14ac:dyDescent="0.2">
      <c r="A31" s="200" t="s">
        <v>83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</row>
    <row r="32" spans="1:12" x14ac:dyDescent="0.2">
      <c r="A32" s="7">
        <f>DATA!BG2*100</f>
        <v>0</v>
      </c>
      <c r="B32" s="3">
        <f>DATA!BG1</f>
        <v>0</v>
      </c>
      <c r="C32" s="6">
        <f>DATA!BG3</f>
        <v>0</v>
      </c>
      <c r="D32" s="200">
        <f>COUNT(DATA!BJ9:BJ33)</f>
        <v>0</v>
      </c>
      <c r="E32" s="200"/>
      <c r="F32" s="200"/>
      <c r="G32" s="200"/>
      <c r="H32" s="200"/>
      <c r="I32" s="200"/>
      <c r="J32" s="200"/>
      <c r="K32" s="200"/>
      <c r="L32" s="200"/>
    </row>
    <row r="33" spans="1:12" x14ac:dyDescent="0.2">
      <c r="A33" s="199">
        <f>DATA!BG5</f>
        <v>0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</row>
    <row r="34" spans="1:12" x14ac:dyDescent="0.2">
      <c r="A34" s="200" t="str">
        <f>UPPER(CONCATENATE(DATA!B5,"                  ",DATA!B6))</f>
        <v xml:space="preserve">                  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</row>
  </sheetData>
  <sheetProtection password="B816" sheet="1" selectLockedCells="1" selectUnlockedCells="1"/>
  <mergeCells count="9">
    <mergeCell ref="A33:L33"/>
    <mergeCell ref="A34:L34"/>
    <mergeCell ref="A31:L31"/>
    <mergeCell ref="A5:L5"/>
    <mergeCell ref="A1:L1"/>
    <mergeCell ref="A2:L2"/>
    <mergeCell ref="A3:L3"/>
    <mergeCell ref="B4:L4"/>
    <mergeCell ref="D32:L32"/>
  </mergeCells>
  <phoneticPr fontId="0" type="noConversion"/>
  <pageMargins left="1.25" right="1.25" top="1" bottom="1" header="0.5" footer="0.5"/>
  <pageSetup paperSize="5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34"/>
  <sheetViews>
    <sheetView workbookViewId="0">
      <selection sqref="A1:L1"/>
    </sheetView>
  </sheetViews>
  <sheetFormatPr defaultColWidth="8.85546875" defaultRowHeight="11.25" x14ac:dyDescent="0.2"/>
  <cols>
    <col min="1" max="1" width="12.7109375" style="1" customWidth="1"/>
    <col min="2" max="3" width="30.7109375" style="1" customWidth="1"/>
    <col min="4" max="4" width="1.7109375" style="1" customWidth="1"/>
    <col min="5" max="5" width="8.7109375" style="3" customWidth="1"/>
    <col min="6" max="11" width="6.7109375" style="4" customWidth="1"/>
    <col min="12" max="12" width="10.7109375" style="1" customWidth="1"/>
    <col min="13" max="16384" width="8.85546875" style="1"/>
  </cols>
  <sheetData>
    <row r="1" spans="1:12" x14ac:dyDescent="0.2">
      <c r="A1" s="200" t="s">
        <v>81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</row>
    <row r="2" spans="1:12" x14ac:dyDescent="0.2">
      <c r="A2" s="200" t="str">
        <f>UPPER(DATA!B1)</f>
        <v/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1:12" x14ac:dyDescent="0.2">
      <c r="A3" s="200" t="str">
        <f>UPPER(DATA!B2)</f>
        <v xml:space="preserve">
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x14ac:dyDescent="0.2">
      <c r="A4" s="99" t="str">
        <f>DATA!B3</f>
        <v/>
      </c>
      <c r="B4" s="200" t="str">
        <f>CONCATENATE(DATA!K2,DATA!L9,DATA!E6)</f>
        <v>10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x14ac:dyDescent="0.2">
      <c r="A5" s="200" t="s">
        <v>82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</row>
    <row r="6" spans="1:12" x14ac:dyDescent="0.2">
      <c r="A6" s="3" t="str">
        <f>IF(DATA!BN9=FALSE,DATA!F9,IF(DATA!BN9=TRUE," "))</f>
        <v xml:space="preserve"> </v>
      </c>
      <c r="B6" s="1" t="str">
        <f>CONCATENATE(UPPER(DATA!B9)," ",UPPER(DATA!C9))</f>
        <v xml:space="preserve"> </v>
      </c>
      <c r="C6" s="1" t="str">
        <f>UPPER(DATA!D9)</f>
        <v/>
      </c>
      <c r="D6" s="5" t="str">
        <f>UPPER(IF(DATA!BK9=TRUE,"  ",IF(DATA!BK9=FALSE,DATA!BM9)))</f>
        <v xml:space="preserve">  </v>
      </c>
      <c r="E6" s="3">
        <f>DATA!I9*100</f>
        <v>0</v>
      </c>
      <c r="F6" s="4">
        <f>IF(DATA!BG9=0,0,IF(DATA!BG9&gt;0,DATA!BG9*100))</f>
        <v>0</v>
      </c>
      <c r="G6" s="4">
        <f>IF(DATA!BI9=0,0,IF(DATA!BI9&gt;0,DATA!BI9*100))</f>
        <v>0</v>
      </c>
      <c r="H6" s="4">
        <v>0</v>
      </c>
      <c r="I6" s="4">
        <v>0</v>
      </c>
      <c r="J6" s="4">
        <v>0</v>
      </c>
      <c r="K6" s="4">
        <v>0</v>
      </c>
      <c r="L6" s="1" t="str">
        <f>UPPER(IF(DATA!BO9=TRUE,"  ",IF(DATA!BO9=FALSE,CONCATENATE(DATA!BS9,DATA!BR9))))</f>
        <v xml:space="preserve">  </v>
      </c>
    </row>
    <row r="7" spans="1:12" x14ac:dyDescent="0.2">
      <c r="A7" s="3" t="str">
        <f>IF(DATA!BN10=FALSE,DATA!F10,IF(DATA!BN10=TRUE," "))</f>
        <v xml:space="preserve"> </v>
      </c>
      <c r="B7" s="1" t="str">
        <f>CONCATENATE(UPPER(DATA!B10)," ",UPPER(DATA!C10))</f>
        <v xml:space="preserve"> </v>
      </c>
      <c r="C7" s="1" t="str">
        <f>UPPER(DATA!D10)</f>
        <v/>
      </c>
      <c r="D7" s="5" t="str">
        <f>UPPER(IF(DATA!BK10=TRUE,"  ",IF(DATA!BK10=FALSE,DATA!BM10)))</f>
        <v xml:space="preserve">  </v>
      </c>
      <c r="E7" s="3">
        <f>DATA!I10*100</f>
        <v>0</v>
      </c>
      <c r="F7" s="4">
        <f>IF(DATA!BG10=0,0,IF(DATA!BG10&gt;0,DATA!BG10*100))</f>
        <v>0</v>
      </c>
      <c r="G7" s="4">
        <f>IF(DATA!BI10=0,0,IF(DATA!BI10&gt;0,DATA!BI10*100))</f>
        <v>0</v>
      </c>
      <c r="H7" s="4">
        <v>0</v>
      </c>
      <c r="I7" s="4">
        <v>0</v>
      </c>
      <c r="J7" s="4">
        <v>0</v>
      </c>
      <c r="K7" s="4">
        <v>0</v>
      </c>
      <c r="L7" s="1" t="str">
        <f>UPPER(IF(DATA!BO10=TRUE,"  ",IF(DATA!BO10=FALSE,CONCATENATE(DATA!BS10,DATA!BR10))))</f>
        <v xml:space="preserve">  </v>
      </c>
    </row>
    <row r="8" spans="1:12" x14ac:dyDescent="0.2">
      <c r="A8" s="3" t="str">
        <f>IF(DATA!BN11=FALSE,DATA!F11,IF(DATA!BN11=TRUE," "))</f>
        <v xml:space="preserve"> </v>
      </c>
      <c r="B8" s="1" t="str">
        <f>CONCATENATE(UPPER(DATA!B11)," ",UPPER(DATA!C11))</f>
        <v xml:space="preserve"> </v>
      </c>
      <c r="C8" s="1" t="str">
        <f>UPPER(DATA!D11)</f>
        <v/>
      </c>
      <c r="D8" s="5" t="str">
        <f>UPPER(IF(DATA!BK11=TRUE,"  ",IF(DATA!BK11=FALSE,DATA!BM11)))</f>
        <v xml:space="preserve">  </v>
      </c>
      <c r="E8" s="3">
        <f>DATA!I11*100</f>
        <v>0</v>
      </c>
      <c r="F8" s="4">
        <f>IF(DATA!BG11=0,0,IF(DATA!BG11&gt;0,DATA!BG11*100))</f>
        <v>0</v>
      </c>
      <c r="G8" s="4">
        <f>IF(DATA!BI11=0,0,IF(DATA!BI11&gt;0,DATA!BI11*100))</f>
        <v>0</v>
      </c>
      <c r="H8" s="4">
        <v>0</v>
      </c>
      <c r="I8" s="4">
        <v>0</v>
      </c>
      <c r="J8" s="4">
        <v>0</v>
      </c>
      <c r="K8" s="4">
        <v>0</v>
      </c>
      <c r="L8" s="1" t="str">
        <f>UPPER(IF(DATA!BO11=TRUE,"  ",IF(DATA!BO11=FALSE,CONCATENATE(DATA!BS11,DATA!BR11))))</f>
        <v xml:space="preserve">  </v>
      </c>
    </row>
    <row r="9" spans="1:12" x14ac:dyDescent="0.2">
      <c r="A9" s="3" t="str">
        <f>IF(DATA!BN12=FALSE,DATA!F12,IF(DATA!BN12=TRUE," "))</f>
        <v xml:space="preserve"> </v>
      </c>
      <c r="B9" s="1" t="str">
        <f>CONCATENATE(UPPER(DATA!B12)," ",UPPER(DATA!C12))</f>
        <v xml:space="preserve"> </v>
      </c>
      <c r="C9" s="1" t="str">
        <f>UPPER(DATA!D12)</f>
        <v/>
      </c>
      <c r="D9" s="5" t="str">
        <f>UPPER(IF(DATA!BK12=TRUE,"  ",IF(DATA!BK12=FALSE,DATA!BM12)))</f>
        <v xml:space="preserve">  </v>
      </c>
      <c r="E9" s="3">
        <f>DATA!I12*100</f>
        <v>0</v>
      </c>
      <c r="F9" s="4">
        <f>IF(DATA!BG12=0,0,IF(DATA!BG12&gt;0,DATA!BG12*100))</f>
        <v>0</v>
      </c>
      <c r="G9" s="4">
        <f>IF(DATA!BI12=0,0,IF(DATA!BI12&gt;0,DATA!BI12*100))</f>
        <v>0</v>
      </c>
      <c r="H9" s="4">
        <v>0</v>
      </c>
      <c r="I9" s="4">
        <v>0</v>
      </c>
      <c r="J9" s="4">
        <v>0</v>
      </c>
      <c r="K9" s="4">
        <v>0</v>
      </c>
      <c r="L9" s="1" t="str">
        <f>UPPER(IF(DATA!BO12=TRUE,"  ",IF(DATA!BO12=FALSE,CONCATENATE(DATA!BS12,DATA!BR12))))</f>
        <v xml:space="preserve">  </v>
      </c>
    </row>
    <row r="10" spans="1:12" x14ac:dyDescent="0.2">
      <c r="A10" s="3" t="str">
        <f>IF(DATA!BN13=FALSE,DATA!F13,IF(DATA!BN13=TRUE," "))</f>
        <v xml:space="preserve"> </v>
      </c>
      <c r="B10" s="1" t="str">
        <f>CONCATENATE(UPPER(DATA!B13)," ",UPPER(DATA!C13))</f>
        <v xml:space="preserve"> </v>
      </c>
      <c r="C10" s="1" t="str">
        <f>UPPER(DATA!D13)</f>
        <v/>
      </c>
      <c r="D10" s="5" t="str">
        <f>UPPER(IF(DATA!BK13=TRUE,"  ",IF(DATA!BK13=FALSE,DATA!BM13)))</f>
        <v xml:space="preserve">  </v>
      </c>
      <c r="E10" s="3">
        <f>DATA!I13*100</f>
        <v>0</v>
      </c>
      <c r="F10" s="4">
        <f>IF(DATA!BG13=0,0,IF(DATA!BG13&gt;0,DATA!BG13*100))</f>
        <v>0</v>
      </c>
      <c r="G10" s="4">
        <f>IF(DATA!BI13=0,0,IF(DATA!BI13&gt;0,DATA!BI13*100))</f>
        <v>0</v>
      </c>
      <c r="H10" s="4">
        <v>0</v>
      </c>
      <c r="I10" s="4">
        <v>0</v>
      </c>
      <c r="J10" s="4">
        <v>0</v>
      </c>
      <c r="K10" s="4">
        <v>0</v>
      </c>
      <c r="L10" s="1" t="str">
        <f>UPPER(IF(DATA!BO13=TRUE,"  ",IF(DATA!BO13=FALSE,CONCATENATE(DATA!BS13,DATA!BR13))))</f>
        <v xml:space="preserve">  </v>
      </c>
    </row>
    <row r="11" spans="1:12" x14ac:dyDescent="0.2">
      <c r="A11" s="3" t="str">
        <f>IF(DATA!BN14=FALSE,DATA!F14,IF(DATA!BN14=TRUE," "))</f>
        <v xml:space="preserve"> </v>
      </c>
      <c r="B11" s="1" t="str">
        <f>CONCATENATE(UPPER(DATA!B14)," ",UPPER(DATA!C14))</f>
        <v xml:space="preserve"> </v>
      </c>
      <c r="C11" s="1" t="str">
        <f>UPPER(DATA!D14)</f>
        <v/>
      </c>
      <c r="D11" s="5" t="str">
        <f>UPPER(IF(DATA!BK14=TRUE,"  ",IF(DATA!BK14=FALSE,DATA!BM14)))</f>
        <v xml:space="preserve">  </v>
      </c>
      <c r="E11" s="3">
        <f>DATA!I14*100</f>
        <v>0</v>
      </c>
      <c r="F11" s="4">
        <f>IF(DATA!BG14=0,0,IF(DATA!BG14&gt;0,DATA!BG14*100))</f>
        <v>0</v>
      </c>
      <c r="G11" s="4">
        <f>IF(DATA!BI14=0,0,IF(DATA!BI14&gt;0,DATA!BI14*100))</f>
        <v>0</v>
      </c>
      <c r="H11" s="4">
        <v>0</v>
      </c>
      <c r="I11" s="4">
        <v>0</v>
      </c>
      <c r="J11" s="4">
        <v>0</v>
      </c>
      <c r="K11" s="4">
        <v>0</v>
      </c>
      <c r="L11" s="1" t="str">
        <f>UPPER(IF(DATA!BO14=TRUE,"  ",IF(DATA!BO14=FALSE,CONCATENATE(DATA!BS14,DATA!BR14))))</f>
        <v xml:space="preserve">  </v>
      </c>
    </row>
    <row r="12" spans="1:12" x14ac:dyDescent="0.2">
      <c r="A12" s="3" t="str">
        <f>IF(DATA!BN15=FALSE,DATA!F15,IF(DATA!BN15=TRUE," "))</f>
        <v xml:space="preserve"> </v>
      </c>
      <c r="B12" s="1" t="str">
        <f>CONCATENATE(UPPER(DATA!B15)," ",UPPER(DATA!C15))</f>
        <v xml:space="preserve"> </v>
      </c>
      <c r="C12" s="1" t="str">
        <f>UPPER(DATA!D15)</f>
        <v/>
      </c>
      <c r="D12" s="5" t="str">
        <f>UPPER(IF(DATA!BK15=TRUE,"  ",IF(DATA!BK15=FALSE,DATA!BM15)))</f>
        <v xml:space="preserve">  </v>
      </c>
      <c r="E12" s="3">
        <f>DATA!I15*100</f>
        <v>0</v>
      </c>
      <c r="F12" s="4">
        <f>IF(DATA!BG15=0,0,IF(DATA!BG15&gt;0,DATA!BG15*100))</f>
        <v>0</v>
      </c>
      <c r="G12" s="4">
        <f>IF(DATA!BI15=0,0,IF(DATA!BI15&gt;0,DATA!BI15*100))</f>
        <v>0</v>
      </c>
      <c r="H12" s="4">
        <v>0</v>
      </c>
      <c r="I12" s="4">
        <v>0</v>
      </c>
      <c r="J12" s="4">
        <v>0</v>
      </c>
      <c r="K12" s="4">
        <v>0</v>
      </c>
      <c r="L12" s="1" t="str">
        <f>UPPER(IF(DATA!BO15=TRUE,"  ",IF(DATA!BO15=FALSE,CONCATENATE(DATA!BS15,DATA!BR15))))</f>
        <v xml:space="preserve">  </v>
      </c>
    </row>
    <row r="13" spans="1:12" x14ac:dyDescent="0.2">
      <c r="A13" s="3" t="str">
        <f>IF(DATA!BN16=FALSE,DATA!F16,IF(DATA!BN16=TRUE," "))</f>
        <v xml:space="preserve"> </v>
      </c>
      <c r="B13" s="1" t="str">
        <f>CONCATENATE(UPPER(DATA!B16)," ",UPPER(DATA!C16))</f>
        <v xml:space="preserve"> </v>
      </c>
      <c r="C13" s="1" t="str">
        <f>UPPER(DATA!D16)</f>
        <v/>
      </c>
      <c r="D13" s="5" t="str">
        <f>UPPER(IF(DATA!BK16=TRUE,"  ",IF(DATA!BK16=FALSE,DATA!BM16)))</f>
        <v xml:space="preserve">  </v>
      </c>
      <c r="E13" s="3">
        <f>DATA!I16*100</f>
        <v>0</v>
      </c>
      <c r="F13" s="4">
        <f>IF(DATA!BG16=0,0,IF(DATA!BG16&gt;0,DATA!BG16*100))</f>
        <v>0</v>
      </c>
      <c r="G13" s="4">
        <f>IF(DATA!BI16=0,0,IF(DATA!BI16&gt;0,DATA!BI16*100))</f>
        <v>0</v>
      </c>
      <c r="H13" s="4">
        <v>0</v>
      </c>
      <c r="I13" s="4">
        <v>0</v>
      </c>
      <c r="J13" s="4">
        <v>0</v>
      </c>
      <c r="K13" s="4">
        <v>0</v>
      </c>
      <c r="L13" s="1" t="str">
        <f>UPPER(IF(DATA!BO16=TRUE,"  ",IF(DATA!BO16=FALSE,CONCATENATE(DATA!BS16,DATA!BR16))))</f>
        <v xml:space="preserve">  </v>
      </c>
    </row>
    <row r="14" spans="1:12" x14ac:dyDescent="0.2">
      <c r="A14" s="3" t="str">
        <f>IF(DATA!BN17=FALSE,DATA!F17,IF(DATA!BN17=TRUE," "))</f>
        <v xml:space="preserve"> </v>
      </c>
      <c r="B14" s="1" t="str">
        <f>CONCATENATE(UPPER(DATA!B17)," ",UPPER(DATA!C17))</f>
        <v xml:space="preserve"> </v>
      </c>
      <c r="C14" s="1" t="str">
        <f>UPPER(DATA!D17)</f>
        <v/>
      </c>
      <c r="D14" s="5" t="str">
        <f>UPPER(IF(DATA!BK17=TRUE,"  ",IF(DATA!BK17=FALSE,DATA!BM17)))</f>
        <v xml:space="preserve">  </v>
      </c>
      <c r="E14" s="3">
        <f>DATA!I17*100</f>
        <v>0</v>
      </c>
      <c r="F14" s="4">
        <f>IF(DATA!BG17=0,0,IF(DATA!BG17&gt;0,DATA!BG17*100))</f>
        <v>0</v>
      </c>
      <c r="G14" s="4">
        <f>IF(DATA!BI17=0,0,IF(DATA!BI17&gt;0,DATA!BI17*100))</f>
        <v>0</v>
      </c>
      <c r="H14" s="4">
        <v>0</v>
      </c>
      <c r="I14" s="4">
        <v>0</v>
      </c>
      <c r="J14" s="4">
        <v>0</v>
      </c>
      <c r="K14" s="4">
        <v>0</v>
      </c>
      <c r="L14" s="1" t="str">
        <f>UPPER(IF(DATA!BO17=TRUE,"  ",IF(DATA!BO17=FALSE,CONCATENATE(DATA!BS17,DATA!BR17))))</f>
        <v xml:space="preserve">  </v>
      </c>
    </row>
    <row r="15" spans="1:12" x14ac:dyDescent="0.2">
      <c r="A15" s="3" t="str">
        <f>IF(DATA!BN18=FALSE,DATA!F18,IF(DATA!BN18=TRUE," "))</f>
        <v xml:space="preserve"> </v>
      </c>
      <c r="B15" s="1" t="str">
        <f>CONCATENATE(UPPER(DATA!B18)," ",UPPER(DATA!C18))</f>
        <v xml:space="preserve"> </v>
      </c>
      <c r="C15" s="1" t="str">
        <f>UPPER(DATA!D18)</f>
        <v/>
      </c>
      <c r="D15" s="5" t="str">
        <f>UPPER(IF(DATA!BK18=TRUE,"  ",IF(DATA!BK18=FALSE,DATA!BM18)))</f>
        <v xml:space="preserve">  </v>
      </c>
      <c r="E15" s="3">
        <f>DATA!I18*100</f>
        <v>0</v>
      </c>
      <c r="F15" s="4">
        <f>IF(DATA!BG18=0,0,IF(DATA!BG18&gt;0,DATA!BG18*100))</f>
        <v>0</v>
      </c>
      <c r="G15" s="4">
        <f>IF(DATA!BI18=0,0,IF(DATA!BI18&gt;0,DATA!BI18*100))</f>
        <v>0</v>
      </c>
      <c r="H15" s="4">
        <v>0</v>
      </c>
      <c r="I15" s="4">
        <v>0</v>
      </c>
      <c r="J15" s="4">
        <v>0</v>
      </c>
      <c r="K15" s="4">
        <v>0</v>
      </c>
      <c r="L15" s="1" t="str">
        <f>UPPER(IF(DATA!BO18=TRUE,"  ",IF(DATA!BO18=FALSE,CONCATENATE(DATA!BS18,DATA!BR18))))</f>
        <v xml:space="preserve">  </v>
      </c>
    </row>
    <row r="16" spans="1:12" x14ac:dyDescent="0.2">
      <c r="A16" s="3" t="str">
        <f>IF(DATA!BN19=FALSE,DATA!F19,IF(DATA!BN19=TRUE," "))</f>
        <v xml:space="preserve"> </v>
      </c>
      <c r="B16" s="1" t="str">
        <f>CONCATENATE(UPPER(DATA!B19)," ",UPPER(DATA!C19))</f>
        <v xml:space="preserve"> </v>
      </c>
      <c r="C16" s="1" t="str">
        <f>UPPER(DATA!D19)</f>
        <v/>
      </c>
      <c r="D16" s="5" t="str">
        <f>UPPER(IF(DATA!BK19=TRUE,"  ",IF(DATA!BK19=FALSE,DATA!BM19)))</f>
        <v xml:space="preserve">  </v>
      </c>
      <c r="E16" s="3">
        <f>DATA!I19*100</f>
        <v>0</v>
      </c>
      <c r="F16" s="4">
        <f>IF(DATA!BG19=0,0,IF(DATA!BG19&gt;0,DATA!BG19*100))</f>
        <v>0</v>
      </c>
      <c r="G16" s="4">
        <f>IF(DATA!BI19=0,0,IF(DATA!BI19&gt;0,DATA!BI19*100))</f>
        <v>0</v>
      </c>
      <c r="H16" s="4">
        <v>0</v>
      </c>
      <c r="I16" s="4">
        <v>0</v>
      </c>
      <c r="J16" s="4">
        <v>0</v>
      </c>
      <c r="K16" s="4">
        <v>0</v>
      </c>
      <c r="L16" s="1" t="str">
        <f>UPPER(IF(DATA!BO19=TRUE,"  ",IF(DATA!BO19=FALSE,CONCATENATE(DATA!BS19,DATA!BR19))))</f>
        <v xml:space="preserve">  </v>
      </c>
    </row>
    <row r="17" spans="1:12" x14ac:dyDescent="0.2">
      <c r="A17" s="3" t="str">
        <f>IF(DATA!BN20=FALSE,DATA!F20,IF(DATA!BN20=TRUE," "))</f>
        <v xml:space="preserve"> </v>
      </c>
      <c r="B17" s="1" t="str">
        <f>CONCATENATE(UPPER(DATA!B20)," ",UPPER(DATA!C20))</f>
        <v xml:space="preserve"> </v>
      </c>
      <c r="C17" s="1" t="str">
        <f>UPPER(DATA!D20)</f>
        <v/>
      </c>
      <c r="D17" s="5" t="str">
        <f>UPPER(IF(DATA!BK20=TRUE,"  ",IF(DATA!BK20=FALSE,DATA!BM20)))</f>
        <v xml:space="preserve">  </v>
      </c>
      <c r="E17" s="3">
        <f>DATA!I20*100</f>
        <v>0</v>
      </c>
      <c r="F17" s="4">
        <f>IF(DATA!BG20=0,0,IF(DATA!BG20&gt;0,DATA!BG20*100))</f>
        <v>0</v>
      </c>
      <c r="G17" s="4">
        <f>IF(DATA!BI20=0,0,IF(DATA!BI20&gt;0,DATA!BI20*100))</f>
        <v>0</v>
      </c>
      <c r="H17" s="4">
        <v>0</v>
      </c>
      <c r="I17" s="4">
        <v>0</v>
      </c>
      <c r="J17" s="4">
        <v>0</v>
      </c>
      <c r="K17" s="4">
        <v>0</v>
      </c>
      <c r="L17" s="1" t="str">
        <f>UPPER(IF(DATA!BO20=TRUE,"  ",IF(DATA!BO20=FALSE,CONCATENATE(DATA!BS20,DATA!BR20))))</f>
        <v xml:space="preserve">  </v>
      </c>
    </row>
    <row r="18" spans="1:12" x14ac:dyDescent="0.2">
      <c r="A18" s="3" t="str">
        <f>IF(DATA!BN21=FALSE,DATA!F21,IF(DATA!BN21=TRUE," "))</f>
        <v xml:space="preserve"> </v>
      </c>
      <c r="B18" s="1" t="str">
        <f>CONCATENATE(UPPER(DATA!B21)," ",UPPER(DATA!C21))</f>
        <v xml:space="preserve"> </v>
      </c>
      <c r="C18" s="1" t="str">
        <f>UPPER(DATA!D21)</f>
        <v/>
      </c>
      <c r="D18" s="5" t="str">
        <f>UPPER(IF(DATA!BK21=TRUE,"  ",IF(DATA!BK21=FALSE,DATA!BM21)))</f>
        <v xml:space="preserve">  </v>
      </c>
      <c r="E18" s="3">
        <f>DATA!I21*100</f>
        <v>0</v>
      </c>
      <c r="F18" s="4">
        <f>IF(DATA!BG21=0,0,IF(DATA!BG21&gt;0,DATA!BG21*100))</f>
        <v>0</v>
      </c>
      <c r="G18" s="4">
        <f>IF(DATA!BI21=0,0,IF(DATA!BI21&gt;0,DATA!BI21*100))</f>
        <v>0</v>
      </c>
      <c r="H18" s="4">
        <v>0</v>
      </c>
      <c r="I18" s="4">
        <v>0</v>
      </c>
      <c r="J18" s="4">
        <v>0</v>
      </c>
      <c r="K18" s="4">
        <v>0</v>
      </c>
      <c r="L18" s="1" t="str">
        <f>UPPER(IF(DATA!BO21=TRUE,"  ",IF(DATA!BO21=FALSE,CONCATENATE(DATA!BS21,DATA!BR21))))</f>
        <v xml:space="preserve">  </v>
      </c>
    </row>
    <row r="19" spans="1:12" x14ac:dyDescent="0.2">
      <c r="A19" s="3" t="str">
        <f>IF(DATA!BN22=FALSE,DATA!F22,IF(DATA!BN22=TRUE," "))</f>
        <v xml:space="preserve"> </v>
      </c>
      <c r="B19" s="1" t="str">
        <f>CONCATENATE(UPPER(DATA!B22)," ",UPPER(DATA!C22))</f>
        <v xml:space="preserve"> </v>
      </c>
      <c r="C19" s="1" t="str">
        <f>UPPER(DATA!D22)</f>
        <v/>
      </c>
      <c r="D19" s="5" t="str">
        <f>UPPER(IF(DATA!BK22=TRUE,"  ",IF(DATA!BK22=FALSE,DATA!BM22)))</f>
        <v xml:space="preserve">  </v>
      </c>
      <c r="E19" s="3">
        <f>DATA!I22*100</f>
        <v>0</v>
      </c>
      <c r="F19" s="4">
        <f>IF(DATA!BG22=0,0,IF(DATA!BG22&gt;0,DATA!BG22*100))</f>
        <v>0</v>
      </c>
      <c r="G19" s="4">
        <f>IF(DATA!BI22=0,0,IF(DATA!BI22&gt;0,DATA!BI22*100))</f>
        <v>0</v>
      </c>
      <c r="H19" s="4">
        <v>0</v>
      </c>
      <c r="I19" s="4">
        <v>0</v>
      </c>
      <c r="J19" s="4">
        <v>0</v>
      </c>
      <c r="K19" s="4">
        <v>0</v>
      </c>
      <c r="L19" s="1" t="str">
        <f>UPPER(IF(DATA!BO22=TRUE,"  ",IF(DATA!BO22=FALSE,CONCATENATE(DATA!BS22,DATA!BR22))))</f>
        <v xml:space="preserve">  </v>
      </c>
    </row>
    <row r="20" spans="1:12" x14ac:dyDescent="0.2">
      <c r="A20" s="3" t="str">
        <f>IF(DATA!BN23=FALSE,DATA!F23,IF(DATA!BN23=TRUE," "))</f>
        <v xml:space="preserve"> </v>
      </c>
      <c r="B20" s="1" t="str">
        <f>CONCATENATE(UPPER(DATA!B23)," ",UPPER(DATA!C23))</f>
        <v xml:space="preserve"> </v>
      </c>
      <c r="C20" s="1" t="str">
        <f>UPPER(DATA!D23)</f>
        <v/>
      </c>
      <c r="D20" s="5" t="str">
        <f>UPPER(IF(DATA!BK23=TRUE,"  ",IF(DATA!BK23=FALSE,DATA!BM23)))</f>
        <v xml:space="preserve">  </v>
      </c>
      <c r="E20" s="3">
        <f>DATA!I23*100</f>
        <v>0</v>
      </c>
      <c r="F20" s="4">
        <f>IF(DATA!BG23=0,0,IF(DATA!BG23&gt;0,DATA!BG23*100))</f>
        <v>0</v>
      </c>
      <c r="G20" s="4">
        <f>IF(DATA!BI23=0,0,IF(DATA!BI23&gt;0,DATA!BI23*100))</f>
        <v>0</v>
      </c>
      <c r="H20" s="4">
        <v>0</v>
      </c>
      <c r="I20" s="4">
        <v>0</v>
      </c>
      <c r="J20" s="4">
        <v>0</v>
      </c>
      <c r="K20" s="4">
        <v>0</v>
      </c>
      <c r="L20" s="1" t="str">
        <f>UPPER(IF(DATA!BO23=TRUE,"  ",IF(DATA!BO23=FALSE,CONCATENATE(DATA!BS23,DATA!BR23))))</f>
        <v xml:space="preserve">  </v>
      </c>
    </row>
    <row r="21" spans="1:12" x14ac:dyDescent="0.2">
      <c r="A21" s="3" t="str">
        <f>IF(DATA!BN24=FALSE,DATA!F24,IF(DATA!BN24=TRUE," "))</f>
        <v xml:space="preserve"> </v>
      </c>
      <c r="B21" s="1" t="str">
        <f>CONCATENATE(UPPER(DATA!B24)," ",UPPER(DATA!C24))</f>
        <v xml:space="preserve"> </v>
      </c>
      <c r="C21" s="1" t="str">
        <f>UPPER(DATA!D24)</f>
        <v/>
      </c>
      <c r="D21" s="5" t="str">
        <f>UPPER(IF(DATA!BK24=TRUE,"  ",IF(DATA!BK24=FALSE,DATA!BM24)))</f>
        <v xml:space="preserve">  </v>
      </c>
      <c r="E21" s="3">
        <f>DATA!I24*100</f>
        <v>0</v>
      </c>
      <c r="F21" s="4">
        <f>IF(DATA!BG24=0,0,IF(DATA!BG24&gt;0,DATA!BG24*100))</f>
        <v>0</v>
      </c>
      <c r="G21" s="4">
        <f>IF(DATA!BI24=0,0,IF(DATA!BI24&gt;0,DATA!BI24*100))</f>
        <v>0</v>
      </c>
      <c r="H21" s="4">
        <v>0</v>
      </c>
      <c r="I21" s="4">
        <v>0</v>
      </c>
      <c r="J21" s="4">
        <v>0</v>
      </c>
      <c r="K21" s="4">
        <v>0</v>
      </c>
      <c r="L21" s="1" t="str">
        <f>UPPER(IF(DATA!BO24=TRUE,"  ",IF(DATA!BO24=FALSE,CONCATENATE(DATA!BS24,DATA!BR24))))</f>
        <v xml:space="preserve">  </v>
      </c>
    </row>
    <row r="22" spans="1:12" x14ac:dyDescent="0.2">
      <c r="A22" s="3" t="str">
        <f>IF(DATA!BN25=FALSE,DATA!F25,IF(DATA!BN25=TRUE," "))</f>
        <v xml:space="preserve"> </v>
      </c>
      <c r="B22" s="1" t="str">
        <f>CONCATENATE(UPPER(DATA!B25)," ",UPPER(DATA!C25))</f>
        <v xml:space="preserve"> </v>
      </c>
      <c r="C22" s="1" t="str">
        <f>UPPER(DATA!D25)</f>
        <v/>
      </c>
      <c r="D22" s="5" t="str">
        <f>UPPER(IF(DATA!BK25=TRUE,"  ",IF(DATA!BK25=FALSE,DATA!BM25)))</f>
        <v xml:space="preserve">  </v>
      </c>
      <c r="E22" s="3">
        <f>DATA!I25*100</f>
        <v>0</v>
      </c>
      <c r="F22" s="4">
        <f>IF(DATA!BG25=0,0,IF(DATA!BG25&gt;0,DATA!BG25*100))</f>
        <v>0</v>
      </c>
      <c r="G22" s="4">
        <f>IF(DATA!BI25=0,0,IF(DATA!BI25&gt;0,DATA!BI25*100))</f>
        <v>0</v>
      </c>
      <c r="H22" s="4">
        <v>0</v>
      </c>
      <c r="I22" s="4">
        <v>0</v>
      </c>
      <c r="J22" s="4">
        <v>0</v>
      </c>
      <c r="K22" s="4">
        <v>0</v>
      </c>
      <c r="L22" s="1" t="str">
        <f>UPPER(IF(DATA!BO25=TRUE,"  ",IF(DATA!BO25=FALSE,CONCATENATE(DATA!BS25,DATA!BR25))))</f>
        <v xml:space="preserve">  </v>
      </c>
    </row>
    <row r="23" spans="1:12" x14ac:dyDescent="0.2">
      <c r="A23" s="3" t="str">
        <f>IF(DATA!BN26=FALSE,DATA!F26,IF(DATA!BN26=TRUE," "))</f>
        <v xml:space="preserve"> </v>
      </c>
      <c r="B23" s="1" t="str">
        <f>CONCATENATE(UPPER(DATA!B26)," ",UPPER(DATA!C26))</f>
        <v xml:space="preserve"> </v>
      </c>
      <c r="C23" s="1" t="str">
        <f>UPPER(DATA!D26)</f>
        <v/>
      </c>
      <c r="D23" s="5" t="str">
        <f>UPPER(IF(DATA!BK26=TRUE,"  ",IF(DATA!BK26=FALSE,DATA!BM26)))</f>
        <v xml:space="preserve">  </v>
      </c>
      <c r="E23" s="3">
        <f>DATA!I26*100</f>
        <v>0</v>
      </c>
      <c r="F23" s="4">
        <f>IF(DATA!BG26=0,0,IF(DATA!BG26&gt;0,DATA!BG26*100))</f>
        <v>0</v>
      </c>
      <c r="G23" s="4">
        <f>IF(DATA!BI26=0,0,IF(DATA!BI26&gt;0,DATA!BI26*100))</f>
        <v>0</v>
      </c>
      <c r="H23" s="4">
        <v>0</v>
      </c>
      <c r="I23" s="4">
        <v>0</v>
      </c>
      <c r="J23" s="4">
        <v>0</v>
      </c>
      <c r="K23" s="4">
        <v>0</v>
      </c>
      <c r="L23" s="1" t="str">
        <f>UPPER(IF(DATA!BO26=TRUE,"  ",IF(DATA!BO26=FALSE,CONCATENATE(DATA!BS26,DATA!BR26))))</f>
        <v xml:space="preserve">  </v>
      </c>
    </row>
    <row r="24" spans="1:12" x14ac:dyDescent="0.2">
      <c r="A24" s="3" t="str">
        <f>IF(DATA!BN27=FALSE,DATA!F27,IF(DATA!BN27=TRUE," "))</f>
        <v xml:space="preserve"> </v>
      </c>
      <c r="B24" s="1" t="str">
        <f>CONCATENATE(UPPER(DATA!B27)," ",UPPER(DATA!C27))</f>
        <v xml:space="preserve"> </v>
      </c>
      <c r="C24" s="1" t="str">
        <f>UPPER(DATA!D27)</f>
        <v/>
      </c>
      <c r="D24" s="5" t="str">
        <f>UPPER(IF(DATA!BK27=TRUE,"  ",IF(DATA!BK27=FALSE,DATA!BM27)))</f>
        <v xml:space="preserve">  </v>
      </c>
      <c r="E24" s="3">
        <f>DATA!I27*100</f>
        <v>0</v>
      </c>
      <c r="F24" s="4">
        <f>IF(DATA!BG27=0,0,IF(DATA!BG27&gt;0,DATA!BG27*100))</f>
        <v>0</v>
      </c>
      <c r="G24" s="4">
        <f>IF(DATA!BI27=0,0,IF(DATA!BI27&gt;0,DATA!BI27*100))</f>
        <v>0</v>
      </c>
      <c r="H24" s="4">
        <v>0</v>
      </c>
      <c r="I24" s="4">
        <v>0</v>
      </c>
      <c r="J24" s="4">
        <v>0</v>
      </c>
      <c r="K24" s="4">
        <v>0</v>
      </c>
      <c r="L24" s="1" t="str">
        <f>UPPER(IF(DATA!BO27=TRUE,"  ",IF(DATA!BO27=FALSE,CONCATENATE(DATA!BS27,DATA!BR27))))</f>
        <v xml:space="preserve">  </v>
      </c>
    </row>
    <row r="25" spans="1:12" x14ac:dyDescent="0.2">
      <c r="A25" s="3" t="str">
        <f>IF(DATA!BN28=FALSE,DATA!F28,IF(DATA!BN28=TRUE," "))</f>
        <v xml:space="preserve"> </v>
      </c>
      <c r="B25" s="1" t="str">
        <f>CONCATENATE(UPPER(DATA!B28)," ",UPPER(DATA!C28))</f>
        <v xml:space="preserve"> </v>
      </c>
      <c r="C25" s="1" t="str">
        <f>UPPER(DATA!D28)</f>
        <v/>
      </c>
      <c r="D25" s="5" t="str">
        <f>UPPER(IF(DATA!BK28=TRUE,"  ",IF(DATA!BK28=FALSE,DATA!BM28)))</f>
        <v xml:space="preserve">  </v>
      </c>
      <c r="E25" s="3">
        <f>DATA!I28*100</f>
        <v>0</v>
      </c>
      <c r="F25" s="4">
        <f>IF(DATA!BG28=0,0,IF(DATA!BG28&gt;0,DATA!BG28*100))</f>
        <v>0</v>
      </c>
      <c r="G25" s="4">
        <f>IF(DATA!BI28=0,0,IF(DATA!BI28&gt;0,DATA!BI28*100))</f>
        <v>0</v>
      </c>
      <c r="H25" s="4">
        <v>0</v>
      </c>
      <c r="I25" s="4">
        <v>0</v>
      </c>
      <c r="J25" s="4">
        <v>0</v>
      </c>
      <c r="K25" s="4">
        <v>0</v>
      </c>
      <c r="L25" s="1" t="str">
        <f>UPPER(IF(DATA!BO28=TRUE,"  ",IF(DATA!BO28=FALSE,CONCATENATE(DATA!BS28,DATA!BR28))))</f>
        <v xml:space="preserve">  </v>
      </c>
    </row>
    <row r="26" spans="1:12" x14ac:dyDescent="0.2">
      <c r="A26" s="3" t="str">
        <f>IF(DATA!BN29=FALSE,DATA!F29,IF(DATA!BN29=TRUE," "))</f>
        <v xml:space="preserve"> </v>
      </c>
      <c r="B26" s="1" t="str">
        <f>CONCATENATE(UPPER(DATA!B29)," ",UPPER(DATA!C29))</f>
        <v xml:space="preserve"> </v>
      </c>
      <c r="C26" s="1" t="str">
        <f>UPPER(DATA!D29)</f>
        <v/>
      </c>
      <c r="D26" s="5" t="str">
        <f>UPPER(IF(DATA!BK29=TRUE,"  ",IF(DATA!BK29=FALSE,DATA!BM29)))</f>
        <v xml:space="preserve">  </v>
      </c>
      <c r="E26" s="3">
        <f>DATA!I29*100</f>
        <v>0</v>
      </c>
      <c r="F26" s="4">
        <f>IF(DATA!BG29=0,0,IF(DATA!BG29&gt;0,DATA!BG29*100))</f>
        <v>0</v>
      </c>
      <c r="G26" s="4">
        <f>IF(DATA!BI29=0,0,IF(DATA!BI29&gt;0,DATA!BI29*100))</f>
        <v>0</v>
      </c>
      <c r="H26" s="4">
        <v>0</v>
      </c>
      <c r="I26" s="4">
        <v>0</v>
      </c>
      <c r="J26" s="4">
        <v>0</v>
      </c>
      <c r="K26" s="4">
        <v>0</v>
      </c>
      <c r="L26" s="1" t="str">
        <f>UPPER(IF(DATA!BO29=TRUE,"  ",IF(DATA!BO29=FALSE,CONCATENATE(DATA!BS29,DATA!BR29))))</f>
        <v xml:space="preserve">  </v>
      </c>
    </row>
    <row r="27" spans="1:12" x14ac:dyDescent="0.2">
      <c r="A27" s="3" t="str">
        <f>IF(DATA!BN30=FALSE,DATA!F30,IF(DATA!BN30=TRUE," "))</f>
        <v xml:space="preserve"> </v>
      </c>
      <c r="B27" s="1" t="str">
        <f>CONCATENATE(UPPER(DATA!B30)," ",UPPER(DATA!C30))</f>
        <v xml:space="preserve"> </v>
      </c>
      <c r="C27" s="1" t="str">
        <f>UPPER(DATA!D30)</f>
        <v/>
      </c>
      <c r="D27" s="5" t="str">
        <f>UPPER(IF(DATA!BK30=TRUE,"  ",IF(DATA!BK30=FALSE,DATA!BM30)))</f>
        <v xml:space="preserve">  </v>
      </c>
      <c r="E27" s="3">
        <f>DATA!I30*100</f>
        <v>0</v>
      </c>
      <c r="F27" s="4">
        <f>IF(DATA!BG30=0,0,IF(DATA!BG30&gt;0,DATA!BG30*100))</f>
        <v>0</v>
      </c>
      <c r="G27" s="4">
        <f>IF(DATA!BI30=0,0,IF(DATA!BI30&gt;0,DATA!BI30*100))</f>
        <v>0</v>
      </c>
      <c r="H27" s="4">
        <v>0</v>
      </c>
      <c r="I27" s="4">
        <v>0</v>
      </c>
      <c r="J27" s="4">
        <v>0</v>
      </c>
      <c r="K27" s="4">
        <v>0</v>
      </c>
      <c r="L27" s="1" t="str">
        <f>UPPER(IF(DATA!BO30=TRUE,"  ",IF(DATA!BO30=FALSE,CONCATENATE(DATA!BS30,DATA!BR30))))</f>
        <v xml:space="preserve">  </v>
      </c>
    </row>
    <row r="28" spans="1:12" x14ac:dyDescent="0.2">
      <c r="A28" s="3" t="str">
        <f>IF(DATA!BN31=FALSE,DATA!F31,IF(DATA!BN31=TRUE," "))</f>
        <v xml:space="preserve"> </v>
      </c>
      <c r="B28" s="1" t="str">
        <f>CONCATENATE(UPPER(DATA!B31)," ",UPPER(DATA!C31))</f>
        <v xml:space="preserve"> </v>
      </c>
      <c r="C28" s="1" t="str">
        <f>UPPER(DATA!D31)</f>
        <v/>
      </c>
      <c r="D28" s="5" t="str">
        <f>UPPER(IF(DATA!BK31=TRUE,"  ",IF(DATA!BK31=FALSE,DATA!BM31)))</f>
        <v xml:space="preserve">  </v>
      </c>
      <c r="E28" s="3">
        <f>DATA!I31*100</f>
        <v>0</v>
      </c>
      <c r="F28" s="4">
        <f>IF(DATA!BG31=0,0,IF(DATA!BG31&gt;0,DATA!BG31*100))</f>
        <v>0</v>
      </c>
      <c r="G28" s="4">
        <f>IF(DATA!BI31=0,0,IF(DATA!BI31&gt;0,DATA!BI31*100))</f>
        <v>0</v>
      </c>
      <c r="H28" s="4">
        <v>0</v>
      </c>
      <c r="I28" s="4">
        <v>0</v>
      </c>
      <c r="J28" s="4">
        <v>0</v>
      </c>
      <c r="K28" s="4">
        <v>0</v>
      </c>
      <c r="L28" s="1" t="str">
        <f>UPPER(IF(DATA!BO31=TRUE,"  ",IF(DATA!BO31=FALSE,CONCATENATE(DATA!BS31,DATA!BR31))))</f>
        <v xml:space="preserve">  </v>
      </c>
    </row>
    <row r="29" spans="1:12" x14ac:dyDescent="0.2">
      <c r="A29" s="3" t="str">
        <f>IF(DATA!BN32=FALSE,DATA!F32,IF(DATA!BN32=TRUE," "))</f>
        <v xml:space="preserve"> </v>
      </c>
      <c r="B29" s="1" t="str">
        <f>CONCATENATE(UPPER(DATA!B32)," ",UPPER(DATA!C32))</f>
        <v xml:space="preserve"> </v>
      </c>
      <c r="C29" s="1" t="str">
        <f>UPPER(DATA!D32)</f>
        <v/>
      </c>
      <c r="D29" s="5" t="str">
        <f>UPPER(IF(DATA!BK32=TRUE,"  ",IF(DATA!BK32=FALSE,DATA!BM32)))</f>
        <v xml:space="preserve">  </v>
      </c>
      <c r="E29" s="3">
        <f>DATA!I32*100</f>
        <v>0</v>
      </c>
      <c r="F29" s="4">
        <f>IF(DATA!BG32=0,0,IF(DATA!BG32&gt;0,DATA!BG32*100))</f>
        <v>0</v>
      </c>
      <c r="G29" s="4">
        <f>IF(DATA!BI32=0,0,IF(DATA!BI32&gt;0,DATA!BI32*100))</f>
        <v>0</v>
      </c>
      <c r="H29" s="4">
        <v>0</v>
      </c>
      <c r="I29" s="4">
        <v>0</v>
      </c>
      <c r="J29" s="4">
        <v>0</v>
      </c>
      <c r="K29" s="4">
        <v>0</v>
      </c>
      <c r="L29" s="1" t="str">
        <f>UPPER(IF(DATA!BO32=TRUE,"  ",IF(DATA!BO32=FALSE,CONCATENATE(DATA!BS32,DATA!BR32))))</f>
        <v xml:space="preserve">  </v>
      </c>
    </row>
    <row r="30" spans="1:12" x14ac:dyDescent="0.2">
      <c r="A30" s="3" t="str">
        <f>IF(DATA!BN33=FALSE,DATA!F33,IF(DATA!BN33=TRUE," "))</f>
        <v xml:space="preserve"> </v>
      </c>
      <c r="B30" s="1" t="str">
        <f>CONCATENATE(UPPER(DATA!B33)," ",UPPER(DATA!C33))</f>
        <v xml:space="preserve"> </v>
      </c>
      <c r="C30" s="1" t="str">
        <f>UPPER(DATA!D33)</f>
        <v/>
      </c>
      <c r="D30" s="5" t="str">
        <f>UPPER(IF(DATA!BK33=TRUE,"  ",IF(DATA!BK33=FALSE,DATA!BM33)))</f>
        <v xml:space="preserve">  </v>
      </c>
      <c r="E30" s="3">
        <f>DATA!I33*100</f>
        <v>0</v>
      </c>
      <c r="F30" s="4">
        <f>IF(DATA!BG33=0,0,IF(DATA!BG33&gt;0,DATA!BG33*100))</f>
        <v>0</v>
      </c>
      <c r="G30" s="4">
        <f>IF(DATA!BI33=0,0,IF(DATA!BI33&gt;0,DATA!BI33*100))</f>
        <v>0</v>
      </c>
      <c r="H30" s="4">
        <v>0</v>
      </c>
      <c r="I30" s="4">
        <v>0</v>
      </c>
      <c r="J30" s="4">
        <v>0</v>
      </c>
      <c r="K30" s="4">
        <v>0</v>
      </c>
      <c r="L30" s="1" t="str">
        <f>UPPER(IF(DATA!BO33=TRUE,"  ",IF(DATA!BO33=FALSE,CONCATENATE(DATA!BS33,DATA!BR33))))</f>
        <v xml:space="preserve">  </v>
      </c>
    </row>
    <row r="31" spans="1:12" x14ac:dyDescent="0.2">
      <c r="A31" s="200" t="s">
        <v>83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</row>
    <row r="32" spans="1:12" x14ac:dyDescent="0.2">
      <c r="A32" s="7">
        <f>DATA!BG2*100</f>
        <v>0</v>
      </c>
      <c r="B32" s="3">
        <f>DATA!BG1</f>
        <v>0</v>
      </c>
      <c r="C32" s="6">
        <f>DATA!BG3</f>
        <v>0</v>
      </c>
      <c r="D32" s="200">
        <f>COUNT(DATA!#REF!)</f>
        <v>0</v>
      </c>
      <c r="E32" s="200"/>
      <c r="F32" s="200"/>
      <c r="G32" s="200"/>
      <c r="H32" s="200"/>
      <c r="I32" s="200"/>
      <c r="J32" s="200"/>
      <c r="K32" s="200"/>
      <c r="L32" s="200"/>
    </row>
    <row r="33" spans="1:12" x14ac:dyDescent="0.2">
      <c r="A33" s="199">
        <f>DATA!BG35</f>
        <v>0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</row>
    <row r="34" spans="1:12" x14ac:dyDescent="0.2">
      <c r="A34" s="200" t="str">
        <f>UPPER(CONCATENATE(DATA!B35,"                  ",DATA!B36))</f>
        <v xml:space="preserve">                  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</row>
  </sheetData>
  <sheetProtection password="B816" sheet="1" selectLockedCells="1" selectUnlockedCells="1"/>
  <mergeCells count="9">
    <mergeCell ref="D32:L32"/>
    <mergeCell ref="A33:L33"/>
    <mergeCell ref="A34:L34"/>
    <mergeCell ref="A5:L5"/>
    <mergeCell ref="A1:L1"/>
    <mergeCell ref="A2:L2"/>
    <mergeCell ref="A3:L3"/>
    <mergeCell ref="B4:L4"/>
    <mergeCell ref="A31:L31"/>
  </mergeCells>
  <phoneticPr fontId="0" type="noConversion"/>
  <pageMargins left="1.25" right="1.25" top="1" bottom="1" header="0.5" footer="0.5"/>
  <pageSetup paperSize="5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3"/>
  <sheetViews>
    <sheetView showGridLines="0" workbookViewId="0">
      <selection activeCell="Q11" sqref="Q11"/>
    </sheetView>
  </sheetViews>
  <sheetFormatPr defaultColWidth="8.85546875" defaultRowHeight="12.75" x14ac:dyDescent="0.2"/>
  <cols>
    <col min="1" max="1" width="4" customWidth="1"/>
    <col min="2" max="2" width="0.28515625" customWidth="1"/>
    <col min="3" max="4" width="1.7109375" customWidth="1"/>
    <col min="5" max="5" width="0.28515625" customWidth="1"/>
    <col min="6" max="14" width="1.7109375" customWidth="1"/>
    <col min="15" max="15" width="0.28515625" customWidth="1"/>
    <col min="16" max="16" width="1.7109375" customWidth="1"/>
    <col min="17" max="17" width="24.7109375" customWidth="1"/>
    <col min="18" max="18" width="5.85546875" customWidth="1"/>
    <col min="19" max="19" width="24.7109375" customWidth="1"/>
    <col min="20" max="20" width="24.85546875" customWidth="1"/>
    <col min="21" max="21" width="0.28515625" customWidth="1"/>
    <col min="22" max="22" width="4" customWidth="1"/>
    <col min="23" max="23" width="7.85546875" customWidth="1"/>
    <col min="24" max="24" width="6.85546875" customWidth="1"/>
    <col min="25" max="25" width="0.28515625" customWidth="1"/>
    <col min="26" max="26" width="5.7109375" customWidth="1"/>
    <col min="27" max="27" width="0.28515625" customWidth="1"/>
    <col min="28" max="28" width="4" customWidth="1"/>
    <col min="29" max="29" width="7.42578125" customWidth="1"/>
    <col min="30" max="30" width="10.7109375" customWidth="1"/>
    <col min="31" max="31" width="0.28515625" customWidth="1"/>
    <col min="32" max="32" width="4.42578125" customWidth="1"/>
    <col min="33" max="33" width="13.42578125" customWidth="1"/>
  </cols>
  <sheetData>
    <row r="1" spans="1:33" ht="57.75" customHeight="1" thickBot="1" x14ac:dyDescent="0.25">
      <c r="A1" s="299" t="s">
        <v>84</v>
      </c>
      <c r="B1" s="300"/>
      <c r="C1" s="300"/>
      <c r="D1" s="300"/>
      <c r="E1" s="301" t="s">
        <v>85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3"/>
      <c r="U1" s="304" t="s">
        <v>86</v>
      </c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6"/>
    </row>
    <row r="2" spans="1:33" ht="25.5" customHeight="1" x14ac:dyDescent="0.2">
      <c r="A2" s="236" t="s">
        <v>87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 t="str">
        <f>DATA!B3</f>
        <v/>
      </c>
      <c r="R2" s="238"/>
      <c r="S2" s="238"/>
      <c r="T2" s="239"/>
      <c r="U2" s="252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4"/>
    </row>
    <row r="3" spans="1:33" ht="25.5" customHeight="1" thickBot="1" x14ac:dyDescent="0.25">
      <c r="A3" s="240" t="s">
        <v>88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>
        <f>DATA!G2</f>
        <v>0</v>
      </c>
      <c r="R3" s="242"/>
      <c r="S3" s="242"/>
      <c r="T3" s="243"/>
      <c r="U3" s="255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6"/>
    </row>
    <row r="4" spans="1:33" ht="15" customHeight="1" x14ac:dyDescent="0.2">
      <c r="A4" s="244" t="s">
        <v>89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8" t="str">
        <f>UPPER(DATA!B1)</f>
        <v/>
      </c>
      <c r="R4" s="248"/>
      <c r="S4" s="248"/>
      <c r="T4" s="249"/>
      <c r="U4" s="83"/>
      <c r="V4" s="253"/>
      <c r="W4" s="313" t="s">
        <v>22</v>
      </c>
      <c r="X4" s="313"/>
      <c r="Y4" s="82"/>
      <c r="Z4" s="252"/>
      <c r="AA4" s="263" t="s">
        <v>90</v>
      </c>
      <c r="AB4" s="263"/>
      <c r="AC4" s="263"/>
      <c r="AD4" s="263"/>
      <c r="AE4" s="264"/>
      <c r="AF4" s="252"/>
      <c r="AG4" s="257" t="s">
        <v>91</v>
      </c>
    </row>
    <row r="5" spans="1:33" ht="15" customHeight="1" x14ac:dyDescent="0.2">
      <c r="A5" s="246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50"/>
      <c r="R5" s="250"/>
      <c r="S5" s="250"/>
      <c r="T5" s="251"/>
      <c r="U5" s="88"/>
      <c r="V5" s="232"/>
      <c r="W5" s="314"/>
      <c r="X5" s="314"/>
      <c r="Y5" s="81"/>
      <c r="Z5" s="267"/>
      <c r="AA5" s="265"/>
      <c r="AB5" s="265"/>
      <c r="AC5" s="265"/>
      <c r="AD5" s="265"/>
      <c r="AE5" s="266"/>
      <c r="AF5" s="267"/>
      <c r="AG5" s="258"/>
    </row>
    <row r="6" spans="1:33" ht="14.25" customHeight="1" x14ac:dyDescent="0.2">
      <c r="A6" s="246" t="s">
        <v>92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97" t="str">
        <f>UPPER(DATA!B2)</f>
        <v xml:space="preserve">
</v>
      </c>
      <c r="R6" s="297"/>
      <c r="S6" s="297"/>
      <c r="T6" s="298"/>
      <c r="U6" s="88"/>
      <c r="V6" s="232"/>
      <c r="W6" s="232"/>
      <c r="X6" s="232"/>
      <c r="Y6" s="81"/>
      <c r="Z6" s="267"/>
      <c r="AA6" s="232"/>
      <c r="AB6" s="232"/>
      <c r="AC6" s="232"/>
      <c r="AD6" s="232"/>
      <c r="AE6" s="81"/>
      <c r="AF6" s="307" t="str">
        <f>CONCATENATE(DATA!BG4," ",DATA!E4)</f>
        <v xml:space="preserve">FALSE </v>
      </c>
      <c r="AG6" s="308"/>
    </row>
    <row r="7" spans="1:33" ht="12" customHeight="1" x14ac:dyDescent="0.2">
      <c r="A7" s="246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97"/>
      <c r="R7" s="297"/>
      <c r="S7" s="297"/>
      <c r="T7" s="298"/>
      <c r="U7" s="88"/>
      <c r="V7" s="232"/>
      <c r="W7" s="232"/>
      <c r="X7" s="232"/>
      <c r="Y7" s="81"/>
      <c r="Z7" s="267"/>
      <c r="AA7" s="232"/>
      <c r="AB7" s="232"/>
      <c r="AC7" s="232"/>
      <c r="AD7" s="232"/>
      <c r="AE7" s="81"/>
      <c r="AF7" s="307"/>
      <c r="AG7" s="308"/>
    </row>
    <row r="8" spans="1:33" ht="15" customHeight="1" thickBot="1" x14ac:dyDescent="0.25">
      <c r="A8" s="315" t="s">
        <v>93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212" t="str">
        <f>DATA!B4</f>
        <v/>
      </c>
      <c r="M8" s="212"/>
      <c r="N8" s="212"/>
      <c r="O8" s="212"/>
      <c r="P8" s="212"/>
      <c r="Q8" s="212"/>
      <c r="R8" s="212"/>
      <c r="S8" s="126" t="s">
        <v>94</v>
      </c>
      <c r="T8" s="105" t="str">
        <f>DATA!B7</f>
        <v>evaristo.kevin@technos-systems.com</v>
      </c>
      <c r="U8" s="84"/>
      <c r="V8" s="233"/>
      <c r="W8" s="233"/>
      <c r="X8" s="233"/>
      <c r="Y8" s="85"/>
      <c r="Z8" s="255"/>
      <c r="AA8" s="233"/>
      <c r="AB8" s="233"/>
      <c r="AC8" s="233"/>
      <c r="AD8" s="233"/>
      <c r="AE8" s="85"/>
      <c r="AF8" s="309"/>
      <c r="AG8" s="310"/>
    </row>
    <row r="9" spans="1:33" ht="24" customHeight="1" x14ac:dyDescent="0.2">
      <c r="A9" s="68" t="s">
        <v>95</v>
      </c>
      <c r="B9" s="287" t="s">
        <v>95</v>
      </c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8"/>
      <c r="Q9" s="291" t="s">
        <v>96</v>
      </c>
      <c r="R9" s="292"/>
      <c r="S9" s="292"/>
      <c r="T9" s="293"/>
      <c r="U9" s="86"/>
      <c r="V9" s="87"/>
      <c r="W9" s="276" t="s">
        <v>97</v>
      </c>
      <c r="X9" s="294"/>
      <c r="Y9" s="86"/>
      <c r="Z9" s="89"/>
      <c r="AA9" s="86"/>
      <c r="AB9" s="87"/>
      <c r="AC9" s="259" t="s">
        <v>98</v>
      </c>
      <c r="AD9" s="260"/>
      <c r="AE9" s="86"/>
      <c r="AF9" s="74"/>
      <c r="AG9" s="78" t="s">
        <v>99</v>
      </c>
    </row>
    <row r="10" spans="1:33" ht="26.25" customHeight="1" thickBot="1" x14ac:dyDescent="0.25">
      <c r="A10" s="69"/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90"/>
      <c r="Q10" s="70" t="s">
        <v>57</v>
      </c>
      <c r="R10" s="125" t="s">
        <v>100</v>
      </c>
      <c r="S10" s="71" t="s">
        <v>59</v>
      </c>
      <c r="T10" s="72" t="s">
        <v>60</v>
      </c>
      <c r="U10" s="75" t="s">
        <v>101</v>
      </c>
      <c r="V10" s="295" t="s">
        <v>101</v>
      </c>
      <c r="W10" s="296"/>
      <c r="X10" s="76" t="s">
        <v>102</v>
      </c>
      <c r="Y10" s="73"/>
      <c r="Z10" s="77" t="s">
        <v>103</v>
      </c>
      <c r="AA10" s="73"/>
      <c r="AB10" s="261" t="s">
        <v>52</v>
      </c>
      <c r="AC10" s="262"/>
      <c r="AD10" s="72" t="s">
        <v>104</v>
      </c>
      <c r="AE10" s="73"/>
      <c r="AF10" s="234" t="s">
        <v>105</v>
      </c>
      <c r="AG10" s="235"/>
    </row>
    <row r="11" spans="1:33" ht="12.75" customHeight="1" x14ac:dyDescent="0.2">
      <c r="A11" s="108">
        <f>DATA!A9</f>
        <v>1</v>
      </c>
      <c r="B11" s="109"/>
      <c r="C11" s="109" t="str">
        <f>LEFT(DATA!F9,1)</f>
        <v/>
      </c>
      <c r="D11" s="109" t="str">
        <f>MID(DATA!F9,2,1)</f>
        <v/>
      </c>
      <c r="E11" s="109"/>
      <c r="F11" s="109" t="str">
        <f>MID(DATA!F9,3,1)</f>
        <v/>
      </c>
      <c r="G11" s="109" t="str">
        <f>MID(DATA!F9,4,1)</f>
        <v/>
      </c>
      <c r="H11" s="109" t="str">
        <f>MID(DATA!F9,5,1)</f>
        <v/>
      </c>
      <c r="I11" s="109" t="str">
        <f>MID(DATA!F9,6,1)</f>
        <v/>
      </c>
      <c r="J11" s="109" t="str">
        <f>MID(DATA!F9,7,1)</f>
        <v/>
      </c>
      <c r="K11" s="109" t="str">
        <f>MID(DATA!F9,8,1)</f>
        <v/>
      </c>
      <c r="L11" s="109" t="str">
        <f>MID(DATA!F9,9,1)</f>
        <v/>
      </c>
      <c r="M11" s="109" t="str">
        <f>MID(DATA!F9,10,1)</f>
        <v/>
      </c>
      <c r="N11" s="109" t="str">
        <f>MID(DATA!F9,11,1)</f>
        <v/>
      </c>
      <c r="O11" s="109"/>
      <c r="P11" s="109" t="str">
        <f>MID(DATA!F9,12,1)</f>
        <v/>
      </c>
      <c r="Q11" s="109" t="str">
        <f>UPPER(DATA!B9)</f>
        <v/>
      </c>
      <c r="R11" s="109" t="str">
        <f>UPPER(DATA!C9)</f>
        <v/>
      </c>
      <c r="S11" s="109" t="str">
        <f>UPPER(DATA!D9)</f>
        <v/>
      </c>
      <c r="T11" s="109" t="str">
        <f>UPPER(IF(DATA!BK9=TRUE,"  ",IF(DATA!BK9=FALSE,DATA!E9)))</f>
        <v xml:space="preserve">  </v>
      </c>
      <c r="U11" s="109"/>
      <c r="V11" s="311" t="str">
        <f>IF(DATA!BQ9=TRUE," ",IF(DATA!BQ9=FALSE,DATA!G9))</f>
        <v xml:space="preserve"> </v>
      </c>
      <c r="W11" s="312"/>
      <c r="X11" s="110">
        <f>DATA!H9</f>
        <v>0</v>
      </c>
      <c r="Y11" s="109"/>
      <c r="Z11" s="111">
        <f>DATA!J9</f>
        <v>0</v>
      </c>
      <c r="AA11" s="112"/>
      <c r="AB11" s="228" t="str">
        <f>IF(Z11&gt;0,DATA!BG9,IF(Z11=0," "))</f>
        <v xml:space="preserve"> </v>
      </c>
      <c r="AC11" s="229"/>
      <c r="AD11" s="113" t="str">
        <f>IF(Z11&gt;0,DATA!BH9,IF(Z11=0," "))</f>
        <v xml:space="preserve"> </v>
      </c>
      <c r="AE11" s="112"/>
      <c r="AF11" s="114" t="str">
        <f>UPPER(IF(DATA!BO9=TRUE," ",IF(DATA!BO9=FALSE,DATA!BS9)))</f>
        <v xml:space="preserve"> </v>
      </c>
      <c r="AG11" s="115" t="str">
        <f>IF(DATA!BP9=TRUE," ",IF(DATA!BP9=FALSE,DATA!BT9))</f>
        <v/>
      </c>
    </row>
    <row r="12" spans="1:33" ht="12.75" customHeight="1" x14ac:dyDescent="0.2">
      <c r="A12" s="79">
        <f>DATA!A10</f>
        <v>2</v>
      </c>
      <c r="B12" s="65"/>
      <c r="C12" s="65" t="str">
        <f>LEFT(DATA!F10,1)</f>
        <v/>
      </c>
      <c r="D12" s="65" t="str">
        <f>MID(DATA!F10,2,1)</f>
        <v/>
      </c>
      <c r="E12" s="65"/>
      <c r="F12" s="65" t="str">
        <f>MID(DATA!F10,3,1)</f>
        <v/>
      </c>
      <c r="G12" s="65" t="str">
        <f>MID(DATA!F10,4,1)</f>
        <v/>
      </c>
      <c r="H12" s="65" t="str">
        <f>MID(DATA!F10,5,1)</f>
        <v/>
      </c>
      <c r="I12" s="65" t="str">
        <f>MID(DATA!F10,6,1)</f>
        <v/>
      </c>
      <c r="J12" s="65" t="str">
        <f>MID(DATA!F10,7,1)</f>
        <v/>
      </c>
      <c r="K12" s="65" t="str">
        <f>MID(DATA!F10,8,1)</f>
        <v/>
      </c>
      <c r="L12" s="65" t="str">
        <f>MID(DATA!F10,9,1)</f>
        <v/>
      </c>
      <c r="M12" s="65" t="str">
        <f>MID(DATA!F10,10,1)</f>
        <v/>
      </c>
      <c r="N12" s="65" t="str">
        <f>MID(DATA!F10,11,1)</f>
        <v/>
      </c>
      <c r="O12" s="65"/>
      <c r="P12" s="65" t="str">
        <f>MID(DATA!F10,12,1)</f>
        <v/>
      </c>
      <c r="Q12" s="65" t="str">
        <f>UPPER(DATA!B10)</f>
        <v/>
      </c>
      <c r="R12" s="65" t="str">
        <f>UPPER(DATA!C10)</f>
        <v/>
      </c>
      <c r="S12" s="65" t="str">
        <f>UPPER(DATA!D10)</f>
        <v/>
      </c>
      <c r="T12" s="65" t="str">
        <f>UPPER(IF(DATA!BK10=TRUE,"  ",IF(DATA!BK10=FALSE,DATA!E10)))</f>
        <v xml:space="preserve">  </v>
      </c>
      <c r="U12" s="65"/>
      <c r="V12" s="201" t="str">
        <f>IF(DATA!BQ10=TRUE," ",IF(DATA!BQ10=FALSE,DATA!G10))</f>
        <v xml:space="preserve"> </v>
      </c>
      <c r="W12" s="201"/>
      <c r="X12" s="116">
        <f>DATA!H10</f>
        <v>0</v>
      </c>
      <c r="Y12" s="65"/>
      <c r="Z12" s="117">
        <f>DATA!J10</f>
        <v>0</v>
      </c>
      <c r="AA12" s="65"/>
      <c r="AB12" s="202" t="str">
        <f>IF(Z12&gt;0,DATA!BG10,IF(Z12=0," "))</f>
        <v xml:space="preserve"> </v>
      </c>
      <c r="AC12" s="203"/>
      <c r="AD12" s="120" t="str">
        <f>IF(Z12&gt;0,DATA!BH10,IF(Z12=0," "))</f>
        <v xml:space="preserve"> </v>
      </c>
      <c r="AE12" s="65"/>
      <c r="AF12" s="66" t="str">
        <f>UPPER(IF(DATA!BO10=TRUE," ",IF(DATA!BO10=FALSE,DATA!BS10)))</f>
        <v xml:space="preserve"> </v>
      </c>
      <c r="AG12" s="96" t="str">
        <f>IF(DATA!BP10=TRUE," ",IF(DATA!BP10=FALSE,DATA!BT10))</f>
        <v/>
      </c>
    </row>
    <row r="13" spans="1:33" ht="12.75" customHeight="1" x14ac:dyDescent="0.2">
      <c r="A13" s="79">
        <f>DATA!A11</f>
        <v>3</v>
      </c>
      <c r="B13" s="65"/>
      <c r="C13" s="65" t="str">
        <f>LEFT(DATA!F11,1)</f>
        <v/>
      </c>
      <c r="D13" s="65" t="str">
        <f>MID(DATA!F11,2,1)</f>
        <v/>
      </c>
      <c r="E13" s="65"/>
      <c r="F13" s="65" t="str">
        <f>MID(DATA!F11,3,1)</f>
        <v/>
      </c>
      <c r="G13" s="65" t="str">
        <f>MID(DATA!F11,4,1)</f>
        <v/>
      </c>
      <c r="H13" s="65" t="str">
        <f>MID(DATA!F11,5,1)</f>
        <v/>
      </c>
      <c r="I13" s="65" t="str">
        <f>MID(DATA!F11,6,1)</f>
        <v/>
      </c>
      <c r="J13" s="65" t="str">
        <f>MID(DATA!F11,7,1)</f>
        <v/>
      </c>
      <c r="K13" s="65" t="str">
        <f>MID(DATA!F11,8,1)</f>
        <v/>
      </c>
      <c r="L13" s="65" t="str">
        <f>MID(DATA!F11,9,1)</f>
        <v/>
      </c>
      <c r="M13" s="65" t="str">
        <f>MID(DATA!F11,10,1)</f>
        <v/>
      </c>
      <c r="N13" s="65" t="str">
        <f>MID(DATA!F11,11,1)</f>
        <v/>
      </c>
      <c r="O13" s="65"/>
      <c r="P13" s="65" t="str">
        <f>MID(DATA!F11,12,1)</f>
        <v/>
      </c>
      <c r="Q13" s="65" t="str">
        <f>UPPER(DATA!B11)</f>
        <v/>
      </c>
      <c r="R13" s="65" t="str">
        <f>UPPER(DATA!C11)</f>
        <v/>
      </c>
      <c r="S13" s="65" t="str">
        <f>UPPER(DATA!D11)</f>
        <v/>
      </c>
      <c r="T13" s="65" t="str">
        <f>UPPER(IF(DATA!BK11=TRUE,"  ",IF(DATA!BK11=FALSE,DATA!E11)))</f>
        <v xml:space="preserve">  </v>
      </c>
      <c r="U13" s="65"/>
      <c r="V13" s="201" t="str">
        <f>IF(DATA!BQ11=TRUE," ",IF(DATA!BQ11=FALSE,DATA!G11))</f>
        <v xml:space="preserve"> </v>
      </c>
      <c r="W13" s="201"/>
      <c r="X13" s="116">
        <f>DATA!H11</f>
        <v>0</v>
      </c>
      <c r="Y13" s="65"/>
      <c r="Z13" s="117">
        <f>DATA!J11</f>
        <v>0</v>
      </c>
      <c r="AA13" s="65"/>
      <c r="AB13" s="202" t="str">
        <f>IF(Z13&gt;0,DATA!BG11,IF(Z13=0," "))</f>
        <v xml:space="preserve"> </v>
      </c>
      <c r="AC13" s="203"/>
      <c r="AD13" s="120" t="str">
        <f>IF(Z13&gt;0,DATA!BH11,IF(Z13=0," "))</f>
        <v xml:space="preserve"> </v>
      </c>
      <c r="AE13" s="65"/>
      <c r="AF13" s="66" t="str">
        <f>UPPER(IF(DATA!BO11=TRUE," ",IF(DATA!BO11=FALSE,DATA!BS11)))</f>
        <v xml:space="preserve"> </v>
      </c>
      <c r="AG13" s="96" t="str">
        <f>IF(DATA!BP11=TRUE," ",IF(DATA!BP11=FALSE,DATA!BT11))</f>
        <v/>
      </c>
    </row>
    <row r="14" spans="1:33" ht="12.75" customHeight="1" x14ac:dyDescent="0.2">
      <c r="A14" s="79">
        <f>DATA!A12</f>
        <v>4</v>
      </c>
      <c r="B14" s="65"/>
      <c r="C14" s="65" t="str">
        <f>LEFT(DATA!F12,1)</f>
        <v/>
      </c>
      <c r="D14" s="65" t="str">
        <f>MID(DATA!F12,2,1)</f>
        <v/>
      </c>
      <c r="E14" s="65"/>
      <c r="F14" s="65" t="str">
        <f>MID(DATA!F12,3,1)</f>
        <v/>
      </c>
      <c r="G14" s="65" t="str">
        <f>MID(DATA!F12,4,1)</f>
        <v/>
      </c>
      <c r="H14" s="65" t="str">
        <f>MID(DATA!F12,5,1)</f>
        <v/>
      </c>
      <c r="I14" s="65" t="str">
        <f>MID(DATA!F12,6,1)</f>
        <v/>
      </c>
      <c r="J14" s="65" t="str">
        <f>MID(DATA!F12,7,1)</f>
        <v/>
      </c>
      <c r="K14" s="65" t="str">
        <f>MID(DATA!F12,8,1)</f>
        <v/>
      </c>
      <c r="L14" s="65" t="str">
        <f>MID(DATA!F12,9,1)</f>
        <v/>
      </c>
      <c r="M14" s="65" t="str">
        <f>MID(DATA!F12,10,1)</f>
        <v/>
      </c>
      <c r="N14" s="65" t="str">
        <f>MID(DATA!F12,11,1)</f>
        <v/>
      </c>
      <c r="O14" s="65"/>
      <c r="P14" s="65" t="str">
        <f>MID(DATA!F12,12,1)</f>
        <v/>
      </c>
      <c r="Q14" s="65" t="str">
        <f>UPPER(DATA!B12)</f>
        <v/>
      </c>
      <c r="R14" s="65" t="str">
        <f>UPPER(DATA!C12)</f>
        <v/>
      </c>
      <c r="S14" s="65" t="str">
        <f>UPPER(DATA!D12)</f>
        <v/>
      </c>
      <c r="T14" s="65" t="str">
        <f>UPPER(IF(DATA!BK12=TRUE,"  ",IF(DATA!BK12=FALSE,DATA!E12)))</f>
        <v xml:space="preserve">  </v>
      </c>
      <c r="U14" s="65"/>
      <c r="V14" s="201" t="str">
        <f>IF(DATA!BQ12=TRUE," ",IF(DATA!BQ12=FALSE,DATA!G12))</f>
        <v xml:space="preserve"> </v>
      </c>
      <c r="W14" s="201"/>
      <c r="X14" s="116">
        <f>DATA!H12</f>
        <v>0</v>
      </c>
      <c r="Y14" s="65"/>
      <c r="Z14" s="117">
        <f>DATA!J12</f>
        <v>0</v>
      </c>
      <c r="AA14" s="65"/>
      <c r="AB14" s="202" t="str">
        <f>IF(Z14&gt;0,DATA!BG12,IF(Z14=0," "))</f>
        <v xml:space="preserve"> </v>
      </c>
      <c r="AC14" s="203"/>
      <c r="AD14" s="120" t="str">
        <f>IF(Z14&gt;0,DATA!BH12,IF(Z14=0," "))</f>
        <v xml:space="preserve"> </v>
      </c>
      <c r="AE14" s="65"/>
      <c r="AF14" s="66" t="str">
        <f>UPPER(IF(DATA!BO12=TRUE," ",IF(DATA!BO12=FALSE,DATA!BS12)))</f>
        <v xml:space="preserve"> </v>
      </c>
      <c r="AG14" s="96" t="str">
        <f>IF(DATA!BP12=TRUE," ",IF(DATA!BP12=FALSE,DATA!BT12))</f>
        <v/>
      </c>
    </row>
    <row r="15" spans="1:33" ht="12.75" customHeight="1" x14ac:dyDescent="0.2">
      <c r="A15" s="79">
        <f>DATA!A13</f>
        <v>5</v>
      </c>
      <c r="B15" s="65"/>
      <c r="C15" s="65" t="str">
        <f>LEFT(DATA!F13,1)</f>
        <v/>
      </c>
      <c r="D15" s="65" t="str">
        <f>MID(DATA!F13,2,1)</f>
        <v/>
      </c>
      <c r="E15" s="65"/>
      <c r="F15" s="65" t="str">
        <f>MID(DATA!F13,3,1)</f>
        <v/>
      </c>
      <c r="G15" s="65" t="str">
        <f>MID(DATA!F13,4,1)</f>
        <v/>
      </c>
      <c r="H15" s="65" t="str">
        <f>MID(DATA!F13,5,1)</f>
        <v/>
      </c>
      <c r="I15" s="65" t="str">
        <f>MID(DATA!F13,6,1)</f>
        <v/>
      </c>
      <c r="J15" s="65" t="str">
        <f>MID(DATA!F13,7,1)</f>
        <v/>
      </c>
      <c r="K15" s="65" t="str">
        <f>MID(DATA!F13,8,1)</f>
        <v/>
      </c>
      <c r="L15" s="65" t="str">
        <f>MID(DATA!F13,9,1)</f>
        <v/>
      </c>
      <c r="M15" s="65" t="str">
        <f>MID(DATA!F13,10,1)</f>
        <v/>
      </c>
      <c r="N15" s="65" t="str">
        <f>MID(DATA!F13,11,1)</f>
        <v/>
      </c>
      <c r="O15" s="65"/>
      <c r="P15" s="65" t="str">
        <f>MID(DATA!F13,12,1)</f>
        <v/>
      </c>
      <c r="Q15" s="65" t="str">
        <f>UPPER(DATA!B13)</f>
        <v/>
      </c>
      <c r="R15" s="65" t="str">
        <f>UPPER(DATA!C13)</f>
        <v/>
      </c>
      <c r="S15" s="65" t="str">
        <f>UPPER(DATA!D13)</f>
        <v/>
      </c>
      <c r="T15" s="65" t="str">
        <f>UPPER(IF(DATA!BK13=TRUE,"  ",IF(DATA!BK13=FALSE,DATA!E13)))</f>
        <v xml:space="preserve">  </v>
      </c>
      <c r="U15" s="65"/>
      <c r="V15" s="201" t="str">
        <f>IF(DATA!BQ13=TRUE," ",IF(DATA!BQ13=FALSE,DATA!G13))</f>
        <v xml:space="preserve"> </v>
      </c>
      <c r="W15" s="201"/>
      <c r="X15" s="116">
        <f>DATA!H13</f>
        <v>0</v>
      </c>
      <c r="Y15" s="65"/>
      <c r="Z15" s="117">
        <f>DATA!J13</f>
        <v>0</v>
      </c>
      <c r="AA15" s="65"/>
      <c r="AB15" s="202" t="str">
        <f>IF(Z15&gt;0,DATA!BG13,IF(Z15=0," "))</f>
        <v xml:space="preserve"> </v>
      </c>
      <c r="AC15" s="203"/>
      <c r="AD15" s="120" t="str">
        <f>IF(Z15&gt;0,DATA!BH13,IF(Z15=0," "))</f>
        <v xml:space="preserve"> </v>
      </c>
      <c r="AE15" s="65"/>
      <c r="AF15" s="66" t="str">
        <f>UPPER(IF(DATA!BO13=TRUE," ",IF(DATA!BO13=FALSE,DATA!BS13)))</f>
        <v xml:space="preserve"> </v>
      </c>
      <c r="AG15" s="96" t="str">
        <f>IF(DATA!BP13=TRUE," ",IF(DATA!BP13=FALSE,DATA!BT13))</f>
        <v/>
      </c>
    </row>
    <row r="16" spans="1:33" ht="12.75" customHeight="1" x14ac:dyDescent="0.2">
      <c r="A16" s="79">
        <f>DATA!A14</f>
        <v>6</v>
      </c>
      <c r="B16" s="65"/>
      <c r="C16" s="65" t="str">
        <f>LEFT(DATA!F14,1)</f>
        <v/>
      </c>
      <c r="D16" s="65" t="str">
        <f>MID(DATA!F14,2,1)</f>
        <v/>
      </c>
      <c r="E16" s="65"/>
      <c r="F16" s="65" t="str">
        <f>MID(DATA!F14,3,1)</f>
        <v/>
      </c>
      <c r="G16" s="65" t="str">
        <f>MID(DATA!F14,4,1)</f>
        <v/>
      </c>
      <c r="H16" s="65" t="str">
        <f>MID(DATA!F14,5,1)</f>
        <v/>
      </c>
      <c r="I16" s="65" t="str">
        <f>MID(DATA!F14,6,1)</f>
        <v/>
      </c>
      <c r="J16" s="65" t="str">
        <f>MID(DATA!F14,7,1)</f>
        <v/>
      </c>
      <c r="K16" s="65" t="str">
        <f>MID(DATA!F14,8,1)</f>
        <v/>
      </c>
      <c r="L16" s="65" t="str">
        <f>MID(DATA!F14,9,1)</f>
        <v/>
      </c>
      <c r="M16" s="65" t="str">
        <f>MID(DATA!F14,10,1)</f>
        <v/>
      </c>
      <c r="N16" s="65" t="str">
        <f>MID(DATA!F14,11,1)</f>
        <v/>
      </c>
      <c r="O16" s="65"/>
      <c r="P16" s="65" t="str">
        <f>MID(DATA!F14,12,1)</f>
        <v/>
      </c>
      <c r="Q16" s="65" t="str">
        <f>UPPER(DATA!B14)</f>
        <v/>
      </c>
      <c r="R16" s="65" t="str">
        <f>UPPER(DATA!C14)</f>
        <v/>
      </c>
      <c r="S16" s="65" t="str">
        <f>UPPER(DATA!D14)</f>
        <v/>
      </c>
      <c r="T16" s="65" t="str">
        <f>UPPER(IF(DATA!BK14=TRUE,"  ",IF(DATA!BK14=FALSE,DATA!E14)))</f>
        <v xml:space="preserve">  </v>
      </c>
      <c r="U16" s="65"/>
      <c r="V16" s="201" t="str">
        <f>IF(DATA!BQ14=TRUE," ",IF(DATA!BQ14=FALSE,DATA!G14))</f>
        <v xml:space="preserve"> </v>
      </c>
      <c r="W16" s="201"/>
      <c r="X16" s="116">
        <f>DATA!H14</f>
        <v>0</v>
      </c>
      <c r="Y16" s="65"/>
      <c r="Z16" s="117">
        <f>DATA!J14</f>
        <v>0</v>
      </c>
      <c r="AA16" s="65"/>
      <c r="AB16" s="202" t="str">
        <f>IF(Z16&gt;0,DATA!BG14,IF(Z16=0," "))</f>
        <v xml:space="preserve"> </v>
      </c>
      <c r="AC16" s="203"/>
      <c r="AD16" s="120" t="str">
        <f>IF(Z16&gt;0,DATA!BH14,IF(Z16=0," "))</f>
        <v xml:space="preserve"> </v>
      </c>
      <c r="AE16" s="65"/>
      <c r="AF16" s="66" t="str">
        <f>UPPER(IF(DATA!BO14=TRUE," ",IF(DATA!BO14=FALSE,DATA!BS14)))</f>
        <v xml:space="preserve"> </v>
      </c>
      <c r="AG16" s="96" t="str">
        <f>IF(DATA!BP14=TRUE," ",IF(DATA!BP14=FALSE,DATA!BT14))</f>
        <v xml:space="preserve"> </v>
      </c>
    </row>
    <row r="17" spans="1:33" ht="12.75" customHeight="1" x14ac:dyDescent="0.2">
      <c r="A17" s="79">
        <f>DATA!A15</f>
        <v>7</v>
      </c>
      <c r="B17" s="65"/>
      <c r="C17" s="65" t="str">
        <f>LEFT(DATA!F15,1)</f>
        <v/>
      </c>
      <c r="D17" s="65" t="str">
        <f>MID(DATA!F15,2,1)</f>
        <v/>
      </c>
      <c r="E17" s="65"/>
      <c r="F17" s="65" t="str">
        <f>MID(DATA!F15,3,1)</f>
        <v/>
      </c>
      <c r="G17" s="65" t="str">
        <f>MID(DATA!F15,4,1)</f>
        <v/>
      </c>
      <c r="H17" s="65" t="str">
        <f>MID(DATA!F15,5,1)</f>
        <v/>
      </c>
      <c r="I17" s="65" t="str">
        <f>MID(DATA!F15,6,1)</f>
        <v/>
      </c>
      <c r="J17" s="65" t="str">
        <f>MID(DATA!F15,7,1)</f>
        <v/>
      </c>
      <c r="K17" s="65" t="str">
        <f>MID(DATA!F15,8,1)</f>
        <v/>
      </c>
      <c r="L17" s="65" t="str">
        <f>MID(DATA!F15,9,1)</f>
        <v/>
      </c>
      <c r="M17" s="65" t="str">
        <f>MID(DATA!F15,10,1)</f>
        <v/>
      </c>
      <c r="N17" s="65" t="str">
        <f>MID(DATA!F15,11,1)</f>
        <v/>
      </c>
      <c r="O17" s="65"/>
      <c r="P17" s="65" t="str">
        <f>MID(DATA!F15,12,1)</f>
        <v/>
      </c>
      <c r="Q17" s="65" t="str">
        <f>UPPER(DATA!B15)</f>
        <v/>
      </c>
      <c r="R17" s="65" t="str">
        <f>UPPER(DATA!C15)</f>
        <v/>
      </c>
      <c r="S17" s="65" t="str">
        <f>UPPER(DATA!D15)</f>
        <v/>
      </c>
      <c r="T17" s="65" t="str">
        <f>UPPER(IF(DATA!BK15=TRUE,"  ",IF(DATA!BK15=FALSE,DATA!E15)))</f>
        <v xml:space="preserve">  </v>
      </c>
      <c r="U17" s="65"/>
      <c r="V17" s="201" t="str">
        <f>IF(DATA!BQ15=TRUE," ",IF(DATA!BQ15=FALSE,DATA!G15))</f>
        <v xml:space="preserve"> </v>
      </c>
      <c r="W17" s="201"/>
      <c r="X17" s="116">
        <f>DATA!H15</f>
        <v>0</v>
      </c>
      <c r="Y17" s="65"/>
      <c r="Z17" s="117">
        <f>DATA!J15</f>
        <v>0</v>
      </c>
      <c r="AA17" s="65"/>
      <c r="AB17" s="202" t="str">
        <f>IF(Z17&gt;0,DATA!BG15,IF(Z17=0," "))</f>
        <v xml:space="preserve"> </v>
      </c>
      <c r="AC17" s="203"/>
      <c r="AD17" s="120" t="str">
        <f>IF(Z17&gt;0,DATA!BH15,IF(Z17=0," "))</f>
        <v xml:space="preserve"> </v>
      </c>
      <c r="AE17" s="65"/>
      <c r="AF17" s="66" t="str">
        <f>UPPER(IF(DATA!BO15=TRUE," ",IF(DATA!BO15=FALSE,DATA!BS15)))</f>
        <v xml:space="preserve"> </v>
      </c>
      <c r="AG17" s="96" t="str">
        <f>IF(DATA!BP15=TRUE," ",IF(DATA!BP15=FALSE,DATA!BT15))</f>
        <v xml:space="preserve"> </v>
      </c>
    </row>
    <row r="18" spans="1:33" ht="12.75" customHeight="1" x14ac:dyDescent="0.2">
      <c r="A18" s="79">
        <f>DATA!A16</f>
        <v>8</v>
      </c>
      <c r="B18" s="65"/>
      <c r="C18" s="65" t="str">
        <f>LEFT(DATA!F16,1)</f>
        <v/>
      </c>
      <c r="D18" s="65" t="str">
        <f>MID(DATA!F16,2,1)</f>
        <v/>
      </c>
      <c r="E18" s="65"/>
      <c r="F18" s="65" t="str">
        <f>MID(DATA!F16,3,1)</f>
        <v/>
      </c>
      <c r="G18" s="65" t="str">
        <f>MID(DATA!F16,4,1)</f>
        <v/>
      </c>
      <c r="H18" s="65" t="str">
        <f>MID(DATA!F16,5,1)</f>
        <v/>
      </c>
      <c r="I18" s="65" t="str">
        <f>MID(DATA!F16,6,1)</f>
        <v/>
      </c>
      <c r="J18" s="65" t="str">
        <f>MID(DATA!F16,7,1)</f>
        <v/>
      </c>
      <c r="K18" s="65" t="str">
        <f>MID(DATA!F16,8,1)</f>
        <v/>
      </c>
      <c r="L18" s="65" t="str">
        <f>MID(DATA!F16,9,1)</f>
        <v/>
      </c>
      <c r="M18" s="65" t="str">
        <f>MID(DATA!F16,10,1)</f>
        <v/>
      </c>
      <c r="N18" s="65" t="str">
        <f>MID(DATA!F16,11,1)</f>
        <v/>
      </c>
      <c r="O18" s="65"/>
      <c r="P18" s="65" t="str">
        <f>MID(DATA!F16,12,1)</f>
        <v/>
      </c>
      <c r="Q18" s="65" t="str">
        <f>UPPER(DATA!B16)</f>
        <v/>
      </c>
      <c r="R18" s="65" t="str">
        <f>UPPER(DATA!C16)</f>
        <v/>
      </c>
      <c r="S18" s="65" t="str">
        <f>UPPER(DATA!D16)</f>
        <v/>
      </c>
      <c r="T18" s="65" t="str">
        <f>UPPER(IF(DATA!BK16=TRUE,"  ",IF(DATA!BK16=FALSE,DATA!E16)))</f>
        <v xml:space="preserve">  </v>
      </c>
      <c r="U18" s="65"/>
      <c r="V18" s="201" t="str">
        <f>IF(DATA!BQ16=TRUE," ",IF(DATA!BQ16=FALSE,DATA!G16))</f>
        <v xml:space="preserve"> </v>
      </c>
      <c r="W18" s="201"/>
      <c r="X18" s="116">
        <f>DATA!H16</f>
        <v>0</v>
      </c>
      <c r="Y18" s="65"/>
      <c r="Z18" s="117">
        <f>DATA!J16</f>
        <v>0</v>
      </c>
      <c r="AA18" s="65"/>
      <c r="AB18" s="202" t="str">
        <f>IF(Z18&gt;0,DATA!BG16,IF(Z18=0," "))</f>
        <v xml:space="preserve"> </v>
      </c>
      <c r="AC18" s="203"/>
      <c r="AD18" s="120" t="str">
        <f>IF(Z18&gt;0,DATA!BH16,IF(Z18=0," "))</f>
        <v xml:space="preserve"> </v>
      </c>
      <c r="AE18" s="65"/>
      <c r="AF18" s="66" t="str">
        <f>UPPER(IF(DATA!BO16=TRUE," ",IF(DATA!BO16=FALSE,DATA!BS16)))</f>
        <v xml:space="preserve"> </v>
      </c>
      <c r="AG18" s="96" t="str">
        <f>IF(DATA!BP16=TRUE," ",IF(DATA!BP16=FALSE,DATA!BT16))</f>
        <v xml:space="preserve"> </v>
      </c>
    </row>
    <row r="19" spans="1:33" ht="12.75" customHeight="1" x14ac:dyDescent="0.2">
      <c r="A19" s="79">
        <f>DATA!A17</f>
        <v>9</v>
      </c>
      <c r="B19" s="65"/>
      <c r="C19" s="65" t="str">
        <f>LEFT(DATA!F17,1)</f>
        <v/>
      </c>
      <c r="D19" s="65" t="str">
        <f>MID(DATA!F17,2,1)</f>
        <v/>
      </c>
      <c r="E19" s="65"/>
      <c r="F19" s="65" t="str">
        <f>MID(DATA!F17,3,1)</f>
        <v/>
      </c>
      <c r="G19" s="65" t="str">
        <f>MID(DATA!F17,4,1)</f>
        <v/>
      </c>
      <c r="H19" s="65" t="str">
        <f>MID(DATA!F17,5,1)</f>
        <v/>
      </c>
      <c r="I19" s="65" t="str">
        <f>MID(DATA!F17,6,1)</f>
        <v/>
      </c>
      <c r="J19" s="65" t="str">
        <f>MID(DATA!F17,7,1)</f>
        <v/>
      </c>
      <c r="K19" s="65" t="str">
        <f>MID(DATA!F17,8,1)</f>
        <v/>
      </c>
      <c r="L19" s="65" t="str">
        <f>MID(DATA!F17,9,1)</f>
        <v/>
      </c>
      <c r="M19" s="65" t="str">
        <f>MID(DATA!F17,10,1)</f>
        <v/>
      </c>
      <c r="N19" s="65" t="str">
        <f>MID(DATA!F17,11,1)</f>
        <v/>
      </c>
      <c r="O19" s="65"/>
      <c r="P19" s="65" t="str">
        <f>MID(DATA!F17,12,1)</f>
        <v/>
      </c>
      <c r="Q19" s="65" t="str">
        <f>UPPER(DATA!B17)</f>
        <v/>
      </c>
      <c r="R19" s="65" t="str">
        <f>UPPER(DATA!C17)</f>
        <v/>
      </c>
      <c r="S19" s="65" t="str">
        <f>UPPER(DATA!D17)</f>
        <v/>
      </c>
      <c r="T19" s="65" t="str">
        <f>UPPER(IF(DATA!BK17=TRUE,"  ",IF(DATA!BK17=FALSE,DATA!E17)))</f>
        <v xml:space="preserve">  </v>
      </c>
      <c r="U19" s="65"/>
      <c r="V19" s="201" t="str">
        <f>IF(DATA!BQ17=TRUE," ",IF(DATA!BQ17=FALSE,DATA!G17))</f>
        <v xml:space="preserve"> </v>
      </c>
      <c r="W19" s="201"/>
      <c r="X19" s="116">
        <f>DATA!H17</f>
        <v>0</v>
      </c>
      <c r="Y19" s="65"/>
      <c r="Z19" s="117">
        <f>DATA!J17</f>
        <v>0</v>
      </c>
      <c r="AA19" s="65"/>
      <c r="AB19" s="202" t="str">
        <f>IF(Z19&gt;0,DATA!BG17,IF(Z19=0," "))</f>
        <v xml:space="preserve"> </v>
      </c>
      <c r="AC19" s="203"/>
      <c r="AD19" s="120" t="str">
        <f>IF(Z19&gt;0,DATA!BH17,IF(Z19=0," "))</f>
        <v xml:space="preserve"> </v>
      </c>
      <c r="AE19" s="65"/>
      <c r="AF19" s="66" t="str">
        <f>UPPER(IF(DATA!BO17=TRUE," ",IF(DATA!BO17=FALSE,DATA!BS17)))</f>
        <v xml:space="preserve"> </v>
      </c>
      <c r="AG19" s="96" t="str">
        <f>IF(DATA!BP17=TRUE," ",IF(DATA!BP17=FALSE,DATA!BT17))</f>
        <v xml:space="preserve"> </v>
      </c>
    </row>
    <row r="20" spans="1:33" ht="12.75" customHeight="1" x14ac:dyDescent="0.2">
      <c r="A20" s="79">
        <f>DATA!A18</f>
        <v>10</v>
      </c>
      <c r="B20" s="65"/>
      <c r="C20" s="65" t="str">
        <f>LEFT(DATA!F18,1)</f>
        <v/>
      </c>
      <c r="D20" s="65" t="str">
        <f>MID(DATA!F18,2,1)</f>
        <v/>
      </c>
      <c r="E20" s="65"/>
      <c r="F20" s="65" t="str">
        <f>MID(DATA!F18,3,1)</f>
        <v/>
      </c>
      <c r="G20" s="65" t="str">
        <f>MID(DATA!F18,4,1)</f>
        <v/>
      </c>
      <c r="H20" s="65" t="str">
        <f>MID(DATA!F18,5,1)</f>
        <v/>
      </c>
      <c r="I20" s="65" t="str">
        <f>MID(DATA!F18,6,1)</f>
        <v/>
      </c>
      <c r="J20" s="65" t="str">
        <f>MID(DATA!F18,7,1)</f>
        <v/>
      </c>
      <c r="K20" s="65" t="str">
        <f>MID(DATA!F18,8,1)</f>
        <v/>
      </c>
      <c r="L20" s="65" t="str">
        <f>MID(DATA!F18,9,1)</f>
        <v/>
      </c>
      <c r="M20" s="65" t="str">
        <f>MID(DATA!F18,10,1)</f>
        <v/>
      </c>
      <c r="N20" s="65" t="str">
        <f>MID(DATA!F18,11,1)</f>
        <v/>
      </c>
      <c r="O20" s="65"/>
      <c r="P20" s="65" t="str">
        <f>MID(DATA!F18,12,1)</f>
        <v/>
      </c>
      <c r="Q20" s="65" t="str">
        <f>UPPER(DATA!B18)</f>
        <v/>
      </c>
      <c r="R20" s="65" t="str">
        <f>UPPER(DATA!C18)</f>
        <v/>
      </c>
      <c r="S20" s="65" t="str">
        <f>UPPER(DATA!D18)</f>
        <v/>
      </c>
      <c r="T20" s="65" t="str">
        <f>UPPER(IF(DATA!BK18=TRUE,"  ",IF(DATA!BK18=FALSE,DATA!E18)))</f>
        <v xml:space="preserve">  </v>
      </c>
      <c r="U20" s="65"/>
      <c r="V20" s="201" t="str">
        <f>IF(DATA!BQ18=TRUE," ",IF(DATA!BQ18=FALSE,DATA!G18))</f>
        <v xml:space="preserve"> </v>
      </c>
      <c r="W20" s="201"/>
      <c r="X20" s="116">
        <f>DATA!H18</f>
        <v>0</v>
      </c>
      <c r="Y20" s="65"/>
      <c r="Z20" s="117">
        <f>DATA!J18</f>
        <v>0</v>
      </c>
      <c r="AA20" s="65"/>
      <c r="AB20" s="202" t="str">
        <f>IF(Z20&gt;0,DATA!BG18,IF(Z20=0," "))</f>
        <v xml:space="preserve"> </v>
      </c>
      <c r="AC20" s="203"/>
      <c r="AD20" s="120" t="str">
        <f>IF(Z20&gt;0,DATA!BH18,IF(Z20=0," "))</f>
        <v xml:space="preserve"> </v>
      </c>
      <c r="AE20" s="65"/>
      <c r="AF20" s="66" t="str">
        <f>UPPER(IF(DATA!BO18=TRUE," ",IF(DATA!BO18=FALSE,DATA!BS18)))</f>
        <v xml:space="preserve"> </v>
      </c>
      <c r="AG20" s="96" t="str">
        <f>IF(DATA!BP18=TRUE," ",IF(DATA!BP18=FALSE,DATA!BT18))</f>
        <v xml:space="preserve"> </v>
      </c>
    </row>
    <row r="21" spans="1:33" ht="12.75" customHeight="1" x14ac:dyDescent="0.2">
      <c r="A21" s="79">
        <f>DATA!A19</f>
        <v>11</v>
      </c>
      <c r="B21" s="65"/>
      <c r="C21" s="65" t="str">
        <f>LEFT(DATA!F19,1)</f>
        <v/>
      </c>
      <c r="D21" s="65" t="str">
        <f>MID(DATA!F19,2,1)</f>
        <v/>
      </c>
      <c r="E21" s="65"/>
      <c r="F21" s="65" t="str">
        <f>MID(DATA!F19,3,1)</f>
        <v/>
      </c>
      <c r="G21" s="65" t="str">
        <f>MID(DATA!F19,4,1)</f>
        <v/>
      </c>
      <c r="H21" s="65" t="str">
        <f>MID(DATA!F19,5,1)</f>
        <v/>
      </c>
      <c r="I21" s="65" t="str">
        <f>MID(DATA!F19,6,1)</f>
        <v/>
      </c>
      <c r="J21" s="65" t="str">
        <f>MID(DATA!F19,7,1)</f>
        <v/>
      </c>
      <c r="K21" s="65" t="str">
        <f>MID(DATA!F19,8,1)</f>
        <v/>
      </c>
      <c r="L21" s="65" t="str">
        <f>MID(DATA!F19,9,1)</f>
        <v/>
      </c>
      <c r="M21" s="65" t="str">
        <f>MID(DATA!F19,10,1)</f>
        <v/>
      </c>
      <c r="N21" s="65" t="str">
        <f>MID(DATA!F19,11,1)</f>
        <v/>
      </c>
      <c r="O21" s="65"/>
      <c r="P21" s="65" t="str">
        <f>MID(DATA!F19,12,1)</f>
        <v/>
      </c>
      <c r="Q21" s="65" t="str">
        <f>UPPER(DATA!B19)</f>
        <v/>
      </c>
      <c r="R21" s="65" t="str">
        <f>UPPER(DATA!C19)</f>
        <v/>
      </c>
      <c r="S21" s="65" t="str">
        <f>UPPER(DATA!D19)</f>
        <v/>
      </c>
      <c r="T21" s="65" t="str">
        <f>UPPER(IF(DATA!BK19=TRUE,"  ",IF(DATA!BK19=FALSE,DATA!E19)))</f>
        <v xml:space="preserve">  </v>
      </c>
      <c r="U21" s="65"/>
      <c r="V21" s="201" t="str">
        <f>IF(DATA!BQ19=TRUE," ",IF(DATA!BQ19=FALSE,DATA!G19))</f>
        <v xml:space="preserve"> </v>
      </c>
      <c r="W21" s="201"/>
      <c r="X21" s="116">
        <f>DATA!H19</f>
        <v>0</v>
      </c>
      <c r="Y21" s="65"/>
      <c r="Z21" s="117">
        <f>DATA!J19</f>
        <v>0</v>
      </c>
      <c r="AA21" s="65"/>
      <c r="AB21" s="202" t="str">
        <f>IF(Z21&gt;0,DATA!BG19,IF(Z21=0," "))</f>
        <v xml:space="preserve"> </v>
      </c>
      <c r="AC21" s="203"/>
      <c r="AD21" s="120" t="str">
        <f>IF(Z21&gt;0,DATA!BH19,IF(Z21=0," "))</f>
        <v xml:space="preserve"> </v>
      </c>
      <c r="AE21" s="65"/>
      <c r="AF21" s="66" t="str">
        <f>UPPER(IF(DATA!BO19=TRUE," ",IF(DATA!BO19=FALSE,DATA!BS19)))</f>
        <v xml:space="preserve"> </v>
      </c>
      <c r="AG21" s="96" t="str">
        <f>IF(DATA!BP19=TRUE," ",IF(DATA!BP19=FALSE,DATA!BT19))</f>
        <v xml:space="preserve"> </v>
      </c>
    </row>
    <row r="22" spans="1:33" ht="12.75" customHeight="1" x14ac:dyDescent="0.2">
      <c r="A22" s="79">
        <f>DATA!A20</f>
        <v>12</v>
      </c>
      <c r="B22" s="65"/>
      <c r="C22" s="65" t="str">
        <f>LEFT(DATA!F20,1)</f>
        <v/>
      </c>
      <c r="D22" s="65" t="str">
        <f>MID(DATA!F20,2,1)</f>
        <v/>
      </c>
      <c r="E22" s="65"/>
      <c r="F22" s="65" t="str">
        <f>MID(DATA!F20,3,1)</f>
        <v/>
      </c>
      <c r="G22" s="65" t="str">
        <f>MID(DATA!F20,4,1)</f>
        <v/>
      </c>
      <c r="H22" s="65" t="str">
        <f>MID(DATA!F20,5,1)</f>
        <v/>
      </c>
      <c r="I22" s="65" t="str">
        <f>MID(DATA!F20,6,1)</f>
        <v/>
      </c>
      <c r="J22" s="65" t="str">
        <f>MID(DATA!F20,7,1)</f>
        <v/>
      </c>
      <c r="K22" s="65" t="str">
        <f>MID(DATA!F20,8,1)</f>
        <v/>
      </c>
      <c r="L22" s="65" t="str">
        <f>MID(DATA!F20,9,1)</f>
        <v/>
      </c>
      <c r="M22" s="65" t="str">
        <f>MID(DATA!F20,10,1)</f>
        <v/>
      </c>
      <c r="N22" s="65" t="str">
        <f>MID(DATA!F20,11,1)</f>
        <v/>
      </c>
      <c r="O22" s="65"/>
      <c r="P22" s="65" t="str">
        <f>MID(DATA!F20,12,1)</f>
        <v/>
      </c>
      <c r="Q22" s="65" t="str">
        <f>UPPER(DATA!B20)</f>
        <v/>
      </c>
      <c r="R22" s="65" t="str">
        <f>UPPER(DATA!C20)</f>
        <v/>
      </c>
      <c r="S22" s="65" t="str">
        <f>UPPER(DATA!D20)</f>
        <v/>
      </c>
      <c r="T22" s="65" t="str">
        <f>UPPER(IF(DATA!BK20=TRUE,"  ",IF(DATA!BK20=FALSE,DATA!E20)))</f>
        <v xml:space="preserve">  </v>
      </c>
      <c r="U22" s="65"/>
      <c r="V22" s="201" t="str">
        <f>IF(DATA!BQ20=TRUE," ",IF(DATA!BQ20=FALSE,DATA!G20))</f>
        <v xml:space="preserve"> </v>
      </c>
      <c r="W22" s="201"/>
      <c r="X22" s="116">
        <f>DATA!H20</f>
        <v>0</v>
      </c>
      <c r="Y22" s="65"/>
      <c r="Z22" s="117">
        <f>DATA!J20</f>
        <v>0</v>
      </c>
      <c r="AA22" s="65"/>
      <c r="AB22" s="202" t="str">
        <f>IF(Z22&gt;0,DATA!BG20,IF(Z22=0," "))</f>
        <v xml:space="preserve"> </v>
      </c>
      <c r="AC22" s="203"/>
      <c r="AD22" s="120" t="str">
        <f>IF(Z22&gt;0,DATA!BH20,IF(Z22=0," "))</f>
        <v xml:space="preserve"> </v>
      </c>
      <c r="AE22" s="65"/>
      <c r="AF22" s="66" t="str">
        <f>UPPER(IF(DATA!BO20=TRUE," ",IF(DATA!BO20=FALSE,DATA!BS20)))</f>
        <v xml:space="preserve"> </v>
      </c>
      <c r="AG22" s="96" t="str">
        <f>IF(DATA!BP20=TRUE," ",IF(DATA!BP20=FALSE,DATA!BT20))</f>
        <v xml:space="preserve"> </v>
      </c>
    </row>
    <row r="23" spans="1:33" ht="12.75" customHeight="1" x14ac:dyDescent="0.2">
      <c r="A23" s="79">
        <f>DATA!A21</f>
        <v>13</v>
      </c>
      <c r="B23" s="65"/>
      <c r="C23" s="65" t="str">
        <f>LEFT(DATA!F21,1)</f>
        <v/>
      </c>
      <c r="D23" s="65" t="str">
        <f>MID(DATA!F21,2,1)</f>
        <v/>
      </c>
      <c r="E23" s="65"/>
      <c r="F23" s="65" t="str">
        <f>MID(DATA!F21,3,1)</f>
        <v/>
      </c>
      <c r="G23" s="65" t="str">
        <f>MID(DATA!F21,4,1)</f>
        <v/>
      </c>
      <c r="H23" s="65" t="str">
        <f>MID(DATA!F21,5,1)</f>
        <v/>
      </c>
      <c r="I23" s="65" t="str">
        <f>MID(DATA!F21,6,1)</f>
        <v/>
      </c>
      <c r="J23" s="65" t="str">
        <f>MID(DATA!F21,7,1)</f>
        <v/>
      </c>
      <c r="K23" s="65" t="str">
        <f>MID(DATA!F21,8,1)</f>
        <v/>
      </c>
      <c r="L23" s="65" t="str">
        <f>MID(DATA!F21,9,1)</f>
        <v/>
      </c>
      <c r="M23" s="65" t="str">
        <f>MID(DATA!F21,10,1)</f>
        <v/>
      </c>
      <c r="N23" s="65" t="str">
        <f>MID(DATA!F21,11,1)</f>
        <v/>
      </c>
      <c r="O23" s="65"/>
      <c r="P23" s="65" t="str">
        <f>MID(DATA!F21,12,1)</f>
        <v/>
      </c>
      <c r="Q23" s="65" t="str">
        <f>UPPER(DATA!B21)</f>
        <v/>
      </c>
      <c r="R23" s="65" t="str">
        <f>UPPER(DATA!C21)</f>
        <v/>
      </c>
      <c r="S23" s="65" t="str">
        <f>UPPER(DATA!D21)</f>
        <v/>
      </c>
      <c r="T23" s="65" t="str">
        <f>UPPER(IF(DATA!BK21=TRUE,"  ",IF(DATA!BK21=FALSE,DATA!E21)))</f>
        <v xml:space="preserve">  </v>
      </c>
      <c r="U23" s="65"/>
      <c r="V23" s="201" t="str">
        <f>IF(DATA!BQ21=TRUE," ",IF(DATA!BQ21=FALSE,DATA!G21))</f>
        <v xml:space="preserve"> </v>
      </c>
      <c r="W23" s="201"/>
      <c r="X23" s="116">
        <f>DATA!H21</f>
        <v>0</v>
      </c>
      <c r="Y23" s="65"/>
      <c r="Z23" s="117">
        <f>DATA!J21</f>
        <v>0</v>
      </c>
      <c r="AA23" s="65"/>
      <c r="AB23" s="202" t="str">
        <f>IF(Z23&gt;0,DATA!BG21,IF(Z23=0," "))</f>
        <v xml:space="preserve"> </v>
      </c>
      <c r="AC23" s="203"/>
      <c r="AD23" s="120" t="str">
        <f>IF(Z23&gt;0,DATA!BH21,IF(Z23=0," "))</f>
        <v xml:space="preserve"> </v>
      </c>
      <c r="AE23" s="65"/>
      <c r="AF23" s="66" t="str">
        <f>UPPER(IF(DATA!BO21=TRUE," ",IF(DATA!BO21=FALSE,DATA!BS21)))</f>
        <v xml:space="preserve"> </v>
      </c>
      <c r="AG23" s="96" t="str">
        <f>IF(DATA!BP21=TRUE," ",IF(DATA!BP21=FALSE,DATA!BT21))</f>
        <v xml:space="preserve"> </v>
      </c>
    </row>
    <row r="24" spans="1:33" ht="12.75" customHeight="1" x14ac:dyDescent="0.2">
      <c r="A24" s="79">
        <f>DATA!A22</f>
        <v>14</v>
      </c>
      <c r="B24" s="65"/>
      <c r="C24" s="65" t="str">
        <f>LEFT(DATA!F22,1)</f>
        <v/>
      </c>
      <c r="D24" s="65" t="str">
        <f>MID(DATA!F22,2,1)</f>
        <v/>
      </c>
      <c r="E24" s="65"/>
      <c r="F24" s="65" t="str">
        <f>MID(DATA!F22,3,1)</f>
        <v/>
      </c>
      <c r="G24" s="65" t="str">
        <f>MID(DATA!F22,4,1)</f>
        <v/>
      </c>
      <c r="H24" s="65" t="str">
        <f>MID(DATA!F22,5,1)</f>
        <v/>
      </c>
      <c r="I24" s="65" t="str">
        <f>MID(DATA!F22,6,1)</f>
        <v/>
      </c>
      <c r="J24" s="65" t="str">
        <f>MID(DATA!F22,7,1)</f>
        <v/>
      </c>
      <c r="K24" s="65" t="str">
        <f>MID(DATA!F22,8,1)</f>
        <v/>
      </c>
      <c r="L24" s="65" t="str">
        <f>MID(DATA!F22,9,1)</f>
        <v/>
      </c>
      <c r="M24" s="65" t="str">
        <f>MID(DATA!F22,10,1)</f>
        <v/>
      </c>
      <c r="N24" s="65" t="str">
        <f>MID(DATA!F22,11,1)</f>
        <v/>
      </c>
      <c r="O24" s="65"/>
      <c r="P24" s="65" t="str">
        <f>MID(DATA!F22,12,1)</f>
        <v/>
      </c>
      <c r="Q24" s="65" t="str">
        <f>UPPER(DATA!B22)</f>
        <v/>
      </c>
      <c r="R24" s="65" t="str">
        <f>UPPER(DATA!C22)</f>
        <v/>
      </c>
      <c r="S24" s="65" t="str">
        <f>UPPER(DATA!D22)</f>
        <v/>
      </c>
      <c r="T24" s="65" t="str">
        <f>UPPER(IF(DATA!BK22=TRUE,"  ",IF(DATA!BK22=FALSE,DATA!E22)))</f>
        <v xml:space="preserve">  </v>
      </c>
      <c r="U24" s="65"/>
      <c r="V24" s="201" t="str">
        <f>IF(DATA!BQ22=TRUE," ",IF(DATA!BQ22=FALSE,DATA!G22))</f>
        <v xml:space="preserve"> </v>
      </c>
      <c r="W24" s="201"/>
      <c r="X24" s="116">
        <f>DATA!H22</f>
        <v>0</v>
      </c>
      <c r="Y24" s="65"/>
      <c r="Z24" s="117">
        <f>DATA!J22</f>
        <v>0</v>
      </c>
      <c r="AA24" s="65"/>
      <c r="AB24" s="202" t="str">
        <f>IF(Z24&gt;0,DATA!BG22,IF(Z24=0," "))</f>
        <v xml:space="preserve"> </v>
      </c>
      <c r="AC24" s="203"/>
      <c r="AD24" s="120" t="str">
        <f>IF(Z24&gt;0,DATA!BH22,IF(Z24=0," "))</f>
        <v xml:space="preserve"> </v>
      </c>
      <c r="AE24" s="65"/>
      <c r="AF24" s="66" t="str">
        <f>UPPER(IF(DATA!BO22=TRUE," ",IF(DATA!BO22=FALSE,DATA!BS22)))</f>
        <v xml:space="preserve"> </v>
      </c>
      <c r="AG24" s="96" t="str">
        <f>IF(DATA!BP22=TRUE," ",IF(DATA!BP22=FALSE,DATA!BT22))</f>
        <v xml:space="preserve"> </v>
      </c>
    </row>
    <row r="25" spans="1:33" ht="12.75" customHeight="1" x14ac:dyDescent="0.2">
      <c r="A25" s="79">
        <f>DATA!A23</f>
        <v>15</v>
      </c>
      <c r="B25" s="65"/>
      <c r="C25" s="65" t="str">
        <f>LEFT(DATA!F23,1)</f>
        <v/>
      </c>
      <c r="D25" s="65" t="str">
        <f>MID(DATA!F23,2,1)</f>
        <v/>
      </c>
      <c r="E25" s="65"/>
      <c r="F25" s="65" t="str">
        <f>MID(DATA!F23,3,1)</f>
        <v/>
      </c>
      <c r="G25" s="65" t="str">
        <f>MID(DATA!F23,4,1)</f>
        <v/>
      </c>
      <c r="H25" s="65" t="str">
        <f>MID(DATA!F23,5,1)</f>
        <v/>
      </c>
      <c r="I25" s="65" t="str">
        <f>MID(DATA!F23,6,1)</f>
        <v/>
      </c>
      <c r="J25" s="65" t="str">
        <f>MID(DATA!F23,7,1)</f>
        <v/>
      </c>
      <c r="K25" s="65" t="str">
        <f>MID(DATA!F23,8,1)</f>
        <v/>
      </c>
      <c r="L25" s="65" t="str">
        <f>MID(DATA!F23,9,1)</f>
        <v/>
      </c>
      <c r="M25" s="65" t="str">
        <f>MID(DATA!F23,10,1)</f>
        <v/>
      </c>
      <c r="N25" s="65" t="str">
        <f>MID(DATA!F23,11,1)</f>
        <v/>
      </c>
      <c r="O25" s="65"/>
      <c r="P25" s="65" t="str">
        <f>MID(DATA!F23,12,1)</f>
        <v/>
      </c>
      <c r="Q25" s="65" t="str">
        <f>UPPER(DATA!B23)</f>
        <v/>
      </c>
      <c r="R25" s="65" t="str">
        <f>UPPER(DATA!C23)</f>
        <v/>
      </c>
      <c r="S25" s="65" t="str">
        <f>UPPER(DATA!D23)</f>
        <v/>
      </c>
      <c r="T25" s="65" t="str">
        <f>UPPER(IF(DATA!BK23=TRUE,"  ",IF(DATA!BK23=FALSE,DATA!E23)))</f>
        <v xml:space="preserve">  </v>
      </c>
      <c r="U25" s="65"/>
      <c r="V25" s="201" t="str">
        <f>IF(DATA!BQ23=TRUE," ",IF(DATA!BQ23=FALSE,DATA!G23))</f>
        <v xml:space="preserve"> </v>
      </c>
      <c r="W25" s="201"/>
      <c r="X25" s="116">
        <f>DATA!H23</f>
        <v>0</v>
      </c>
      <c r="Y25" s="65"/>
      <c r="Z25" s="117">
        <f>DATA!J23</f>
        <v>0</v>
      </c>
      <c r="AA25" s="65"/>
      <c r="AB25" s="202" t="str">
        <f>IF(Z25&gt;0,DATA!BG23,IF(Z25=0," "))</f>
        <v xml:space="preserve"> </v>
      </c>
      <c r="AC25" s="203"/>
      <c r="AD25" s="120" t="str">
        <f>IF(Z25&gt;0,DATA!BH23,IF(Z25=0," "))</f>
        <v xml:space="preserve"> </v>
      </c>
      <c r="AE25" s="65"/>
      <c r="AF25" s="66" t="str">
        <f>UPPER(IF(DATA!BO23=TRUE," ",IF(DATA!BO23=FALSE,DATA!BS23)))</f>
        <v xml:space="preserve"> </v>
      </c>
      <c r="AG25" s="96" t="str">
        <f>IF(DATA!BP23=TRUE," ",IF(DATA!BP23=FALSE,DATA!BT23))</f>
        <v xml:space="preserve"> </v>
      </c>
    </row>
    <row r="26" spans="1:33" ht="12.75" customHeight="1" x14ac:dyDescent="0.2">
      <c r="A26" s="79">
        <f>DATA!A24</f>
        <v>16</v>
      </c>
      <c r="B26" s="65"/>
      <c r="C26" s="65" t="str">
        <f>LEFT(DATA!F24,1)</f>
        <v/>
      </c>
      <c r="D26" s="65" t="str">
        <f>MID(DATA!F24,2,1)</f>
        <v/>
      </c>
      <c r="E26" s="65"/>
      <c r="F26" s="65" t="str">
        <f>MID(DATA!F24,3,1)</f>
        <v/>
      </c>
      <c r="G26" s="65" t="str">
        <f>MID(DATA!F24,4,1)</f>
        <v/>
      </c>
      <c r="H26" s="65" t="str">
        <f>MID(DATA!F24,5,1)</f>
        <v/>
      </c>
      <c r="I26" s="65" t="str">
        <f>MID(DATA!F24,6,1)</f>
        <v/>
      </c>
      <c r="J26" s="65" t="str">
        <f>MID(DATA!F24,7,1)</f>
        <v/>
      </c>
      <c r="K26" s="65" t="str">
        <f>MID(DATA!F24,8,1)</f>
        <v/>
      </c>
      <c r="L26" s="65" t="str">
        <f>MID(DATA!F24,9,1)</f>
        <v/>
      </c>
      <c r="M26" s="65" t="str">
        <f>MID(DATA!F24,10,1)</f>
        <v/>
      </c>
      <c r="N26" s="65" t="str">
        <f>MID(DATA!F24,11,1)</f>
        <v/>
      </c>
      <c r="O26" s="65"/>
      <c r="P26" s="65" t="str">
        <f>MID(DATA!F24,12,1)</f>
        <v/>
      </c>
      <c r="Q26" s="65" t="str">
        <f>UPPER(DATA!B24)</f>
        <v/>
      </c>
      <c r="R26" s="65" t="str">
        <f>UPPER(DATA!C24)</f>
        <v/>
      </c>
      <c r="S26" s="65" t="str">
        <f>UPPER(DATA!D24)</f>
        <v/>
      </c>
      <c r="T26" s="65" t="str">
        <f>UPPER(IF(DATA!BK24=TRUE,"  ",IF(DATA!BK24=FALSE,DATA!E24)))</f>
        <v xml:space="preserve">  </v>
      </c>
      <c r="U26" s="65"/>
      <c r="V26" s="201" t="str">
        <f>IF(DATA!BQ24=TRUE," ",IF(DATA!BQ24=FALSE,DATA!G24))</f>
        <v xml:space="preserve"> </v>
      </c>
      <c r="W26" s="201"/>
      <c r="X26" s="116">
        <f>DATA!H24</f>
        <v>0</v>
      </c>
      <c r="Y26" s="65"/>
      <c r="Z26" s="117">
        <f>DATA!J24</f>
        <v>0</v>
      </c>
      <c r="AA26" s="65"/>
      <c r="AB26" s="202" t="str">
        <f>IF(Z26&gt;0,DATA!BG24,IF(Z26=0," "))</f>
        <v xml:space="preserve"> </v>
      </c>
      <c r="AC26" s="203"/>
      <c r="AD26" s="120" t="str">
        <f>IF(Z26&gt;0,DATA!BH24,IF(Z26=0," "))</f>
        <v xml:space="preserve"> </v>
      </c>
      <c r="AE26" s="65"/>
      <c r="AF26" s="66" t="str">
        <f>UPPER(IF(DATA!BO24=TRUE," ",IF(DATA!BO24=FALSE,DATA!BS24)))</f>
        <v xml:space="preserve"> </v>
      </c>
      <c r="AG26" s="96" t="str">
        <f>IF(DATA!BP24=TRUE," ",IF(DATA!BP24=FALSE,DATA!BT24))</f>
        <v xml:space="preserve"> </v>
      </c>
    </row>
    <row r="27" spans="1:33" ht="12.75" customHeight="1" x14ac:dyDescent="0.2">
      <c r="A27" s="79">
        <f>DATA!A25</f>
        <v>17</v>
      </c>
      <c r="B27" s="65"/>
      <c r="C27" s="65" t="str">
        <f>LEFT(DATA!F25,1)</f>
        <v/>
      </c>
      <c r="D27" s="65" t="str">
        <f>MID(DATA!F25,2,1)</f>
        <v/>
      </c>
      <c r="E27" s="65"/>
      <c r="F27" s="65" t="str">
        <f>MID(DATA!F25,3,1)</f>
        <v/>
      </c>
      <c r="G27" s="65" t="str">
        <f>MID(DATA!F25,4,1)</f>
        <v/>
      </c>
      <c r="H27" s="65" t="str">
        <f>MID(DATA!F25,5,1)</f>
        <v/>
      </c>
      <c r="I27" s="65" t="str">
        <f>MID(DATA!F25,6,1)</f>
        <v/>
      </c>
      <c r="J27" s="65" t="str">
        <f>MID(DATA!F25,7,1)</f>
        <v/>
      </c>
      <c r="K27" s="65" t="str">
        <f>MID(DATA!F25,8,1)</f>
        <v/>
      </c>
      <c r="L27" s="65" t="str">
        <f>MID(DATA!F25,9,1)</f>
        <v/>
      </c>
      <c r="M27" s="65" t="str">
        <f>MID(DATA!F25,10,1)</f>
        <v/>
      </c>
      <c r="N27" s="65" t="str">
        <f>MID(DATA!F25,11,1)</f>
        <v/>
      </c>
      <c r="O27" s="65"/>
      <c r="P27" s="65" t="str">
        <f>MID(DATA!F25,12,1)</f>
        <v/>
      </c>
      <c r="Q27" s="65" t="str">
        <f>UPPER(DATA!B25)</f>
        <v/>
      </c>
      <c r="R27" s="65" t="str">
        <f>UPPER(DATA!C25)</f>
        <v/>
      </c>
      <c r="S27" s="65" t="str">
        <f>UPPER(DATA!D25)</f>
        <v/>
      </c>
      <c r="T27" s="65" t="str">
        <f>UPPER(IF(DATA!BK25=TRUE,"  ",IF(DATA!BK25=FALSE,DATA!E25)))</f>
        <v xml:space="preserve">  </v>
      </c>
      <c r="U27" s="65"/>
      <c r="V27" s="201" t="str">
        <f>IF(DATA!BQ25=TRUE," ",IF(DATA!BQ25=FALSE,DATA!G25))</f>
        <v xml:space="preserve"> </v>
      </c>
      <c r="W27" s="201"/>
      <c r="X27" s="116">
        <f>DATA!H25</f>
        <v>0</v>
      </c>
      <c r="Y27" s="65"/>
      <c r="Z27" s="117">
        <f>DATA!J25</f>
        <v>0</v>
      </c>
      <c r="AA27" s="65"/>
      <c r="AB27" s="202" t="str">
        <f>IF(Z27&gt;0,DATA!BG25,IF(Z27=0," "))</f>
        <v xml:space="preserve"> </v>
      </c>
      <c r="AC27" s="203"/>
      <c r="AD27" s="120" t="str">
        <f>IF(Z27&gt;0,DATA!BH25,IF(Z27=0," "))</f>
        <v xml:space="preserve"> </v>
      </c>
      <c r="AE27" s="65"/>
      <c r="AF27" s="66" t="str">
        <f>UPPER(IF(DATA!BO25=TRUE," ",IF(DATA!BO25=FALSE,DATA!BS25)))</f>
        <v xml:space="preserve"> </v>
      </c>
      <c r="AG27" s="96" t="str">
        <f>IF(DATA!BP25=TRUE," ",IF(DATA!BP25=FALSE,DATA!BT25))</f>
        <v xml:space="preserve"> </v>
      </c>
    </row>
    <row r="28" spans="1:33" ht="12.75" customHeight="1" x14ac:dyDescent="0.2">
      <c r="A28" s="79">
        <f>DATA!A26</f>
        <v>18</v>
      </c>
      <c r="B28" s="65"/>
      <c r="C28" s="65" t="str">
        <f>LEFT(DATA!F26,1)</f>
        <v/>
      </c>
      <c r="D28" s="65" t="str">
        <f>MID(DATA!F26,2,1)</f>
        <v/>
      </c>
      <c r="E28" s="65"/>
      <c r="F28" s="65" t="str">
        <f>MID(DATA!F26,3,1)</f>
        <v/>
      </c>
      <c r="G28" s="65" t="str">
        <f>MID(DATA!F26,4,1)</f>
        <v/>
      </c>
      <c r="H28" s="65" t="str">
        <f>MID(DATA!F26,5,1)</f>
        <v/>
      </c>
      <c r="I28" s="65" t="str">
        <f>MID(DATA!F26,6,1)</f>
        <v/>
      </c>
      <c r="J28" s="65" t="str">
        <f>MID(DATA!F26,7,1)</f>
        <v/>
      </c>
      <c r="K28" s="65" t="str">
        <f>MID(DATA!F26,8,1)</f>
        <v/>
      </c>
      <c r="L28" s="65" t="str">
        <f>MID(DATA!F26,9,1)</f>
        <v/>
      </c>
      <c r="M28" s="65" t="str">
        <f>MID(DATA!F26,10,1)</f>
        <v/>
      </c>
      <c r="N28" s="65" t="str">
        <f>MID(DATA!F26,11,1)</f>
        <v/>
      </c>
      <c r="O28" s="65"/>
      <c r="P28" s="65" t="str">
        <f>MID(DATA!F26,12,1)</f>
        <v/>
      </c>
      <c r="Q28" s="65" t="str">
        <f>UPPER(DATA!B26)</f>
        <v/>
      </c>
      <c r="R28" s="65" t="str">
        <f>UPPER(DATA!C26)</f>
        <v/>
      </c>
      <c r="S28" s="65" t="str">
        <f>UPPER(DATA!D26)</f>
        <v/>
      </c>
      <c r="T28" s="65" t="str">
        <f>UPPER(IF(DATA!BK26=TRUE,"  ",IF(DATA!BK26=FALSE,DATA!E26)))</f>
        <v xml:space="preserve">  </v>
      </c>
      <c r="U28" s="65"/>
      <c r="V28" s="201" t="str">
        <f>IF(DATA!BQ26=TRUE," ",IF(DATA!BQ26=FALSE,DATA!G26))</f>
        <v xml:space="preserve"> </v>
      </c>
      <c r="W28" s="201"/>
      <c r="X28" s="116">
        <f>DATA!H26</f>
        <v>0</v>
      </c>
      <c r="Y28" s="65"/>
      <c r="Z28" s="117">
        <f>DATA!J26</f>
        <v>0</v>
      </c>
      <c r="AA28" s="65"/>
      <c r="AB28" s="202" t="str">
        <f>IF(Z28&gt;0,DATA!BG26,IF(Z28=0," "))</f>
        <v xml:space="preserve"> </v>
      </c>
      <c r="AC28" s="203"/>
      <c r="AD28" s="120" t="str">
        <f>IF(Z28&gt;0,DATA!BH26,IF(Z28=0," "))</f>
        <v xml:space="preserve"> </v>
      </c>
      <c r="AE28" s="65"/>
      <c r="AF28" s="66" t="str">
        <f>UPPER(IF(DATA!BO26=TRUE," ",IF(DATA!BO26=FALSE,DATA!BS26)))</f>
        <v xml:space="preserve"> </v>
      </c>
      <c r="AG28" s="96" t="str">
        <f>IF(DATA!BP26=TRUE," ",IF(DATA!BP26=FALSE,DATA!BT26))</f>
        <v xml:space="preserve"> </v>
      </c>
    </row>
    <row r="29" spans="1:33" ht="12.75" customHeight="1" x14ac:dyDescent="0.2">
      <c r="A29" s="79">
        <f>DATA!A27</f>
        <v>19</v>
      </c>
      <c r="B29" s="65"/>
      <c r="C29" s="65" t="str">
        <f>LEFT(DATA!F27,1)</f>
        <v/>
      </c>
      <c r="D29" s="65" t="str">
        <f>MID(DATA!F27,2,1)</f>
        <v/>
      </c>
      <c r="E29" s="65"/>
      <c r="F29" s="65" t="str">
        <f>MID(DATA!F27,3,1)</f>
        <v/>
      </c>
      <c r="G29" s="65" t="str">
        <f>MID(DATA!F27,4,1)</f>
        <v/>
      </c>
      <c r="H29" s="65" t="str">
        <f>MID(DATA!F27,5,1)</f>
        <v/>
      </c>
      <c r="I29" s="65" t="str">
        <f>MID(DATA!F27,6,1)</f>
        <v/>
      </c>
      <c r="J29" s="65" t="str">
        <f>MID(DATA!F27,7,1)</f>
        <v/>
      </c>
      <c r="K29" s="65" t="str">
        <f>MID(DATA!F27,8,1)</f>
        <v/>
      </c>
      <c r="L29" s="65" t="str">
        <f>MID(DATA!F27,9,1)</f>
        <v/>
      </c>
      <c r="M29" s="65" t="str">
        <f>MID(DATA!F27,10,1)</f>
        <v/>
      </c>
      <c r="N29" s="65" t="str">
        <f>MID(DATA!F27,11,1)</f>
        <v/>
      </c>
      <c r="O29" s="65"/>
      <c r="P29" s="65" t="str">
        <f>MID(DATA!F27,12,1)</f>
        <v/>
      </c>
      <c r="Q29" s="65" t="str">
        <f>UPPER(DATA!B27)</f>
        <v/>
      </c>
      <c r="R29" s="65" t="str">
        <f>UPPER(DATA!C27)</f>
        <v/>
      </c>
      <c r="S29" s="65" t="str">
        <f>UPPER(DATA!D27)</f>
        <v/>
      </c>
      <c r="T29" s="65" t="str">
        <f>UPPER(IF(DATA!BK27=TRUE,"  ",IF(DATA!BK27=FALSE,DATA!E27)))</f>
        <v xml:space="preserve">  </v>
      </c>
      <c r="U29" s="65"/>
      <c r="V29" s="201" t="str">
        <f>IF(DATA!BQ27=TRUE," ",IF(DATA!BQ27=FALSE,DATA!G27))</f>
        <v xml:space="preserve"> </v>
      </c>
      <c r="W29" s="201"/>
      <c r="X29" s="116">
        <f>DATA!H27</f>
        <v>0</v>
      </c>
      <c r="Y29" s="65"/>
      <c r="Z29" s="117">
        <f>DATA!J27</f>
        <v>0</v>
      </c>
      <c r="AA29" s="65"/>
      <c r="AB29" s="202" t="str">
        <f>IF(Z29&gt;0,DATA!BG27,IF(Z29=0," "))</f>
        <v xml:space="preserve"> </v>
      </c>
      <c r="AC29" s="203"/>
      <c r="AD29" s="120" t="str">
        <f>IF(Z29&gt;0,DATA!BH27,IF(Z29=0," "))</f>
        <v xml:space="preserve"> </v>
      </c>
      <c r="AE29" s="65"/>
      <c r="AF29" s="66" t="str">
        <f>UPPER(IF(DATA!BO27=TRUE," ",IF(DATA!BO27=FALSE,DATA!BS27)))</f>
        <v xml:space="preserve"> </v>
      </c>
      <c r="AG29" s="96" t="str">
        <f>IF(DATA!BP27=TRUE," ",IF(DATA!BP27=FALSE,DATA!BT27))</f>
        <v xml:space="preserve"> </v>
      </c>
    </row>
    <row r="30" spans="1:33" ht="12.75" customHeight="1" x14ac:dyDescent="0.2">
      <c r="A30" s="79">
        <f>DATA!A28</f>
        <v>20</v>
      </c>
      <c r="B30" s="65"/>
      <c r="C30" s="65" t="str">
        <f>LEFT(DATA!F28,1)</f>
        <v/>
      </c>
      <c r="D30" s="65" t="str">
        <f>MID(DATA!F28,2,1)</f>
        <v/>
      </c>
      <c r="E30" s="65"/>
      <c r="F30" s="65" t="str">
        <f>MID(DATA!F28,3,1)</f>
        <v/>
      </c>
      <c r="G30" s="65" t="str">
        <f>MID(DATA!F28,4,1)</f>
        <v/>
      </c>
      <c r="H30" s="65" t="str">
        <f>MID(DATA!F28,5,1)</f>
        <v/>
      </c>
      <c r="I30" s="65" t="str">
        <f>MID(DATA!F28,6,1)</f>
        <v/>
      </c>
      <c r="J30" s="65" t="str">
        <f>MID(DATA!F28,7,1)</f>
        <v/>
      </c>
      <c r="K30" s="65" t="str">
        <f>MID(DATA!F28,8,1)</f>
        <v/>
      </c>
      <c r="L30" s="65" t="str">
        <f>MID(DATA!F28,9,1)</f>
        <v/>
      </c>
      <c r="M30" s="65" t="str">
        <f>MID(DATA!F28,10,1)</f>
        <v/>
      </c>
      <c r="N30" s="65" t="str">
        <f>MID(DATA!F28,11,1)</f>
        <v/>
      </c>
      <c r="O30" s="65"/>
      <c r="P30" s="65" t="str">
        <f>MID(DATA!F28,12,1)</f>
        <v/>
      </c>
      <c r="Q30" s="65" t="str">
        <f>UPPER(DATA!B28)</f>
        <v/>
      </c>
      <c r="R30" s="65" t="str">
        <f>UPPER(DATA!C28)</f>
        <v/>
      </c>
      <c r="S30" s="65" t="str">
        <f>UPPER(DATA!D28)</f>
        <v/>
      </c>
      <c r="T30" s="65" t="str">
        <f>UPPER(IF(DATA!BK28=TRUE,"  ",IF(DATA!BK28=FALSE,DATA!E28)))</f>
        <v xml:space="preserve">  </v>
      </c>
      <c r="U30" s="65"/>
      <c r="V30" s="201" t="str">
        <f>IF(DATA!BQ28=TRUE," ",IF(DATA!BQ28=FALSE,DATA!G28))</f>
        <v xml:space="preserve"> </v>
      </c>
      <c r="W30" s="201"/>
      <c r="X30" s="116">
        <f>DATA!H28</f>
        <v>0</v>
      </c>
      <c r="Y30" s="65"/>
      <c r="Z30" s="117">
        <f>DATA!J28</f>
        <v>0</v>
      </c>
      <c r="AA30" s="65"/>
      <c r="AB30" s="202" t="str">
        <f>IF(Z30&gt;0,DATA!BG28,IF(Z30=0," "))</f>
        <v xml:space="preserve"> </v>
      </c>
      <c r="AC30" s="203"/>
      <c r="AD30" s="120" t="str">
        <f>IF(Z30&gt;0,DATA!BH28,IF(Z30=0," "))</f>
        <v xml:space="preserve"> </v>
      </c>
      <c r="AE30" s="65"/>
      <c r="AF30" s="66" t="str">
        <f>UPPER(IF(DATA!BO28=TRUE," ",IF(DATA!BO28=FALSE,DATA!BS28)))</f>
        <v xml:space="preserve"> </v>
      </c>
      <c r="AG30" s="96" t="str">
        <f>IF(DATA!BP28=TRUE," ",IF(DATA!BP28=FALSE,DATA!BT28))</f>
        <v xml:space="preserve"> </v>
      </c>
    </row>
    <row r="31" spans="1:33" ht="12.75" customHeight="1" x14ac:dyDescent="0.2">
      <c r="A31" s="79">
        <f>DATA!A29</f>
        <v>21</v>
      </c>
      <c r="B31" s="65"/>
      <c r="C31" s="65" t="str">
        <f>LEFT(DATA!F29,1)</f>
        <v/>
      </c>
      <c r="D31" s="65" t="str">
        <f>MID(DATA!F29,2,1)</f>
        <v/>
      </c>
      <c r="E31" s="65"/>
      <c r="F31" s="65" t="str">
        <f>MID(DATA!F29,3,1)</f>
        <v/>
      </c>
      <c r="G31" s="65" t="str">
        <f>MID(DATA!F29,4,1)</f>
        <v/>
      </c>
      <c r="H31" s="65" t="str">
        <f>MID(DATA!F29,5,1)</f>
        <v/>
      </c>
      <c r="I31" s="65" t="str">
        <f>MID(DATA!F29,6,1)</f>
        <v/>
      </c>
      <c r="J31" s="65" t="str">
        <f>MID(DATA!F29,7,1)</f>
        <v/>
      </c>
      <c r="K31" s="65" t="str">
        <f>MID(DATA!F29,8,1)</f>
        <v/>
      </c>
      <c r="L31" s="65" t="str">
        <f>MID(DATA!F29,9,1)</f>
        <v/>
      </c>
      <c r="M31" s="65" t="str">
        <f>MID(DATA!F29,10,1)</f>
        <v/>
      </c>
      <c r="N31" s="65" t="str">
        <f>MID(DATA!F29,11,1)</f>
        <v/>
      </c>
      <c r="O31" s="65"/>
      <c r="P31" s="65" t="str">
        <f>MID(DATA!F29,12,1)</f>
        <v/>
      </c>
      <c r="Q31" s="65" t="str">
        <f>UPPER(DATA!B29)</f>
        <v/>
      </c>
      <c r="R31" s="65" t="str">
        <f>UPPER(DATA!C29)</f>
        <v/>
      </c>
      <c r="S31" s="65" t="str">
        <f>UPPER(DATA!D29)</f>
        <v/>
      </c>
      <c r="T31" s="65" t="str">
        <f>UPPER(IF(DATA!BK29=TRUE,"  ",IF(DATA!BK29=FALSE,DATA!E29)))</f>
        <v xml:space="preserve">  </v>
      </c>
      <c r="U31" s="65"/>
      <c r="V31" s="201" t="str">
        <f>IF(DATA!BQ29=TRUE," ",IF(DATA!BQ29=FALSE,DATA!G29))</f>
        <v xml:space="preserve"> </v>
      </c>
      <c r="W31" s="201"/>
      <c r="X31" s="116">
        <f>DATA!H29</f>
        <v>0</v>
      </c>
      <c r="Y31" s="65"/>
      <c r="Z31" s="117">
        <f>DATA!J29</f>
        <v>0</v>
      </c>
      <c r="AA31" s="65"/>
      <c r="AB31" s="202" t="str">
        <f>IF(Z31&gt;0,DATA!BG29,IF(Z31=0," "))</f>
        <v xml:space="preserve"> </v>
      </c>
      <c r="AC31" s="203"/>
      <c r="AD31" s="120" t="str">
        <f>IF(Z31&gt;0,DATA!BH29,IF(Z31=0," "))</f>
        <v xml:space="preserve"> </v>
      </c>
      <c r="AE31" s="65"/>
      <c r="AF31" s="66" t="str">
        <f>UPPER(IF(DATA!BO29=TRUE," ",IF(DATA!BO29=FALSE,DATA!BS29)))</f>
        <v xml:space="preserve"> </v>
      </c>
      <c r="AG31" s="96" t="str">
        <f>IF(DATA!BP29=TRUE," ",IF(DATA!BP29=FALSE,DATA!BT29))</f>
        <v xml:space="preserve"> </v>
      </c>
    </row>
    <row r="32" spans="1:33" ht="12.75" customHeight="1" x14ac:dyDescent="0.2">
      <c r="A32" s="79">
        <f>DATA!A30</f>
        <v>22</v>
      </c>
      <c r="B32" s="65"/>
      <c r="C32" s="65" t="str">
        <f>LEFT(DATA!F30,1)</f>
        <v/>
      </c>
      <c r="D32" s="65" t="str">
        <f>MID(DATA!F30,2,1)</f>
        <v/>
      </c>
      <c r="E32" s="65"/>
      <c r="F32" s="65" t="str">
        <f>MID(DATA!F30,3,1)</f>
        <v/>
      </c>
      <c r="G32" s="65" t="str">
        <f>MID(DATA!F30,4,1)</f>
        <v/>
      </c>
      <c r="H32" s="65" t="str">
        <f>MID(DATA!F30,5,1)</f>
        <v/>
      </c>
      <c r="I32" s="65" t="str">
        <f>MID(DATA!F30,6,1)</f>
        <v/>
      </c>
      <c r="J32" s="65" t="str">
        <f>MID(DATA!F30,7,1)</f>
        <v/>
      </c>
      <c r="K32" s="65" t="str">
        <f>MID(DATA!F30,8,1)</f>
        <v/>
      </c>
      <c r="L32" s="65" t="str">
        <f>MID(DATA!F30,9,1)</f>
        <v/>
      </c>
      <c r="M32" s="65" t="str">
        <f>MID(DATA!F30,10,1)</f>
        <v/>
      </c>
      <c r="N32" s="65" t="str">
        <f>MID(DATA!F30,11,1)</f>
        <v/>
      </c>
      <c r="O32" s="65"/>
      <c r="P32" s="65" t="str">
        <f>MID(DATA!F30,12,1)</f>
        <v/>
      </c>
      <c r="Q32" s="65" t="str">
        <f>UPPER(DATA!B30)</f>
        <v/>
      </c>
      <c r="R32" s="65" t="str">
        <f>UPPER(DATA!C30)</f>
        <v/>
      </c>
      <c r="S32" s="65" t="str">
        <f>UPPER(DATA!D30)</f>
        <v/>
      </c>
      <c r="T32" s="65" t="str">
        <f>UPPER(IF(DATA!BK30=TRUE,"  ",IF(DATA!BK30=FALSE,DATA!E30)))</f>
        <v xml:space="preserve">  </v>
      </c>
      <c r="U32" s="65"/>
      <c r="V32" s="201" t="str">
        <f>IF(DATA!BQ30=TRUE," ",IF(DATA!BQ30=FALSE,DATA!G30))</f>
        <v xml:space="preserve"> </v>
      </c>
      <c r="W32" s="201"/>
      <c r="X32" s="116">
        <f>DATA!H30</f>
        <v>0</v>
      </c>
      <c r="Y32" s="65"/>
      <c r="Z32" s="117">
        <f>DATA!J30</f>
        <v>0</v>
      </c>
      <c r="AA32" s="65"/>
      <c r="AB32" s="202" t="str">
        <f>IF(Z32&gt;0,DATA!BG30,IF(Z32=0," "))</f>
        <v xml:space="preserve"> </v>
      </c>
      <c r="AC32" s="203"/>
      <c r="AD32" s="120" t="str">
        <f>IF(Z32&gt;0,DATA!BH30,IF(Z32=0," "))</f>
        <v xml:space="preserve"> </v>
      </c>
      <c r="AE32" s="65"/>
      <c r="AF32" s="66" t="str">
        <f>UPPER(IF(DATA!BO30=TRUE," ",IF(DATA!BO30=FALSE,DATA!BS30)))</f>
        <v xml:space="preserve"> </v>
      </c>
      <c r="AG32" s="96" t="str">
        <f>IF(DATA!BP30=TRUE," ",IF(DATA!BP30=FALSE,DATA!BT30))</f>
        <v xml:space="preserve"> </v>
      </c>
    </row>
    <row r="33" spans="1:33" ht="12.75" customHeight="1" x14ac:dyDescent="0.2">
      <c r="A33" s="79">
        <f>DATA!A31</f>
        <v>23</v>
      </c>
      <c r="B33" s="65"/>
      <c r="C33" s="65" t="str">
        <f>LEFT(DATA!F31,1)</f>
        <v/>
      </c>
      <c r="D33" s="65" t="str">
        <f>MID(DATA!F31,2,1)</f>
        <v/>
      </c>
      <c r="E33" s="65"/>
      <c r="F33" s="65" t="str">
        <f>MID(DATA!F31,3,1)</f>
        <v/>
      </c>
      <c r="G33" s="65" t="str">
        <f>MID(DATA!F31,4,1)</f>
        <v/>
      </c>
      <c r="H33" s="65" t="str">
        <f>MID(DATA!F31,5,1)</f>
        <v/>
      </c>
      <c r="I33" s="65" t="str">
        <f>MID(DATA!F31,6,1)</f>
        <v/>
      </c>
      <c r="J33" s="65" t="str">
        <f>MID(DATA!F31,7,1)</f>
        <v/>
      </c>
      <c r="K33" s="65" t="str">
        <f>MID(DATA!F31,8,1)</f>
        <v/>
      </c>
      <c r="L33" s="65" t="str">
        <f>MID(DATA!F31,9,1)</f>
        <v/>
      </c>
      <c r="M33" s="65" t="str">
        <f>MID(DATA!F31,10,1)</f>
        <v/>
      </c>
      <c r="N33" s="65" t="str">
        <f>MID(DATA!F31,11,1)</f>
        <v/>
      </c>
      <c r="O33" s="65"/>
      <c r="P33" s="65" t="str">
        <f>MID(DATA!F31,12,1)</f>
        <v/>
      </c>
      <c r="Q33" s="65" t="str">
        <f>UPPER(DATA!B31)</f>
        <v/>
      </c>
      <c r="R33" s="65" t="str">
        <f>UPPER(DATA!C31)</f>
        <v/>
      </c>
      <c r="S33" s="65" t="str">
        <f>UPPER(DATA!D31)</f>
        <v/>
      </c>
      <c r="T33" s="65" t="str">
        <f>UPPER(IF(DATA!BK31=TRUE,"  ",IF(DATA!BK31=FALSE,DATA!E31)))</f>
        <v xml:space="preserve">  </v>
      </c>
      <c r="U33" s="65"/>
      <c r="V33" s="201" t="str">
        <f>IF(DATA!BQ31=TRUE," ",IF(DATA!BQ31=FALSE,DATA!G31))</f>
        <v xml:space="preserve"> </v>
      </c>
      <c r="W33" s="201"/>
      <c r="X33" s="116">
        <f>DATA!H31</f>
        <v>0</v>
      </c>
      <c r="Y33" s="65"/>
      <c r="Z33" s="117">
        <f>DATA!J31</f>
        <v>0</v>
      </c>
      <c r="AA33" s="65"/>
      <c r="AB33" s="202" t="str">
        <f>IF(Z33&gt;0,DATA!BG31,IF(Z33=0," "))</f>
        <v xml:space="preserve"> </v>
      </c>
      <c r="AC33" s="203"/>
      <c r="AD33" s="120" t="str">
        <f>IF(Z33&gt;0,DATA!BH31,IF(Z33=0," "))</f>
        <v xml:space="preserve"> </v>
      </c>
      <c r="AE33" s="65"/>
      <c r="AF33" s="66" t="str">
        <f>UPPER(IF(DATA!BO31=TRUE," ",IF(DATA!BO31=FALSE,DATA!BS31)))</f>
        <v xml:space="preserve"> </v>
      </c>
      <c r="AG33" s="96" t="str">
        <f>IF(DATA!BP31=TRUE," ",IF(DATA!BP31=FALSE,DATA!BT31))</f>
        <v xml:space="preserve"> </v>
      </c>
    </row>
    <row r="34" spans="1:33" ht="12.75" customHeight="1" x14ac:dyDescent="0.2">
      <c r="A34" s="79">
        <f>DATA!A32</f>
        <v>24</v>
      </c>
      <c r="B34" s="65"/>
      <c r="C34" s="65" t="str">
        <f>LEFT(DATA!F32,1)</f>
        <v/>
      </c>
      <c r="D34" s="65" t="str">
        <f>MID(DATA!F32,2,1)</f>
        <v/>
      </c>
      <c r="E34" s="65"/>
      <c r="F34" s="65" t="str">
        <f>MID(DATA!F32,3,1)</f>
        <v/>
      </c>
      <c r="G34" s="65" t="str">
        <f>MID(DATA!F32,4,1)</f>
        <v/>
      </c>
      <c r="H34" s="65" t="str">
        <f>MID(DATA!F32,5,1)</f>
        <v/>
      </c>
      <c r="I34" s="65" t="str">
        <f>MID(DATA!F32,6,1)</f>
        <v/>
      </c>
      <c r="J34" s="65" t="str">
        <f>MID(DATA!F32,7,1)</f>
        <v/>
      </c>
      <c r="K34" s="65" t="str">
        <f>MID(DATA!F32,8,1)</f>
        <v/>
      </c>
      <c r="L34" s="65" t="str">
        <f>MID(DATA!F32,9,1)</f>
        <v/>
      </c>
      <c r="M34" s="65" t="str">
        <f>MID(DATA!F32,10,1)</f>
        <v/>
      </c>
      <c r="N34" s="65" t="str">
        <f>MID(DATA!F32,11,1)</f>
        <v/>
      </c>
      <c r="O34" s="65"/>
      <c r="P34" s="65" t="str">
        <f>MID(DATA!F32,12,1)</f>
        <v/>
      </c>
      <c r="Q34" s="65" t="str">
        <f>UPPER(DATA!B32)</f>
        <v/>
      </c>
      <c r="R34" s="65" t="str">
        <f>UPPER(DATA!C32)</f>
        <v/>
      </c>
      <c r="S34" s="65" t="str">
        <f>UPPER(DATA!D32)</f>
        <v/>
      </c>
      <c r="T34" s="65" t="str">
        <f>UPPER(IF(DATA!BK32=TRUE,"  ",IF(DATA!BK32=FALSE,DATA!E32)))</f>
        <v xml:space="preserve">  </v>
      </c>
      <c r="U34" s="65"/>
      <c r="V34" s="201" t="str">
        <f>IF(DATA!BQ32=TRUE," ",IF(DATA!BQ32=FALSE,DATA!G32))</f>
        <v xml:space="preserve"> </v>
      </c>
      <c r="W34" s="201"/>
      <c r="X34" s="116">
        <f>DATA!H32</f>
        <v>0</v>
      </c>
      <c r="Y34" s="65"/>
      <c r="Z34" s="117">
        <f>DATA!J32</f>
        <v>0</v>
      </c>
      <c r="AA34" s="65"/>
      <c r="AB34" s="202" t="str">
        <f>IF(Z34&gt;0,DATA!BG32,IF(Z34=0," "))</f>
        <v xml:space="preserve"> </v>
      </c>
      <c r="AC34" s="203"/>
      <c r="AD34" s="120" t="str">
        <f>IF(Z34&gt;0,DATA!BH32,IF(Z34=0," "))</f>
        <v xml:space="preserve"> </v>
      </c>
      <c r="AE34" s="65"/>
      <c r="AF34" s="66" t="str">
        <f>UPPER(IF(DATA!BO32=TRUE," ",IF(DATA!BO32=FALSE,DATA!BS32)))</f>
        <v xml:space="preserve"> </v>
      </c>
      <c r="AG34" s="96" t="str">
        <f>IF(DATA!BP32=TRUE," ",IF(DATA!BP32=FALSE,DATA!BT32))</f>
        <v xml:space="preserve"> </v>
      </c>
    </row>
    <row r="35" spans="1:33" ht="12.75" customHeight="1" x14ac:dyDescent="0.2">
      <c r="A35" s="79">
        <f>DATA!A33</f>
        <v>25</v>
      </c>
      <c r="B35" s="65"/>
      <c r="C35" s="65" t="str">
        <f>LEFT(DATA!F33,1)</f>
        <v/>
      </c>
      <c r="D35" s="65" t="str">
        <f>MID(DATA!F33,2,1)</f>
        <v/>
      </c>
      <c r="E35" s="65"/>
      <c r="F35" s="65" t="str">
        <f>MID(DATA!F33,3,1)</f>
        <v/>
      </c>
      <c r="G35" s="65" t="str">
        <f>MID(DATA!F33,4,1)</f>
        <v/>
      </c>
      <c r="H35" s="65" t="str">
        <f>MID(DATA!F33,5,1)</f>
        <v/>
      </c>
      <c r="I35" s="65" t="str">
        <f>MID(DATA!F33,6,1)</f>
        <v/>
      </c>
      <c r="J35" s="65" t="str">
        <f>MID(DATA!F33,7,1)</f>
        <v/>
      </c>
      <c r="K35" s="65" t="str">
        <f>MID(DATA!F33,8,1)</f>
        <v/>
      </c>
      <c r="L35" s="65" t="str">
        <f>MID(DATA!F33,9,1)</f>
        <v/>
      </c>
      <c r="M35" s="65" t="str">
        <f>MID(DATA!F33,10,1)</f>
        <v/>
      </c>
      <c r="N35" s="65" t="str">
        <f>MID(DATA!F33,11,1)</f>
        <v/>
      </c>
      <c r="O35" s="65"/>
      <c r="P35" s="65" t="str">
        <f>MID(DATA!F33,12,1)</f>
        <v/>
      </c>
      <c r="Q35" s="65" t="str">
        <f>UPPER(DATA!B33)</f>
        <v/>
      </c>
      <c r="R35" s="65" t="str">
        <f>UPPER(DATA!C33)</f>
        <v/>
      </c>
      <c r="S35" s="65" t="str">
        <f>UPPER(DATA!D33)</f>
        <v/>
      </c>
      <c r="T35" s="65" t="str">
        <f>UPPER(IF(DATA!BK33=TRUE,"  ",IF(DATA!BK33=FALSE,DATA!E33)))</f>
        <v xml:space="preserve">  </v>
      </c>
      <c r="U35" s="65"/>
      <c r="V35" s="201" t="str">
        <f>IF(DATA!BQ33=TRUE," ",IF(DATA!BQ33=FALSE,DATA!G33))</f>
        <v xml:space="preserve"> </v>
      </c>
      <c r="W35" s="201"/>
      <c r="X35" s="116">
        <f>DATA!H33</f>
        <v>0</v>
      </c>
      <c r="Y35" s="65"/>
      <c r="Z35" s="117">
        <f>DATA!J33</f>
        <v>0</v>
      </c>
      <c r="AA35" s="65"/>
      <c r="AB35" s="202" t="str">
        <f>IF(Z35&gt;0,DATA!BG33,IF(Z35=0," "))</f>
        <v xml:space="preserve"> </v>
      </c>
      <c r="AC35" s="203"/>
      <c r="AD35" s="120" t="str">
        <f>IF(Z35&gt;0,DATA!BH33,IF(Z35=0," "))</f>
        <v xml:space="preserve"> </v>
      </c>
      <c r="AE35" s="65"/>
      <c r="AF35" s="66" t="str">
        <f>UPPER(IF(DATA!BO33=TRUE," ",IF(DATA!BO33=FALSE,DATA!BS33)))</f>
        <v xml:space="preserve"> </v>
      </c>
      <c r="AG35" s="96" t="str">
        <f>IF(DATA!BP33=TRUE," ",IF(DATA!BP33=FALSE,DATA!BT33))</f>
        <v xml:space="preserve"> </v>
      </c>
    </row>
    <row r="36" spans="1:33" ht="3" customHeight="1" x14ac:dyDescent="0.2">
      <c r="A36" s="66"/>
      <c r="B36" s="123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270"/>
      <c r="W36" s="271"/>
      <c r="X36" s="66"/>
      <c r="Y36" s="66"/>
      <c r="Z36" s="66"/>
      <c r="AA36" s="66"/>
      <c r="AB36" s="270"/>
      <c r="AC36" s="271"/>
      <c r="AD36" s="66"/>
      <c r="AE36" s="66"/>
      <c r="AF36" s="66"/>
      <c r="AG36" s="66"/>
    </row>
    <row r="37" spans="1:33" ht="30" customHeight="1" x14ac:dyDescent="0.2">
      <c r="A37" s="216"/>
      <c r="B37" s="217"/>
      <c r="C37" s="217"/>
      <c r="D37" s="217"/>
      <c r="E37" s="217"/>
      <c r="F37" s="217"/>
      <c r="G37" s="218"/>
      <c r="H37" s="230"/>
      <c r="I37" s="231"/>
      <c r="J37" s="273" t="s">
        <v>106</v>
      </c>
      <c r="K37" s="274"/>
      <c r="L37" s="274"/>
      <c r="M37" s="274"/>
      <c r="N37" s="274"/>
      <c r="O37" s="274"/>
      <c r="P37" s="274"/>
      <c r="Q37" s="274"/>
      <c r="R37" s="274"/>
      <c r="S37" s="274"/>
      <c r="T37" s="275"/>
      <c r="U37" s="65"/>
      <c r="V37" s="279" t="s">
        <v>107</v>
      </c>
      <c r="W37" s="279"/>
      <c r="X37" s="279"/>
      <c r="Y37" s="279"/>
      <c r="Z37" s="279"/>
      <c r="AA37" s="65"/>
      <c r="AB37" s="283">
        <f>SUM(AB11:AC35)</f>
        <v>0</v>
      </c>
      <c r="AC37" s="284"/>
      <c r="AD37" s="209">
        <f>SUM(AD11:AD35)</f>
        <v>0</v>
      </c>
      <c r="AE37" s="65"/>
      <c r="AF37" s="65"/>
      <c r="AG37" s="98" t="str">
        <f>UPPER(DATA!G4)</f>
        <v/>
      </c>
    </row>
    <row r="38" spans="1:33" ht="31.5" customHeight="1" x14ac:dyDescent="0.2">
      <c r="A38" s="221">
        <f>COUNT(DATA!BJ9:BJ33)</f>
        <v>0</v>
      </c>
      <c r="B38" s="222"/>
      <c r="C38" s="222"/>
      <c r="D38" s="222"/>
      <c r="E38" s="222"/>
      <c r="F38" s="222"/>
      <c r="G38" s="223"/>
      <c r="H38" s="224" t="s">
        <v>91</v>
      </c>
      <c r="I38" s="225"/>
      <c r="J38" s="225"/>
      <c r="K38" s="225"/>
      <c r="L38" s="225"/>
      <c r="M38" s="225"/>
      <c r="N38" s="225"/>
      <c r="O38" s="225"/>
      <c r="P38" s="225"/>
      <c r="Q38" s="226" t="s">
        <v>108</v>
      </c>
      <c r="R38" s="226"/>
      <c r="S38" s="124" t="s">
        <v>109</v>
      </c>
      <c r="T38" s="122" t="s">
        <v>110</v>
      </c>
      <c r="U38" s="65"/>
      <c r="V38" s="279"/>
      <c r="W38" s="279"/>
      <c r="X38" s="279"/>
      <c r="Y38" s="279"/>
      <c r="Z38" s="279"/>
      <c r="AA38" s="65"/>
      <c r="AB38" s="285"/>
      <c r="AC38" s="286"/>
      <c r="AD38" s="209"/>
      <c r="AE38" s="65"/>
      <c r="AF38" s="210" t="str">
        <f>UPPER(DATA!G5)</f>
        <v/>
      </c>
      <c r="AG38" s="211"/>
    </row>
    <row r="39" spans="1:33" ht="33.75" customHeight="1" x14ac:dyDescent="0.2">
      <c r="A39" s="276" t="s">
        <v>111</v>
      </c>
      <c r="B39" s="277"/>
      <c r="C39" s="277"/>
      <c r="D39" s="277"/>
      <c r="E39" s="277"/>
      <c r="F39" s="277"/>
      <c r="G39" s="278"/>
      <c r="H39" s="137" t="b">
        <f>DATA!BG4</f>
        <v>0</v>
      </c>
      <c r="I39" s="138"/>
      <c r="J39" s="138"/>
      <c r="K39" s="138"/>
      <c r="L39" s="138"/>
      <c r="M39" s="138"/>
      <c r="N39" s="138"/>
      <c r="O39" s="138"/>
      <c r="P39" s="139"/>
      <c r="Q39" s="227">
        <f>DATA!BG2</f>
        <v>0</v>
      </c>
      <c r="R39" s="139"/>
      <c r="S39" s="121">
        <f>DATA!BG1</f>
        <v>0</v>
      </c>
      <c r="T39" s="102" t="str">
        <f>IF(DATA!BG3&gt;0,DATA!BG3,IF(DATA!BG3=0," "))</f>
        <v xml:space="preserve"> </v>
      </c>
      <c r="U39" s="65"/>
      <c r="V39" s="280" t="s">
        <v>112</v>
      </c>
      <c r="W39" s="281"/>
      <c r="X39" s="281"/>
      <c r="Y39" s="281"/>
      <c r="Z39" s="282"/>
      <c r="AA39" s="65"/>
      <c r="AB39" s="227">
        <f>SUM(AB37:AD37)</f>
        <v>0</v>
      </c>
      <c r="AC39" s="138"/>
      <c r="AD39" s="139"/>
      <c r="AE39" s="65"/>
      <c r="AF39" s="219">
        <f ca="1">DATA!E7</f>
        <v>45233.907421990742</v>
      </c>
      <c r="AG39" s="220"/>
    </row>
    <row r="40" spans="1:33" ht="3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270"/>
      <c r="W40" s="272"/>
      <c r="X40" s="271"/>
      <c r="Y40" s="80"/>
      <c r="Z40" s="80"/>
      <c r="AA40" s="80"/>
      <c r="AB40" s="270"/>
      <c r="AC40" s="271"/>
      <c r="AD40" s="80"/>
      <c r="AE40" s="80"/>
      <c r="AF40" s="80"/>
      <c r="AG40" s="80"/>
    </row>
    <row r="41" spans="1:33" x14ac:dyDescent="0.2">
      <c r="A41" s="214" t="s">
        <v>113</v>
      </c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9"/>
    </row>
    <row r="42" spans="1:33" ht="28.5" customHeight="1" x14ac:dyDescent="0.2">
      <c r="A42" s="21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4" t="str">
        <f>UPPER(DATA!B5)</f>
        <v/>
      </c>
      <c r="R42" s="204"/>
      <c r="S42" s="205"/>
      <c r="T42" s="204" t="str">
        <f>UPPER(DATA!B6)</f>
        <v/>
      </c>
      <c r="U42" s="204"/>
      <c r="V42" s="204"/>
      <c r="W42" s="205"/>
      <c r="X42" s="204"/>
      <c r="Y42" s="204"/>
      <c r="Z42" s="204"/>
      <c r="AA42" s="204"/>
      <c r="AB42" s="204"/>
      <c r="AC42" s="205"/>
      <c r="AD42" s="205"/>
      <c r="AE42" s="205"/>
      <c r="AF42" s="205"/>
      <c r="AG42" s="207"/>
    </row>
    <row r="43" spans="1:33" ht="12.75" customHeight="1" x14ac:dyDescent="0.2">
      <c r="A43" s="215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13" t="s">
        <v>114</v>
      </c>
      <c r="R43" s="213"/>
      <c r="S43" s="206"/>
      <c r="T43" s="213" t="s">
        <v>115</v>
      </c>
      <c r="U43" s="213"/>
      <c r="V43" s="213"/>
      <c r="W43" s="206"/>
      <c r="X43" s="213" t="s">
        <v>116</v>
      </c>
      <c r="Y43" s="213"/>
      <c r="Z43" s="213"/>
      <c r="AA43" s="213"/>
      <c r="AB43" s="213"/>
      <c r="AC43" s="206"/>
      <c r="AD43" s="206"/>
      <c r="AE43" s="206"/>
      <c r="AF43" s="206"/>
      <c r="AG43" s="208"/>
    </row>
  </sheetData>
  <sheetProtection password="B816" sheet="1" selectLockedCells="1" selectUnlockedCells="1"/>
  <mergeCells count="111">
    <mergeCell ref="V32:W32"/>
    <mergeCell ref="AB32:AC32"/>
    <mergeCell ref="V33:W33"/>
    <mergeCell ref="AB33:AC33"/>
    <mergeCell ref="V34:W34"/>
    <mergeCell ref="AB34:AC34"/>
    <mergeCell ref="V35:W35"/>
    <mergeCell ref="AB35:AC35"/>
    <mergeCell ref="V27:W27"/>
    <mergeCell ref="AB27:AC27"/>
    <mergeCell ref="V28:W28"/>
    <mergeCell ref="AB28:AC28"/>
    <mergeCell ref="V29:W29"/>
    <mergeCell ref="AB29:AC29"/>
    <mergeCell ref="V30:W30"/>
    <mergeCell ref="AB30:AC30"/>
    <mergeCell ref="V31:W31"/>
    <mergeCell ref="AB31:AC31"/>
    <mergeCell ref="A1:D1"/>
    <mergeCell ref="E1:T1"/>
    <mergeCell ref="U1:AG1"/>
    <mergeCell ref="AF4:AF5"/>
    <mergeCell ref="AF6:AG8"/>
    <mergeCell ref="AB39:AD39"/>
    <mergeCell ref="V11:W11"/>
    <mergeCell ref="W4:X5"/>
    <mergeCell ref="Z4:Z5"/>
    <mergeCell ref="A8:K8"/>
    <mergeCell ref="V18:W18"/>
    <mergeCell ref="AB18:AC18"/>
    <mergeCell ref="V19:W19"/>
    <mergeCell ref="AB19:AC19"/>
    <mergeCell ref="V20:W20"/>
    <mergeCell ref="AB20:AC20"/>
    <mergeCell ref="V21:W21"/>
    <mergeCell ref="AB21:AC21"/>
    <mergeCell ref="V22:W22"/>
    <mergeCell ref="AB22:AC22"/>
    <mergeCell ref="V23:W23"/>
    <mergeCell ref="AB23:AC23"/>
    <mergeCell ref="V24:W24"/>
    <mergeCell ref="AB24:AC24"/>
    <mergeCell ref="AC9:AD9"/>
    <mergeCell ref="AB10:AC10"/>
    <mergeCell ref="AA4:AE5"/>
    <mergeCell ref="Z6:AD8"/>
    <mergeCell ref="A41:AG41"/>
    <mergeCell ref="V36:W36"/>
    <mergeCell ref="AB36:AC36"/>
    <mergeCell ref="AB40:AC40"/>
    <mergeCell ref="V40:X40"/>
    <mergeCell ref="J37:T37"/>
    <mergeCell ref="A39:G39"/>
    <mergeCell ref="V37:Z38"/>
    <mergeCell ref="V39:Z39"/>
    <mergeCell ref="AB37:AC38"/>
    <mergeCell ref="B9:P10"/>
    <mergeCell ref="Q9:T9"/>
    <mergeCell ref="W9:X9"/>
    <mergeCell ref="V10:W10"/>
    <mergeCell ref="Q6:T7"/>
    <mergeCell ref="A6:P7"/>
    <mergeCell ref="V25:W25"/>
    <mergeCell ref="AB25:AC25"/>
    <mergeCell ref="V26:W26"/>
    <mergeCell ref="AB26:AC26"/>
    <mergeCell ref="A2:P2"/>
    <mergeCell ref="Q2:T2"/>
    <mergeCell ref="A3:P3"/>
    <mergeCell ref="Q3:T3"/>
    <mergeCell ref="A4:P5"/>
    <mergeCell ref="Q4:T5"/>
    <mergeCell ref="U2:AG3"/>
    <mergeCell ref="AG4:AG5"/>
    <mergeCell ref="V4:V5"/>
    <mergeCell ref="X42:AB42"/>
    <mergeCell ref="W42:W43"/>
    <mergeCell ref="AC42:AG43"/>
    <mergeCell ref="AD37:AD38"/>
    <mergeCell ref="AF38:AG38"/>
    <mergeCell ref="L8:R8"/>
    <mergeCell ref="Q42:R42"/>
    <mergeCell ref="Q43:R43"/>
    <mergeCell ref="T43:V43"/>
    <mergeCell ref="T42:V42"/>
    <mergeCell ref="S42:S43"/>
    <mergeCell ref="A42:P43"/>
    <mergeCell ref="X43:AB43"/>
    <mergeCell ref="A37:G37"/>
    <mergeCell ref="AF39:AG39"/>
    <mergeCell ref="A38:G38"/>
    <mergeCell ref="H38:P38"/>
    <mergeCell ref="H39:P39"/>
    <mergeCell ref="Q38:R38"/>
    <mergeCell ref="Q39:R39"/>
    <mergeCell ref="AB11:AC11"/>
    <mergeCell ref="H37:I37"/>
    <mergeCell ref="V6:X8"/>
    <mergeCell ref="AF10:AG10"/>
    <mergeCell ref="V15:W15"/>
    <mergeCell ref="AB15:AC15"/>
    <mergeCell ref="V16:W16"/>
    <mergeCell ref="AB16:AC16"/>
    <mergeCell ref="V17:W17"/>
    <mergeCell ref="AB17:AC17"/>
    <mergeCell ref="V12:W12"/>
    <mergeCell ref="AB12:AC12"/>
    <mergeCell ref="V13:W13"/>
    <mergeCell ref="AB13:AC13"/>
    <mergeCell ref="V14:W14"/>
    <mergeCell ref="AB14:AC14"/>
  </mergeCells>
  <pageMargins left="0.7" right="0.7" top="0.75" bottom="0.75" header="0.3" footer="0.3"/>
  <pageSetup paperSize="5" scale="95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3"/>
  <sheetViews>
    <sheetView showGridLines="0" workbookViewId="0">
      <selection activeCell="Q11" sqref="Q11"/>
    </sheetView>
  </sheetViews>
  <sheetFormatPr defaultColWidth="8.85546875" defaultRowHeight="12.75" x14ac:dyDescent="0.2"/>
  <cols>
    <col min="1" max="1" width="4" customWidth="1"/>
    <col min="2" max="2" width="0.28515625" customWidth="1"/>
    <col min="3" max="4" width="1.7109375" customWidth="1"/>
    <col min="5" max="5" width="0.28515625" customWidth="1"/>
    <col min="6" max="14" width="1.7109375" customWidth="1"/>
    <col min="15" max="15" width="0.28515625" customWidth="1"/>
    <col min="16" max="16" width="1.7109375" customWidth="1"/>
    <col min="17" max="17" width="24.7109375" customWidth="1"/>
    <col min="18" max="18" width="5.85546875" customWidth="1"/>
    <col min="19" max="19" width="24.7109375" customWidth="1"/>
    <col min="20" max="20" width="24.85546875" customWidth="1"/>
    <col min="21" max="21" width="0.28515625" customWidth="1"/>
    <col min="22" max="22" width="4" customWidth="1"/>
    <col min="23" max="23" width="7.85546875" customWidth="1"/>
    <col min="24" max="24" width="6.85546875" customWidth="1"/>
    <col min="25" max="25" width="0.28515625" customWidth="1"/>
    <col min="26" max="26" width="5.7109375" customWidth="1"/>
    <col min="27" max="27" width="0.28515625" customWidth="1"/>
    <col min="28" max="28" width="4" customWidth="1"/>
    <col min="29" max="29" width="7.42578125" customWidth="1"/>
    <col min="30" max="30" width="10.7109375" customWidth="1"/>
    <col min="31" max="31" width="0.28515625" customWidth="1"/>
    <col min="32" max="32" width="4.42578125" customWidth="1"/>
    <col min="33" max="33" width="13.42578125" customWidth="1"/>
  </cols>
  <sheetData>
    <row r="1" spans="1:33" ht="57.75" customHeight="1" thickBot="1" x14ac:dyDescent="0.25">
      <c r="A1" s="299" t="s">
        <v>84</v>
      </c>
      <c r="B1" s="300"/>
      <c r="C1" s="300"/>
      <c r="D1" s="300"/>
      <c r="E1" s="345" t="s">
        <v>85</v>
      </c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7"/>
      <c r="U1" s="304" t="s">
        <v>86</v>
      </c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6"/>
    </row>
    <row r="2" spans="1:33" ht="25.5" customHeight="1" x14ac:dyDescent="0.2">
      <c r="A2" s="236" t="s">
        <v>87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 t="str">
        <f>DATA!B3</f>
        <v/>
      </c>
      <c r="R2" s="238"/>
      <c r="S2" s="238"/>
      <c r="T2" s="239"/>
      <c r="U2" s="252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4"/>
    </row>
    <row r="3" spans="1:33" ht="25.5" customHeight="1" thickBot="1" x14ac:dyDescent="0.25">
      <c r="A3" s="240" t="s">
        <v>88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>
        <f>DATA!G2</f>
        <v>0</v>
      </c>
      <c r="R3" s="242"/>
      <c r="S3" s="242"/>
      <c r="T3" s="243"/>
      <c r="U3" s="255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6"/>
    </row>
    <row r="4" spans="1:33" ht="15" customHeight="1" x14ac:dyDescent="0.2">
      <c r="A4" s="244" t="s">
        <v>89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8" t="str">
        <f>UPPER(DATA!B1)</f>
        <v/>
      </c>
      <c r="R4" s="248"/>
      <c r="S4" s="248"/>
      <c r="T4" s="249"/>
      <c r="U4" s="83"/>
      <c r="V4" s="253"/>
      <c r="W4" s="313" t="s">
        <v>22</v>
      </c>
      <c r="X4" s="313"/>
      <c r="Y4" s="82"/>
      <c r="Z4" s="252"/>
      <c r="AA4" s="263" t="s">
        <v>90</v>
      </c>
      <c r="AB4" s="263"/>
      <c r="AC4" s="263"/>
      <c r="AD4" s="263"/>
      <c r="AE4" s="264"/>
      <c r="AF4" s="252"/>
      <c r="AG4" s="257" t="s">
        <v>91</v>
      </c>
    </row>
    <row r="5" spans="1:33" ht="15" customHeight="1" x14ac:dyDescent="0.2">
      <c r="A5" s="246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50"/>
      <c r="R5" s="250"/>
      <c r="S5" s="250"/>
      <c r="T5" s="251"/>
      <c r="U5" s="88"/>
      <c r="V5" s="232"/>
      <c r="W5" s="314"/>
      <c r="X5" s="314"/>
      <c r="Y5" s="81"/>
      <c r="Z5" s="267"/>
      <c r="AA5" s="265"/>
      <c r="AB5" s="265"/>
      <c r="AC5" s="265"/>
      <c r="AD5" s="265"/>
      <c r="AE5" s="266"/>
      <c r="AF5" s="267"/>
      <c r="AG5" s="258"/>
    </row>
    <row r="6" spans="1:33" ht="14.25" customHeight="1" x14ac:dyDescent="0.2">
      <c r="A6" s="246" t="s">
        <v>92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97" t="str">
        <f>UPPER(DATA!B2)</f>
        <v xml:space="preserve">
</v>
      </c>
      <c r="R6" s="297"/>
      <c r="S6" s="297"/>
      <c r="T6" s="298"/>
      <c r="U6" s="88"/>
      <c r="V6" s="232"/>
      <c r="W6" s="232"/>
      <c r="X6" s="232"/>
      <c r="Y6" s="81"/>
      <c r="Z6" s="267"/>
      <c r="AA6" s="232"/>
      <c r="AB6" s="232"/>
      <c r="AC6" s="232"/>
      <c r="AD6" s="232"/>
      <c r="AE6" s="81"/>
      <c r="AF6" s="307" t="str">
        <f>CONCATENATE(DATA!BG4," ",DATA!E4)</f>
        <v xml:space="preserve">FALSE </v>
      </c>
      <c r="AG6" s="308"/>
    </row>
    <row r="7" spans="1:33" ht="12" customHeight="1" x14ac:dyDescent="0.2">
      <c r="A7" s="246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97"/>
      <c r="R7" s="297"/>
      <c r="S7" s="297"/>
      <c r="T7" s="298"/>
      <c r="U7" s="88"/>
      <c r="V7" s="232"/>
      <c r="W7" s="232"/>
      <c r="X7" s="232"/>
      <c r="Y7" s="81"/>
      <c r="Z7" s="267"/>
      <c r="AA7" s="232"/>
      <c r="AB7" s="232"/>
      <c r="AC7" s="232"/>
      <c r="AD7" s="232"/>
      <c r="AE7" s="81"/>
      <c r="AF7" s="307"/>
      <c r="AG7" s="308"/>
    </row>
    <row r="8" spans="1:33" ht="15" customHeight="1" thickBot="1" x14ac:dyDescent="0.25">
      <c r="A8" s="315" t="s">
        <v>93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212" t="str">
        <f>DATA!B4</f>
        <v/>
      </c>
      <c r="M8" s="212"/>
      <c r="N8" s="212"/>
      <c r="O8" s="212"/>
      <c r="P8" s="212"/>
      <c r="Q8" s="212"/>
      <c r="R8" s="212"/>
      <c r="S8" s="126" t="s">
        <v>94</v>
      </c>
      <c r="T8" s="105" t="str">
        <f>DATA!B7</f>
        <v>evaristo.kevin@technos-systems.com</v>
      </c>
      <c r="U8" s="84"/>
      <c r="V8" s="233"/>
      <c r="W8" s="233"/>
      <c r="X8" s="233"/>
      <c r="Y8" s="85"/>
      <c r="Z8" s="255"/>
      <c r="AA8" s="233"/>
      <c r="AB8" s="233"/>
      <c r="AC8" s="233"/>
      <c r="AD8" s="233"/>
      <c r="AE8" s="85"/>
      <c r="AF8" s="309"/>
      <c r="AG8" s="310"/>
    </row>
    <row r="9" spans="1:33" ht="24" customHeight="1" x14ac:dyDescent="0.2">
      <c r="A9" s="68" t="s">
        <v>95</v>
      </c>
      <c r="B9" s="287" t="s">
        <v>95</v>
      </c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8"/>
      <c r="Q9" s="291" t="s">
        <v>96</v>
      </c>
      <c r="R9" s="292"/>
      <c r="S9" s="292"/>
      <c r="T9" s="293"/>
      <c r="U9" s="86"/>
      <c r="V9" s="87"/>
      <c r="W9" s="276" t="s">
        <v>97</v>
      </c>
      <c r="X9" s="294"/>
      <c r="Y9" s="86"/>
      <c r="Z9" s="89"/>
      <c r="AA9" s="86"/>
      <c r="AB9" s="87"/>
      <c r="AC9" s="259" t="s">
        <v>98</v>
      </c>
      <c r="AD9" s="260"/>
      <c r="AE9" s="86"/>
      <c r="AF9" s="74"/>
      <c r="AG9" s="78" t="s">
        <v>99</v>
      </c>
    </row>
    <row r="10" spans="1:33" ht="26.25" customHeight="1" thickBot="1" x14ac:dyDescent="0.25">
      <c r="A10" s="69"/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90"/>
      <c r="Q10" s="70" t="s">
        <v>57</v>
      </c>
      <c r="R10" s="125" t="s">
        <v>100</v>
      </c>
      <c r="S10" s="71" t="s">
        <v>59</v>
      </c>
      <c r="T10" s="72" t="s">
        <v>60</v>
      </c>
      <c r="U10" s="75" t="s">
        <v>101</v>
      </c>
      <c r="V10" s="295" t="s">
        <v>101</v>
      </c>
      <c r="W10" s="296"/>
      <c r="X10" s="76" t="s">
        <v>102</v>
      </c>
      <c r="Y10" s="73"/>
      <c r="Z10" s="77" t="s">
        <v>103</v>
      </c>
      <c r="AA10" s="73"/>
      <c r="AB10" s="261" t="s">
        <v>52</v>
      </c>
      <c r="AC10" s="262"/>
      <c r="AD10" s="72" t="s">
        <v>104</v>
      </c>
      <c r="AE10" s="73"/>
      <c r="AF10" s="234" t="s">
        <v>105</v>
      </c>
      <c r="AG10" s="235"/>
    </row>
    <row r="11" spans="1:33" ht="12.75" customHeight="1" x14ac:dyDescent="0.2">
      <c r="A11" s="22">
        <f>DATA!A9</f>
        <v>1</v>
      </c>
      <c r="B11" s="67"/>
      <c r="C11" s="67" t="str">
        <f>LEFT(DATA!F9,1)</f>
        <v/>
      </c>
      <c r="D11" s="67" t="str">
        <f>MID(DATA!F9,2,1)</f>
        <v/>
      </c>
      <c r="E11" s="67"/>
      <c r="F11" s="67" t="str">
        <f>MID(DATA!F9,3,1)</f>
        <v/>
      </c>
      <c r="G11" s="67" t="str">
        <f>MID(DATA!F9,4,1)</f>
        <v/>
      </c>
      <c r="H11" s="67" t="str">
        <f>MID(DATA!F9,5,1)</f>
        <v/>
      </c>
      <c r="I11" s="67" t="str">
        <f>MID(DATA!F9,6,1)</f>
        <v/>
      </c>
      <c r="J11" s="67" t="str">
        <f>MID(DATA!F9,7,1)</f>
        <v/>
      </c>
      <c r="K11" s="67" t="str">
        <f>MID(DATA!F9,8,1)</f>
        <v/>
      </c>
      <c r="L11" s="67" t="str">
        <f>MID(DATA!F9,9,1)</f>
        <v/>
      </c>
      <c r="M11" s="67" t="str">
        <f>MID(DATA!F9,10,1)</f>
        <v/>
      </c>
      <c r="N11" s="67" t="str">
        <f>MID(DATA!F9,11,1)</f>
        <v/>
      </c>
      <c r="O11" s="67"/>
      <c r="P11" s="67" t="str">
        <f>MID(DATA!F9,12,1)</f>
        <v/>
      </c>
      <c r="Q11" s="67" t="str">
        <f>UPPER(DATA!B9)</f>
        <v/>
      </c>
      <c r="R11" s="67" t="str">
        <f>UPPER(DATA!C9)</f>
        <v/>
      </c>
      <c r="S11" s="67" t="str">
        <f>UPPER(DATA!D9)</f>
        <v/>
      </c>
      <c r="T11" s="67" t="str">
        <f>UPPER(IF(DATA!BK9=TRUE,"  ",IF(DATA!BK9=FALSE,DATA!E9)))</f>
        <v xml:space="preserve">  </v>
      </c>
      <c r="U11" s="67"/>
      <c r="V11" s="341" t="str">
        <f>IF(DATA!BQ9=TRUE," ",IF(DATA!BQ9=FALSE,DATA!G9))</f>
        <v xml:space="preserve"> </v>
      </c>
      <c r="W11" s="342"/>
      <c r="X11" s="93">
        <f>DATA!H9</f>
        <v>0</v>
      </c>
      <c r="Y11" s="67"/>
      <c r="Z11" s="92">
        <f>DATA!J9</f>
        <v>0</v>
      </c>
      <c r="AA11" s="65"/>
      <c r="AB11" s="343" t="str">
        <f>IF(Z11&gt;0,DATA!BG9,IF(Z11=0," "))</f>
        <v xml:space="preserve"> </v>
      </c>
      <c r="AC11" s="344"/>
      <c r="AD11" s="91" t="str">
        <f>IF(Z11&gt;0,DATA!BI9,IF(Z11=0," "))</f>
        <v xml:space="preserve"> </v>
      </c>
      <c r="AE11" s="65"/>
      <c r="AF11" s="97" t="str">
        <f>UPPER(IF(DATA!BO9=TRUE," ",IF(DATA!BO9=FALSE,DATA!BS9)))</f>
        <v xml:space="preserve"> </v>
      </c>
      <c r="AG11" s="95" t="str">
        <f>IF(DATA!BP9=TRUE," ",IF(DATA!BP9=FALSE,DATA!BT9))</f>
        <v/>
      </c>
    </row>
    <row r="12" spans="1:33" x14ac:dyDescent="0.2">
      <c r="A12" s="22">
        <f>DATA!A10</f>
        <v>2</v>
      </c>
      <c r="B12" s="65"/>
      <c r="C12" s="65" t="str">
        <f>LEFT(DATA!F10,1)</f>
        <v/>
      </c>
      <c r="D12" s="65" t="str">
        <f>MID(DATA!F10,2,1)</f>
        <v/>
      </c>
      <c r="E12" s="65"/>
      <c r="F12" s="65" t="str">
        <f>MID(DATA!F10,3,1)</f>
        <v/>
      </c>
      <c r="G12" s="65" t="str">
        <f>MID(DATA!F10,4,1)</f>
        <v/>
      </c>
      <c r="H12" s="65" t="str">
        <f>MID(DATA!F10,5,1)</f>
        <v/>
      </c>
      <c r="I12" s="65" t="str">
        <f>MID(DATA!F10,6,1)</f>
        <v/>
      </c>
      <c r="J12" s="65" t="str">
        <f>MID(DATA!F10,7,1)</f>
        <v/>
      </c>
      <c r="K12" s="65" t="str">
        <f>MID(DATA!F10,8,1)</f>
        <v/>
      </c>
      <c r="L12" s="65" t="str">
        <f>MID(DATA!F10,9,1)</f>
        <v/>
      </c>
      <c r="M12" s="65" t="str">
        <f>MID(DATA!F10,10,1)</f>
        <v/>
      </c>
      <c r="N12" s="65" t="str">
        <f>MID(DATA!F10,11,1)</f>
        <v/>
      </c>
      <c r="O12" s="65"/>
      <c r="P12" s="65" t="str">
        <f>MID(DATA!F10,12,1)</f>
        <v/>
      </c>
      <c r="Q12" s="65" t="str">
        <f>UPPER(DATA!B10)</f>
        <v/>
      </c>
      <c r="R12" s="65" t="str">
        <f>UPPER(DATA!C10)</f>
        <v/>
      </c>
      <c r="S12" s="65" t="str">
        <f>UPPER(DATA!D10)</f>
        <v/>
      </c>
      <c r="T12" s="65" t="str">
        <f>UPPER(IF(DATA!BK10=TRUE,"  ",IF(DATA!BK10=FALSE,DATA!E10)))</f>
        <v xml:space="preserve">  </v>
      </c>
      <c r="U12" s="65"/>
      <c r="V12" s="317" t="str">
        <f>IF(DATA!BQ10=TRUE," ",IF(DATA!BQ10=FALSE,DATA!G10))</f>
        <v xml:space="preserve"> </v>
      </c>
      <c r="W12" s="318"/>
      <c r="X12" s="90">
        <f>DATA!H10</f>
        <v>0</v>
      </c>
      <c r="Y12" s="65"/>
      <c r="Z12" s="90">
        <f>DATA!J10</f>
        <v>0</v>
      </c>
      <c r="AA12" s="65"/>
      <c r="AB12" s="319" t="str">
        <f>IF(Z12&gt;0,DATA!BG10,IF(Z12=0," "))</f>
        <v xml:space="preserve"> </v>
      </c>
      <c r="AC12" s="320"/>
      <c r="AD12" s="120" t="str">
        <f>IF(Z12&gt;0,DATA!BI10,IF(Z12=0," "))</f>
        <v xml:space="preserve"> </v>
      </c>
      <c r="AE12" s="65"/>
      <c r="AF12" s="66" t="str">
        <f>UPPER(IF(DATA!BO10=TRUE," ",IF(DATA!BO10=FALSE,DATA!BS10)))</f>
        <v xml:space="preserve"> </v>
      </c>
      <c r="AG12" s="96" t="str">
        <f>IF(DATA!BP10=TRUE," ",IF(DATA!BP10=FALSE,DATA!BT10))</f>
        <v/>
      </c>
    </row>
    <row r="13" spans="1:33" x14ac:dyDescent="0.2">
      <c r="A13" s="22">
        <f>DATA!A11</f>
        <v>3</v>
      </c>
      <c r="B13" s="65"/>
      <c r="C13" s="65" t="str">
        <f>LEFT(DATA!F11,1)</f>
        <v/>
      </c>
      <c r="D13" s="65" t="str">
        <f>MID(DATA!F11,2,1)</f>
        <v/>
      </c>
      <c r="E13" s="65"/>
      <c r="F13" s="65" t="str">
        <f>MID(DATA!F11,3,1)</f>
        <v/>
      </c>
      <c r="G13" s="65" t="str">
        <f>MID(DATA!F11,4,1)</f>
        <v/>
      </c>
      <c r="H13" s="65" t="str">
        <f>MID(DATA!F11,5,1)</f>
        <v/>
      </c>
      <c r="I13" s="65" t="str">
        <f>MID(DATA!F11,6,1)</f>
        <v/>
      </c>
      <c r="J13" s="65" t="str">
        <f>MID(DATA!F11,7,1)</f>
        <v/>
      </c>
      <c r="K13" s="65" t="str">
        <f>MID(DATA!F11,8,1)</f>
        <v/>
      </c>
      <c r="L13" s="65" t="str">
        <f>MID(DATA!F11,9,1)</f>
        <v/>
      </c>
      <c r="M13" s="65" t="str">
        <f>MID(DATA!F11,10,1)</f>
        <v/>
      </c>
      <c r="N13" s="65" t="str">
        <f>MID(DATA!F11,11,1)</f>
        <v/>
      </c>
      <c r="O13" s="65"/>
      <c r="P13" s="65" t="str">
        <f>MID(DATA!F11,12,1)</f>
        <v/>
      </c>
      <c r="Q13" s="65" t="str">
        <f>UPPER(DATA!B11)</f>
        <v/>
      </c>
      <c r="R13" s="65" t="str">
        <f>UPPER(DATA!C11)</f>
        <v/>
      </c>
      <c r="S13" s="65" t="str">
        <f>UPPER(DATA!D11)</f>
        <v/>
      </c>
      <c r="T13" s="65" t="str">
        <f>UPPER(IF(DATA!BK11=TRUE,"  ",IF(DATA!BK11=FALSE,DATA!E11)))</f>
        <v xml:space="preserve">  </v>
      </c>
      <c r="U13" s="65"/>
      <c r="V13" s="317" t="str">
        <f>IF(DATA!BQ11=TRUE," ",IF(DATA!BQ11=FALSE,DATA!G11))</f>
        <v xml:space="preserve"> </v>
      </c>
      <c r="W13" s="318"/>
      <c r="X13" s="90">
        <f>DATA!H11</f>
        <v>0</v>
      </c>
      <c r="Y13" s="65"/>
      <c r="Z13" s="90">
        <f>DATA!J11</f>
        <v>0</v>
      </c>
      <c r="AA13" s="65"/>
      <c r="AB13" s="319" t="str">
        <f>IF(Z13&gt;0,DATA!BG11,IF(Z13=0," "))</f>
        <v xml:space="preserve"> </v>
      </c>
      <c r="AC13" s="320"/>
      <c r="AD13" s="120" t="str">
        <f>IF(Z13&gt;0,DATA!BI11,IF(Z13=0," "))</f>
        <v xml:space="preserve"> </v>
      </c>
      <c r="AE13" s="65"/>
      <c r="AF13" s="66" t="str">
        <f>UPPER(IF(DATA!BO11=TRUE," ",IF(DATA!BO11=FALSE,DATA!BS11)))</f>
        <v xml:space="preserve"> </v>
      </c>
      <c r="AG13" s="96" t="str">
        <f>IF(DATA!BP11=TRUE," ",IF(DATA!BP11=FALSE,DATA!BT11))</f>
        <v/>
      </c>
    </row>
    <row r="14" spans="1:33" x14ac:dyDescent="0.2">
      <c r="A14" s="22">
        <f>DATA!A12</f>
        <v>4</v>
      </c>
      <c r="B14" s="65"/>
      <c r="C14" s="65" t="str">
        <f>LEFT(DATA!F12,1)</f>
        <v/>
      </c>
      <c r="D14" s="65" t="str">
        <f>MID(DATA!F12,2,1)</f>
        <v/>
      </c>
      <c r="E14" s="65"/>
      <c r="F14" s="65" t="str">
        <f>MID(DATA!F12,3,1)</f>
        <v/>
      </c>
      <c r="G14" s="65" t="str">
        <f>MID(DATA!F12,4,1)</f>
        <v/>
      </c>
      <c r="H14" s="65" t="str">
        <f>MID(DATA!F12,5,1)</f>
        <v/>
      </c>
      <c r="I14" s="65" t="str">
        <f>MID(DATA!F12,6,1)</f>
        <v/>
      </c>
      <c r="J14" s="65" t="str">
        <f>MID(DATA!F12,7,1)</f>
        <v/>
      </c>
      <c r="K14" s="65" t="str">
        <f>MID(DATA!F12,8,1)</f>
        <v/>
      </c>
      <c r="L14" s="65" t="str">
        <f>MID(DATA!F12,9,1)</f>
        <v/>
      </c>
      <c r="M14" s="65" t="str">
        <f>MID(DATA!F12,10,1)</f>
        <v/>
      </c>
      <c r="N14" s="65" t="str">
        <f>MID(DATA!F12,11,1)</f>
        <v/>
      </c>
      <c r="O14" s="65"/>
      <c r="P14" s="65" t="str">
        <f>MID(DATA!F12,12,1)</f>
        <v/>
      </c>
      <c r="Q14" s="65" t="str">
        <f>UPPER(DATA!B12)</f>
        <v/>
      </c>
      <c r="R14" s="65" t="str">
        <f>UPPER(DATA!C12)</f>
        <v/>
      </c>
      <c r="S14" s="65" t="str">
        <f>UPPER(DATA!D12)</f>
        <v/>
      </c>
      <c r="T14" s="65" t="str">
        <f>UPPER(IF(DATA!BK12=TRUE,"  ",IF(DATA!BK12=FALSE,DATA!E12)))</f>
        <v xml:space="preserve">  </v>
      </c>
      <c r="U14" s="65"/>
      <c r="V14" s="317" t="str">
        <f>IF(DATA!BQ12=TRUE," ",IF(DATA!BQ12=FALSE,DATA!G12))</f>
        <v xml:space="preserve"> </v>
      </c>
      <c r="W14" s="318"/>
      <c r="X14" s="90">
        <f>DATA!H12</f>
        <v>0</v>
      </c>
      <c r="Y14" s="65"/>
      <c r="Z14" s="90">
        <f>DATA!J12</f>
        <v>0</v>
      </c>
      <c r="AA14" s="65"/>
      <c r="AB14" s="319" t="str">
        <f>IF(Z14&gt;0,DATA!BG12,IF(Z14=0," "))</f>
        <v xml:space="preserve"> </v>
      </c>
      <c r="AC14" s="320"/>
      <c r="AD14" s="120" t="str">
        <f>IF(Z14&gt;0,DATA!BI12,IF(Z14=0," "))</f>
        <v xml:space="preserve"> </v>
      </c>
      <c r="AE14" s="65"/>
      <c r="AF14" s="66" t="str">
        <f>UPPER(IF(DATA!BO12=TRUE," ",IF(DATA!BO12=FALSE,DATA!BS12)))</f>
        <v xml:space="preserve"> </v>
      </c>
      <c r="AG14" s="96" t="str">
        <f>IF(DATA!BP12=TRUE," ",IF(DATA!BP12=FALSE,DATA!BT12))</f>
        <v/>
      </c>
    </row>
    <row r="15" spans="1:33" x14ac:dyDescent="0.2">
      <c r="A15" s="22">
        <f>DATA!A13</f>
        <v>5</v>
      </c>
      <c r="B15" s="65"/>
      <c r="C15" s="65" t="str">
        <f>LEFT(DATA!F13,1)</f>
        <v/>
      </c>
      <c r="D15" s="65" t="str">
        <f>MID(DATA!F13,2,1)</f>
        <v/>
      </c>
      <c r="E15" s="65"/>
      <c r="F15" s="65" t="str">
        <f>MID(DATA!F13,3,1)</f>
        <v/>
      </c>
      <c r="G15" s="65" t="str">
        <f>MID(DATA!F13,4,1)</f>
        <v/>
      </c>
      <c r="H15" s="65" t="str">
        <f>MID(DATA!F13,5,1)</f>
        <v/>
      </c>
      <c r="I15" s="65" t="str">
        <f>MID(DATA!F13,6,1)</f>
        <v/>
      </c>
      <c r="J15" s="65" t="str">
        <f>MID(DATA!F13,7,1)</f>
        <v/>
      </c>
      <c r="K15" s="65" t="str">
        <f>MID(DATA!F13,8,1)</f>
        <v/>
      </c>
      <c r="L15" s="65" t="str">
        <f>MID(DATA!F13,9,1)</f>
        <v/>
      </c>
      <c r="M15" s="65" t="str">
        <f>MID(DATA!F13,10,1)</f>
        <v/>
      </c>
      <c r="N15" s="65" t="str">
        <f>MID(DATA!F13,11,1)</f>
        <v/>
      </c>
      <c r="O15" s="65"/>
      <c r="P15" s="65" t="str">
        <f>MID(DATA!F13,12,1)</f>
        <v/>
      </c>
      <c r="Q15" s="65" t="str">
        <f>UPPER(DATA!B13)</f>
        <v/>
      </c>
      <c r="R15" s="65" t="str">
        <f>UPPER(DATA!C13)</f>
        <v/>
      </c>
      <c r="S15" s="65" t="str">
        <f>UPPER(DATA!D13)</f>
        <v/>
      </c>
      <c r="T15" s="65" t="str">
        <f>UPPER(IF(DATA!BK13=TRUE,"  ",IF(DATA!BK13=FALSE,DATA!E13)))</f>
        <v xml:space="preserve">  </v>
      </c>
      <c r="U15" s="65"/>
      <c r="V15" s="317" t="str">
        <f>IF(DATA!BQ13=TRUE," ",IF(DATA!BQ13=FALSE,DATA!G13))</f>
        <v xml:space="preserve"> </v>
      </c>
      <c r="W15" s="318"/>
      <c r="X15" s="90">
        <f>DATA!H13</f>
        <v>0</v>
      </c>
      <c r="Y15" s="65"/>
      <c r="Z15" s="90">
        <f>DATA!J13</f>
        <v>0</v>
      </c>
      <c r="AA15" s="65"/>
      <c r="AB15" s="319" t="str">
        <f>IF(Z15&gt;0,DATA!BG13,IF(Z15=0," "))</f>
        <v xml:space="preserve"> </v>
      </c>
      <c r="AC15" s="320"/>
      <c r="AD15" s="120" t="str">
        <f>IF(Z15&gt;0,DATA!BI13,IF(Z15=0," "))</f>
        <v xml:space="preserve"> </v>
      </c>
      <c r="AE15" s="65"/>
      <c r="AF15" s="66" t="str">
        <f>UPPER(IF(DATA!BO13=TRUE," ",IF(DATA!BO13=FALSE,DATA!BS13)))</f>
        <v xml:space="preserve"> </v>
      </c>
      <c r="AG15" s="96" t="str">
        <f>IF(DATA!BP13=TRUE," ",IF(DATA!BP13=FALSE,DATA!BT13))</f>
        <v/>
      </c>
    </row>
    <row r="16" spans="1:33" x14ac:dyDescent="0.2">
      <c r="A16" s="22">
        <f>DATA!A14</f>
        <v>6</v>
      </c>
      <c r="B16" s="65"/>
      <c r="C16" s="65" t="str">
        <f>LEFT(DATA!F14,1)</f>
        <v/>
      </c>
      <c r="D16" s="65" t="str">
        <f>MID(DATA!F14,2,1)</f>
        <v/>
      </c>
      <c r="E16" s="65"/>
      <c r="F16" s="65" t="str">
        <f>MID(DATA!F14,3,1)</f>
        <v/>
      </c>
      <c r="G16" s="65" t="str">
        <f>MID(DATA!F14,4,1)</f>
        <v/>
      </c>
      <c r="H16" s="65" t="str">
        <f>MID(DATA!F14,5,1)</f>
        <v/>
      </c>
      <c r="I16" s="65" t="str">
        <f>MID(DATA!F14,6,1)</f>
        <v/>
      </c>
      <c r="J16" s="65" t="str">
        <f>MID(DATA!F14,7,1)</f>
        <v/>
      </c>
      <c r="K16" s="65" t="str">
        <f>MID(DATA!F14,8,1)</f>
        <v/>
      </c>
      <c r="L16" s="65" t="str">
        <f>MID(DATA!F14,9,1)</f>
        <v/>
      </c>
      <c r="M16" s="65" t="str">
        <f>MID(DATA!F14,10,1)</f>
        <v/>
      </c>
      <c r="N16" s="65" t="str">
        <f>MID(DATA!F14,11,1)</f>
        <v/>
      </c>
      <c r="O16" s="65"/>
      <c r="P16" s="65" t="str">
        <f>MID(DATA!F14,12,1)</f>
        <v/>
      </c>
      <c r="Q16" s="65" t="str">
        <f>UPPER(DATA!B14)</f>
        <v/>
      </c>
      <c r="R16" s="65" t="str">
        <f>UPPER(DATA!C14)</f>
        <v/>
      </c>
      <c r="S16" s="65" t="str">
        <f>UPPER(DATA!D14)</f>
        <v/>
      </c>
      <c r="T16" s="65" t="str">
        <f>UPPER(IF(DATA!BK14=TRUE,"  ",IF(DATA!BK14=FALSE,DATA!E14)))</f>
        <v xml:space="preserve">  </v>
      </c>
      <c r="U16" s="65"/>
      <c r="V16" s="317" t="str">
        <f>IF(DATA!BQ14=TRUE," ",IF(DATA!BQ14=FALSE,DATA!G14))</f>
        <v xml:space="preserve"> </v>
      </c>
      <c r="W16" s="318"/>
      <c r="X16" s="90">
        <f>DATA!H14</f>
        <v>0</v>
      </c>
      <c r="Y16" s="65"/>
      <c r="Z16" s="90">
        <f>DATA!J14</f>
        <v>0</v>
      </c>
      <c r="AA16" s="65"/>
      <c r="AB16" s="319" t="str">
        <f>IF(Z16&gt;0,DATA!BG14,IF(Z16=0," "))</f>
        <v xml:space="preserve"> </v>
      </c>
      <c r="AC16" s="320"/>
      <c r="AD16" s="120" t="str">
        <f>IF(Z16&gt;0,DATA!BI14,IF(Z16=0," "))</f>
        <v xml:space="preserve"> </v>
      </c>
      <c r="AE16" s="65"/>
      <c r="AF16" s="66" t="str">
        <f>UPPER(IF(DATA!BO14=TRUE," ",IF(DATA!BO14=FALSE,DATA!BS14)))</f>
        <v xml:space="preserve"> </v>
      </c>
      <c r="AG16" s="96" t="str">
        <f>IF(DATA!BP14=TRUE," ",IF(DATA!BP14=FALSE,DATA!BT14))</f>
        <v xml:space="preserve"> </v>
      </c>
    </row>
    <row r="17" spans="1:33" x14ac:dyDescent="0.2">
      <c r="A17" s="22">
        <f>DATA!A15</f>
        <v>7</v>
      </c>
      <c r="B17" s="65"/>
      <c r="C17" s="65" t="str">
        <f>LEFT(DATA!F15,1)</f>
        <v/>
      </c>
      <c r="D17" s="65" t="str">
        <f>MID(DATA!F15,2,1)</f>
        <v/>
      </c>
      <c r="E17" s="65"/>
      <c r="F17" s="65" t="str">
        <f>MID(DATA!F15,3,1)</f>
        <v/>
      </c>
      <c r="G17" s="65" t="str">
        <f>MID(DATA!F15,4,1)</f>
        <v/>
      </c>
      <c r="H17" s="65" t="str">
        <f>MID(DATA!F15,5,1)</f>
        <v/>
      </c>
      <c r="I17" s="65" t="str">
        <f>MID(DATA!F15,6,1)</f>
        <v/>
      </c>
      <c r="J17" s="65" t="str">
        <f>MID(DATA!F15,7,1)</f>
        <v/>
      </c>
      <c r="K17" s="65" t="str">
        <f>MID(DATA!F15,8,1)</f>
        <v/>
      </c>
      <c r="L17" s="65" t="str">
        <f>MID(DATA!F15,9,1)</f>
        <v/>
      </c>
      <c r="M17" s="65" t="str">
        <f>MID(DATA!F15,10,1)</f>
        <v/>
      </c>
      <c r="N17" s="65" t="str">
        <f>MID(DATA!F15,11,1)</f>
        <v/>
      </c>
      <c r="O17" s="65"/>
      <c r="P17" s="65" t="str">
        <f>MID(DATA!F15,12,1)</f>
        <v/>
      </c>
      <c r="Q17" s="65" t="str">
        <f>UPPER(DATA!B15)</f>
        <v/>
      </c>
      <c r="R17" s="65" t="str">
        <f>UPPER(DATA!C15)</f>
        <v/>
      </c>
      <c r="S17" s="65" t="str">
        <f>UPPER(DATA!D15)</f>
        <v/>
      </c>
      <c r="T17" s="65" t="str">
        <f>UPPER(IF(DATA!BK15=TRUE,"  ",IF(DATA!BK15=FALSE,DATA!E15)))</f>
        <v xml:space="preserve">  </v>
      </c>
      <c r="U17" s="65"/>
      <c r="V17" s="317" t="str">
        <f>IF(DATA!BQ15=TRUE," ",IF(DATA!BQ15=FALSE,DATA!G15))</f>
        <v xml:space="preserve"> </v>
      </c>
      <c r="W17" s="318"/>
      <c r="X17" s="90">
        <f>DATA!H15</f>
        <v>0</v>
      </c>
      <c r="Y17" s="65"/>
      <c r="Z17" s="90">
        <f>DATA!J15</f>
        <v>0</v>
      </c>
      <c r="AA17" s="65"/>
      <c r="AB17" s="319" t="str">
        <f>IF(Z17&gt;0,DATA!BG15,IF(Z17=0," "))</f>
        <v xml:space="preserve"> </v>
      </c>
      <c r="AC17" s="320"/>
      <c r="AD17" s="120" t="str">
        <f>IF(Z17&gt;0,DATA!BI15,IF(Z17=0," "))</f>
        <v xml:space="preserve"> </v>
      </c>
      <c r="AE17" s="65"/>
      <c r="AF17" s="66" t="str">
        <f>UPPER(IF(DATA!BO15=TRUE," ",IF(DATA!BO15=FALSE,DATA!BS15)))</f>
        <v xml:space="preserve"> </v>
      </c>
      <c r="AG17" s="96" t="str">
        <f>IF(DATA!BP15=TRUE," ",IF(DATA!BP15=FALSE,DATA!BT15))</f>
        <v xml:space="preserve"> </v>
      </c>
    </row>
    <row r="18" spans="1:33" x14ac:dyDescent="0.2">
      <c r="A18" s="22">
        <f>DATA!A16</f>
        <v>8</v>
      </c>
      <c r="B18" s="65"/>
      <c r="C18" s="65" t="str">
        <f>LEFT(DATA!F16,1)</f>
        <v/>
      </c>
      <c r="D18" s="65" t="str">
        <f>MID(DATA!F16,2,1)</f>
        <v/>
      </c>
      <c r="E18" s="65"/>
      <c r="F18" s="65" t="str">
        <f>MID(DATA!F16,3,1)</f>
        <v/>
      </c>
      <c r="G18" s="65" t="str">
        <f>MID(DATA!F16,4,1)</f>
        <v/>
      </c>
      <c r="H18" s="65" t="str">
        <f>MID(DATA!F16,5,1)</f>
        <v/>
      </c>
      <c r="I18" s="65" t="str">
        <f>MID(DATA!F16,6,1)</f>
        <v/>
      </c>
      <c r="J18" s="65" t="str">
        <f>MID(DATA!F16,7,1)</f>
        <v/>
      </c>
      <c r="K18" s="65" t="str">
        <f>MID(DATA!F16,8,1)</f>
        <v/>
      </c>
      <c r="L18" s="65" t="str">
        <f>MID(DATA!F16,9,1)</f>
        <v/>
      </c>
      <c r="M18" s="65" t="str">
        <f>MID(DATA!F16,10,1)</f>
        <v/>
      </c>
      <c r="N18" s="65" t="str">
        <f>MID(DATA!F16,11,1)</f>
        <v/>
      </c>
      <c r="O18" s="65"/>
      <c r="P18" s="65" t="str">
        <f>MID(DATA!F16,12,1)</f>
        <v/>
      </c>
      <c r="Q18" s="65" t="str">
        <f>UPPER(DATA!B16)</f>
        <v/>
      </c>
      <c r="R18" s="65" t="str">
        <f>UPPER(DATA!C16)</f>
        <v/>
      </c>
      <c r="S18" s="65" t="str">
        <f>UPPER(DATA!D16)</f>
        <v/>
      </c>
      <c r="T18" s="65" t="str">
        <f>UPPER(IF(DATA!BK16=TRUE,"  ",IF(DATA!BK16=FALSE,DATA!E16)))</f>
        <v xml:space="preserve">  </v>
      </c>
      <c r="U18" s="65"/>
      <c r="V18" s="317" t="str">
        <f>IF(DATA!BQ16=TRUE," ",IF(DATA!BQ16=FALSE,DATA!G16))</f>
        <v xml:space="preserve"> </v>
      </c>
      <c r="W18" s="318"/>
      <c r="X18" s="90">
        <f>DATA!H16</f>
        <v>0</v>
      </c>
      <c r="Y18" s="65"/>
      <c r="Z18" s="90">
        <f>DATA!J16</f>
        <v>0</v>
      </c>
      <c r="AA18" s="65"/>
      <c r="AB18" s="319" t="str">
        <f>IF(Z18&gt;0,DATA!BG16,IF(Z18=0," "))</f>
        <v xml:space="preserve"> </v>
      </c>
      <c r="AC18" s="320"/>
      <c r="AD18" s="120" t="str">
        <f>IF(Z18&gt;0,DATA!BI16,IF(Z18=0," "))</f>
        <v xml:space="preserve"> </v>
      </c>
      <c r="AE18" s="65"/>
      <c r="AF18" s="66" t="str">
        <f>UPPER(IF(DATA!BO16=TRUE," ",IF(DATA!BO16=FALSE,DATA!BS16)))</f>
        <v xml:space="preserve"> </v>
      </c>
      <c r="AG18" s="96" t="str">
        <f>IF(DATA!BP16=TRUE," ",IF(DATA!BP16=FALSE,DATA!BT16))</f>
        <v xml:space="preserve"> </v>
      </c>
    </row>
    <row r="19" spans="1:33" x14ac:dyDescent="0.2">
      <c r="A19" s="22">
        <f>DATA!A17</f>
        <v>9</v>
      </c>
      <c r="B19" s="65"/>
      <c r="C19" s="65" t="str">
        <f>LEFT(DATA!F17,1)</f>
        <v/>
      </c>
      <c r="D19" s="65" t="str">
        <f>MID(DATA!F17,2,1)</f>
        <v/>
      </c>
      <c r="E19" s="65"/>
      <c r="F19" s="65" t="str">
        <f>MID(DATA!F17,3,1)</f>
        <v/>
      </c>
      <c r="G19" s="65" t="str">
        <f>MID(DATA!F17,4,1)</f>
        <v/>
      </c>
      <c r="H19" s="65" t="str">
        <f>MID(DATA!F17,5,1)</f>
        <v/>
      </c>
      <c r="I19" s="65" t="str">
        <f>MID(DATA!F17,6,1)</f>
        <v/>
      </c>
      <c r="J19" s="65" t="str">
        <f>MID(DATA!F17,7,1)</f>
        <v/>
      </c>
      <c r="K19" s="65" t="str">
        <f>MID(DATA!F17,8,1)</f>
        <v/>
      </c>
      <c r="L19" s="65" t="str">
        <f>MID(DATA!F17,9,1)</f>
        <v/>
      </c>
      <c r="M19" s="65" t="str">
        <f>MID(DATA!F17,10,1)</f>
        <v/>
      </c>
      <c r="N19" s="65" t="str">
        <f>MID(DATA!F17,11,1)</f>
        <v/>
      </c>
      <c r="O19" s="65"/>
      <c r="P19" s="65" t="str">
        <f>MID(DATA!F17,12,1)</f>
        <v/>
      </c>
      <c r="Q19" s="65" t="str">
        <f>UPPER(DATA!B17)</f>
        <v/>
      </c>
      <c r="R19" s="65" t="str">
        <f>UPPER(DATA!C17)</f>
        <v/>
      </c>
      <c r="S19" s="65" t="str">
        <f>UPPER(DATA!D17)</f>
        <v/>
      </c>
      <c r="T19" s="65" t="str">
        <f>UPPER(IF(DATA!BK17=TRUE,"  ",IF(DATA!BK17=FALSE,DATA!E17)))</f>
        <v xml:space="preserve">  </v>
      </c>
      <c r="U19" s="65"/>
      <c r="V19" s="317" t="str">
        <f>IF(DATA!BQ17=TRUE," ",IF(DATA!BQ17=FALSE,DATA!G17))</f>
        <v xml:space="preserve"> </v>
      </c>
      <c r="W19" s="318"/>
      <c r="X19" s="90">
        <f>DATA!H17</f>
        <v>0</v>
      </c>
      <c r="Y19" s="65"/>
      <c r="Z19" s="90">
        <f>DATA!J17</f>
        <v>0</v>
      </c>
      <c r="AA19" s="65"/>
      <c r="AB19" s="319" t="str">
        <f>IF(Z19&gt;0,DATA!BG17,IF(Z19=0," "))</f>
        <v xml:space="preserve"> </v>
      </c>
      <c r="AC19" s="320"/>
      <c r="AD19" s="120" t="str">
        <f>IF(Z19&gt;0,DATA!BI17,IF(Z19=0," "))</f>
        <v xml:space="preserve"> </v>
      </c>
      <c r="AE19" s="65"/>
      <c r="AF19" s="66" t="str">
        <f>UPPER(IF(DATA!BO17=TRUE," ",IF(DATA!BO17=FALSE,DATA!BS17)))</f>
        <v xml:space="preserve"> </v>
      </c>
      <c r="AG19" s="96" t="str">
        <f>IF(DATA!BP17=TRUE," ",IF(DATA!BP17=FALSE,DATA!BT17))</f>
        <v xml:space="preserve"> </v>
      </c>
    </row>
    <row r="20" spans="1:33" x14ac:dyDescent="0.2">
      <c r="A20" s="22">
        <f>DATA!A18</f>
        <v>10</v>
      </c>
      <c r="B20" s="65"/>
      <c r="C20" s="65" t="str">
        <f>LEFT(DATA!F18,1)</f>
        <v/>
      </c>
      <c r="D20" s="65" t="str">
        <f>MID(DATA!F18,2,1)</f>
        <v/>
      </c>
      <c r="E20" s="65"/>
      <c r="F20" s="65" t="str">
        <f>MID(DATA!F18,3,1)</f>
        <v/>
      </c>
      <c r="G20" s="65" t="str">
        <f>MID(DATA!F18,4,1)</f>
        <v/>
      </c>
      <c r="H20" s="65" t="str">
        <f>MID(DATA!F18,5,1)</f>
        <v/>
      </c>
      <c r="I20" s="65" t="str">
        <f>MID(DATA!F18,6,1)</f>
        <v/>
      </c>
      <c r="J20" s="65" t="str">
        <f>MID(DATA!F18,7,1)</f>
        <v/>
      </c>
      <c r="K20" s="65" t="str">
        <f>MID(DATA!F18,8,1)</f>
        <v/>
      </c>
      <c r="L20" s="65" t="str">
        <f>MID(DATA!F18,9,1)</f>
        <v/>
      </c>
      <c r="M20" s="65" t="str">
        <f>MID(DATA!F18,10,1)</f>
        <v/>
      </c>
      <c r="N20" s="65" t="str">
        <f>MID(DATA!F18,11,1)</f>
        <v/>
      </c>
      <c r="O20" s="65"/>
      <c r="P20" s="65" t="str">
        <f>MID(DATA!F18,12,1)</f>
        <v/>
      </c>
      <c r="Q20" s="65" t="str">
        <f>UPPER(DATA!B18)</f>
        <v/>
      </c>
      <c r="R20" s="65" t="str">
        <f>UPPER(DATA!C18)</f>
        <v/>
      </c>
      <c r="S20" s="65" t="str">
        <f>UPPER(DATA!D18)</f>
        <v/>
      </c>
      <c r="T20" s="65" t="str">
        <f>UPPER(IF(DATA!BK18=TRUE,"  ",IF(DATA!BK18=FALSE,DATA!E18)))</f>
        <v xml:space="preserve">  </v>
      </c>
      <c r="U20" s="65"/>
      <c r="V20" s="317" t="str">
        <f>IF(DATA!BQ18=TRUE," ",IF(DATA!BQ18=FALSE,DATA!G18))</f>
        <v xml:space="preserve"> </v>
      </c>
      <c r="W20" s="318"/>
      <c r="X20" s="90">
        <f>DATA!H18</f>
        <v>0</v>
      </c>
      <c r="Y20" s="65"/>
      <c r="Z20" s="90">
        <f>DATA!J18</f>
        <v>0</v>
      </c>
      <c r="AA20" s="65"/>
      <c r="AB20" s="319" t="str">
        <f>IF(Z20&gt;0,DATA!BG18,IF(Z20=0," "))</f>
        <v xml:space="preserve"> </v>
      </c>
      <c r="AC20" s="320"/>
      <c r="AD20" s="120" t="str">
        <f>IF(Z20&gt;0,DATA!BI18,IF(Z20=0," "))</f>
        <v xml:space="preserve"> </v>
      </c>
      <c r="AE20" s="65"/>
      <c r="AF20" s="66" t="str">
        <f>UPPER(IF(DATA!BO18=TRUE," ",IF(DATA!BO18=FALSE,DATA!BS18)))</f>
        <v xml:space="preserve"> </v>
      </c>
      <c r="AG20" s="96" t="str">
        <f>IF(DATA!BP18=TRUE," ",IF(DATA!BP18=FALSE,DATA!BT18))</f>
        <v xml:space="preserve"> </v>
      </c>
    </row>
    <row r="21" spans="1:33" x14ac:dyDescent="0.2">
      <c r="A21" s="22">
        <f>DATA!A19</f>
        <v>11</v>
      </c>
      <c r="B21" s="65"/>
      <c r="C21" s="65" t="str">
        <f>LEFT(DATA!F19,1)</f>
        <v/>
      </c>
      <c r="D21" s="65" t="str">
        <f>MID(DATA!F19,2,1)</f>
        <v/>
      </c>
      <c r="E21" s="65"/>
      <c r="F21" s="65" t="str">
        <f>MID(DATA!F19,3,1)</f>
        <v/>
      </c>
      <c r="G21" s="65" t="str">
        <f>MID(DATA!F19,4,1)</f>
        <v/>
      </c>
      <c r="H21" s="65" t="str">
        <f>MID(DATA!F19,5,1)</f>
        <v/>
      </c>
      <c r="I21" s="65" t="str">
        <f>MID(DATA!F19,6,1)</f>
        <v/>
      </c>
      <c r="J21" s="65" t="str">
        <f>MID(DATA!F19,7,1)</f>
        <v/>
      </c>
      <c r="K21" s="65" t="str">
        <f>MID(DATA!F19,8,1)</f>
        <v/>
      </c>
      <c r="L21" s="65" t="str">
        <f>MID(DATA!F19,9,1)</f>
        <v/>
      </c>
      <c r="M21" s="65" t="str">
        <f>MID(DATA!F19,10,1)</f>
        <v/>
      </c>
      <c r="N21" s="65" t="str">
        <f>MID(DATA!F19,11,1)</f>
        <v/>
      </c>
      <c r="O21" s="65"/>
      <c r="P21" s="65" t="str">
        <f>MID(DATA!F19,12,1)</f>
        <v/>
      </c>
      <c r="Q21" s="65" t="str">
        <f>UPPER(DATA!B19)</f>
        <v/>
      </c>
      <c r="R21" s="65" t="str">
        <f>UPPER(DATA!C19)</f>
        <v/>
      </c>
      <c r="S21" s="65" t="str">
        <f>UPPER(DATA!D19)</f>
        <v/>
      </c>
      <c r="T21" s="65" t="str">
        <f>UPPER(IF(DATA!BK19=TRUE,"  ",IF(DATA!BK19=FALSE,DATA!E19)))</f>
        <v xml:space="preserve">  </v>
      </c>
      <c r="U21" s="65"/>
      <c r="V21" s="317" t="str">
        <f>IF(DATA!BQ19=TRUE," ",IF(DATA!BQ19=FALSE,DATA!G19))</f>
        <v xml:space="preserve"> </v>
      </c>
      <c r="W21" s="318"/>
      <c r="X21" s="90">
        <f>DATA!H19</f>
        <v>0</v>
      </c>
      <c r="Y21" s="65"/>
      <c r="Z21" s="90">
        <f>DATA!J19</f>
        <v>0</v>
      </c>
      <c r="AA21" s="65"/>
      <c r="AB21" s="319" t="str">
        <f>IF(Z21&gt;0,DATA!BG19,IF(Z21=0," "))</f>
        <v xml:space="preserve"> </v>
      </c>
      <c r="AC21" s="320"/>
      <c r="AD21" s="120" t="str">
        <f>IF(Z21&gt;0,DATA!BI19,IF(Z21=0," "))</f>
        <v xml:space="preserve"> </v>
      </c>
      <c r="AE21" s="65"/>
      <c r="AF21" s="66" t="str">
        <f>UPPER(IF(DATA!BO19=TRUE," ",IF(DATA!BO19=FALSE,DATA!BS19)))</f>
        <v xml:space="preserve"> </v>
      </c>
      <c r="AG21" s="96" t="str">
        <f>IF(DATA!BP19=TRUE," ",IF(DATA!BP19=FALSE,DATA!BT19))</f>
        <v xml:space="preserve"> </v>
      </c>
    </row>
    <row r="22" spans="1:33" x14ac:dyDescent="0.2">
      <c r="A22" s="22">
        <f>DATA!A20</f>
        <v>12</v>
      </c>
      <c r="B22" s="65"/>
      <c r="C22" s="65" t="str">
        <f>LEFT(DATA!F20,1)</f>
        <v/>
      </c>
      <c r="D22" s="65" t="str">
        <f>MID(DATA!F20,2,1)</f>
        <v/>
      </c>
      <c r="E22" s="65"/>
      <c r="F22" s="65" t="str">
        <f>MID(DATA!F20,3,1)</f>
        <v/>
      </c>
      <c r="G22" s="65" t="str">
        <f>MID(DATA!F20,4,1)</f>
        <v/>
      </c>
      <c r="H22" s="65" t="str">
        <f>MID(DATA!F20,5,1)</f>
        <v/>
      </c>
      <c r="I22" s="65" t="str">
        <f>MID(DATA!F20,6,1)</f>
        <v/>
      </c>
      <c r="J22" s="65" t="str">
        <f>MID(DATA!F20,7,1)</f>
        <v/>
      </c>
      <c r="K22" s="65" t="str">
        <f>MID(DATA!F20,8,1)</f>
        <v/>
      </c>
      <c r="L22" s="65" t="str">
        <f>MID(DATA!F20,9,1)</f>
        <v/>
      </c>
      <c r="M22" s="65" t="str">
        <f>MID(DATA!F20,10,1)</f>
        <v/>
      </c>
      <c r="N22" s="65" t="str">
        <f>MID(DATA!F20,11,1)</f>
        <v/>
      </c>
      <c r="O22" s="65"/>
      <c r="P22" s="65" t="str">
        <f>MID(DATA!F20,12,1)</f>
        <v/>
      </c>
      <c r="Q22" s="65" t="str">
        <f>UPPER(DATA!B20)</f>
        <v/>
      </c>
      <c r="R22" s="65" t="str">
        <f>UPPER(DATA!C20)</f>
        <v/>
      </c>
      <c r="S22" s="65" t="str">
        <f>UPPER(DATA!D20)</f>
        <v/>
      </c>
      <c r="T22" s="65" t="str">
        <f>UPPER(IF(DATA!BK20=TRUE,"  ",IF(DATA!BK20=FALSE,DATA!E20)))</f>
        <v xml:space="preserve">  </v>
      </c>
      <c r="U22" s="65"/>
      <c r="V22" s="317" t="str">
        <f>IF(DATA!BQ20=TRUE," ",IF(DATA!BQ20=FALSE,DATA!G20))</f>
        <v xml:space="preserve"> </v>
      </c>
      <c r="W22" s="318"/>
      <c r="X22" s="90">
        <f>DATA!H20</f>
        <v>0</v>
      </c>
      <c r="Y22" s="65"/>
      <c r="Z22" s="90">
        <f>DATA!J20</f>
        <v>0</v>
      </c>
      <c r="AA22" s="65"/>
      <c r="AB22" s="319" t="str">
        <f>IF(Z22&gt;0,DATA!BG20,IF(Z22=0," "))</f>
        <v xml:space="preserve"> </v>
      </c>
      <c r="AC22" s="320"/>
      <c r="AD22" s="120" t="str">
        <f>IF(Z22&gt;0,DATA!BI20,IF(Z22=0," "))</f>
        <v xml:space="preserve"> </v>
      </c>
      <c r="AE22" s="65"/>
      <c r="AF22" s="66" t="str">
        <f>UPPER(IF(DATA!BO20=TRUE," ",IF(DATA!BO20=FALSE,DATA!BS20)))</f>
        <v xml:space="preserve"> </v>
      </c>
      <c r="AG22" s="96" t="str">
        <f>IF(DATA!BP20=TRUE," ",IF(DATA!BP20=FALSE,DATA!BT20))</f>
        <v xml:space="preserve"> </v>
      </c>
    </row>
    <row r="23" spans="1:33" x14ac:dyDescent="0.2">
      <c r="A23" s="22">
        <f>DATA!A21</f>
        <v>13</v>
      </c>
      <c r="B23" s="65"/>
      <c r="C23" s="65" t="str">
        <f>LEFT(DATA!F21,1)</f>
        <v/>
      </c>
      <c r="D23" s="65" t="str">
        <f>MID(DATA!F21,2,1)</f>
        <v/>
      </c>
      <c r="E23" s="65"/>
      <c r="F23" s="65" t="str">
        <f>MID(DATA!F21,3,1)</f>
        <v/>
      </c>
      <c r="G23" s="65" t="str">
        <f>MID(DATA!F21,4,1)</f>
        <v/>
      </c>
      <c r="H23" s="65" t="str">
        <f>MID(DATA!F21,5,1)</f>
        <v/>
      </c>
      <c r="I23" s="65" t="str">
        <f>MID(DATA!F21,6,1)</f>
        <v/>
      </c>
      <c r="J23" s="65" t="str">
        <f>MID(DATA!F21,7,1)</f>
        <v/>
      </c>
      <c r="K23" s="65" t="str">
        <f>MID(DATA!F21,8,1)</f>
        <v/>
      </c>
      <c r="L23" s="65" t="str">
        <f>MID(DATA!F21,9,1)</f>
        <v/>
      </c>
      <c r="M23" s="65" t="str">
        <f>MID(DATA!F21,10,1)</f>
        <v/>
      </c>
      <c r="N23" s="65" t="str">
        <f>MID(DATA!F21,11,1)</f>
        <v/>
      </c>
      <c r="O23" s="65"/>
      <c r="P23" s="65" t="str">
        <f>MID(DATA!F21,12,1)</f>
        <v/>
      </c>
      <c r="Q23" s="65" t="str">
        <f>UPPER(DATA!B21)</f>
        <v/>
      </c>
      <c r="R23" s="65" t="str">
        <f>UPPER(DATA!C21)</f>
        <v/>
      </c>
      <c r="S23" s="65" t="str">
        <f>UPPER(DATA!D21)</f>
        <v/>
      </c>
      <c r="T23" s="65" t="str">
        <f>UPPER(IF(DATA!BK21=TRUE,"  ",IF(DATA!BK21=FALSE,DATA!E21)))</f>
        <v xml:space="preserve">  </v>
      </c>
      <c r="U23" s="65"/>
      <c r="V23" s="317" t="str">
        <f>IF(DATA!BQ21=TRUE," ",IF(DATA!BQ21=FALSE,DATA!G21))</f>
        <v xml:space="preserve"> </v>
      </c>
      <c r="W23" s="318"/>
      <c r="X23" s="90">
        <f>DATA!H21</f>
        <v>0</v>
      </c>
      <c r="Y23" s="65"/>
      <c r="Z23" s="90">
        <f>DATA!J21</f>
        <v>0</v>
      </c>
      <c r="AA23" s="65"/>
      <c r="AB23" s="319" t="str">
        <f>IF(Z23&gt;0,DATA!BG21,IF(Z23=0," "))</f>
        <v xml:space="preserve"> </v>
      </c>
      <c r="AC23" s="320"/>
      <c r="AD23" s="120" t="str">
        <f>IF(Z23&gt;0,DATA!BI21,IF(Z23=0," "))</f>
        <v xml:space="preserve"> </v>
      </c>
      <c r="AE23" s="65"/>
      <c r="AF23" s="66" t="str">
        <f>UPPER(IF(DATA!BO21=TRUE," ",IF(DATA!BO21=FALSE,DATA!BS21)))</f>
        <v xml:space="preserve"> </v>
      </c>
      <c r="AG23" s="96" t="str">
        <f>IF(DATA!BP21=TRUE," ",IF(DATA!BP21=FALSE,DATA!BT21))</f>
        <v xml:space="preserve"> </v>
      </c>
    </row>
    <row r="24" spans="1:33" x14ac:dyDescent="0.2">
      <c r="A24" s="22">
        <f>DATA!A22</f>
        <v>14</v>
      </c>
      <c r="B24" s="65"/>
      <c r="C24" s="65" t="str">
        <f>LEFT(DATA!F22,1)</f>
        <v/>
      </c>
      <c r="D24" s="65" t="str">
        <f>MID(DATA!F22,2,1)</f>
        <v/>
      </c>
      <c r="E24" s="65"/>
      <c r="F24" s="65" t="str">
        <f>MID(DATA!F22,3,1)</f>
        <v/>
      </c>
      <c r="G24" s="65" t="str">
        <f>MID(DATA!F22,4,1)</f>
        <v/>
      </c>
      <c r="H24" s="65" t="str">
        <f>MID(DATA!F22,5,1)</f>
        <v/>
      </c>
      <c r="I24" s="65" t="str">
        <f>MID(DATA!F22,6,1)</f>
        <v/>
      </c>
      <c r="J24" s="65" t="str">
        <f>MID(DATA!F22,7,1)</f>
        <v/>
      </c>
      <c r="K24" s="65" t="str">
        <f>MID(DATA!F22,8,1)</f>
        <v/>
      </c>
      <c r="L24" s="65" t="str">
        <f>MID(DATA!F22,9,1)</f>
        <v/>
      </c>
      <c r="M24" s="65" t="str">
        <f>MID(DATA!F22,10,1)</f>
        <v/>
      </c>
      <c r="N24" s="65" t="str">
        <f>MID(DATA!F22,11,1)</f>
        <v/>
      </c>
      <c r="O24" s="65"/>
      <c r="P24" s="65" t="str">
        <f>MID(DATA!F22,12,1)</f>
        <v/>
      </c>
      <c r="Q24" s="65" t="str">
        <f>UPPER(DATA!B22)</f>
        <v/>
      </c>
      <c r="R24" s="65" t="str">
        <f>UPPER(DATA!C22)</f>
        <v/>
      </c>
      <c r="S24" s="65" t="str">
        <f>UPPER(DATA!D22)</f>
        <v/>
      </c>
      <c r="T24" s="65" t="str">
        <f>UPPER(IF(DATA!BK22=TRUE,"  ",IF(DATA!BK22=FALSE,DATA!E22)))</f>
        <v xml:space="preserve">  </v>
      </c>
      <c r="U24" s="65"/>
      <c r="V24" s="317" t="str">
        <f>IF(DATA!BQ22=TRUE," ",IF(DATA!BQ22=FALSE,DATA!G22))</f>
        <v xml:space="preserve"> </v>
      </c>
      <c r="W24" s="318"/>
      <c r="X24" s="90">
        <f>DATA!H22</f>
        <v>0</v>
      </c>
      <c r="Y24" s="65"/>
      <c r="Z24" s="90">
        <f>DATA!J22</f>
        <v>0</v>
      </c>
      <c r="AA24" s="65"/>
      <c r="AB24" s="319" t="str">
        <f>IF(Z24&gt;0,DATA!BG22,IF(Z24=0," "))</f>
        <v xml:space="preserve"> </v>
      </c>
      <c r="AC24" s="320"/>
      <c r="AD24" s="120" t="str">
        <f>IF(Z24&gt;0,DATA!BI22,IF(Z24=0," "))</f>
        <v xml:space="preserve"> </v>
      </c>
      <c r="AE24" s="65"/>
      <c r="AF24" s="66" t="str">
        <f>UPPER(IF(DATA!BO22=TRUE," ",IF(DATA!BO22=FALSE,DATA!BS22)))</f>
        <v xml:space="preserve"> </v>
      </c>
      <c r="AG24" s="96" t="str">
        <f>IF(DATA!BP22=TRUE," ",IF(DATA!BP22=FALSE,DATA!BT22))</f>
        <v xml:space="preserve"> </v>
      </c>
    </row>
    <row r="25" spans="1:33" x14ac:dyDescent="0.2">
      <c r="A25" s="22">
        <f>DATA!A23</f>
        <v>15</v>
      </c>
      <c r="B25" s="65"/>
      <c r="C25" s="65" t="str">
        <f>LEFT(DATA!F23,1)</f>
        <v/>
      </c>
      <c r="D25" s="65" t="str">
        <f>MID(DATA!F23,2,1)</f>
        <v/>
      </c>
      <c r="E25" s="65"/>
      <c r="F25" s="65" t="str">
        <f>MID(DATA!F23,3,1)</f>
        <v/>
      </c>
      <c r="G25" s="65" t="str">
        <f>MID(DATA!F23,4,1)</f>
        <v/>
      </c>
      <c r="H25" s="65" t="str">
        <f>MID(DATA!F23,5,1)</f>
        <v/>
      </c>
      <c r="I25" s="65" t="str">
        <f>MID(DATA!F23,6,1)</f>
        <v/>
      </c>
      <c r="J25" s="65" t="str">
        <f>MID(DATA!F23,7,1)</f>
        <v/>
      </c>
      <c r="K25" s="65" t="str">
        <f>MID(DATA!F23,8,1)</f>
        <v/>
      </c>
      <c r="L25" s="65" t="str">
        <f>MID(DATA!F23,9,1)</f>
        <v/>
      </c>
      <c r="M25" s="65" t="str">
        <f>MID(DATA!F23,10,1)</f>
        <v/>
      </c>
      <c r="N25" s="65" t="str">
        <f>MID(DATA!F23,11,1)</f>
        <v/>
      </c>
      <c r="O25" s="65"/>
      <c r="P25" s="65" t="str">
        <f>MID(DATA!F23,12,1)</f>
        <v/>
      </c>
      <c r="Q25" s="65" t="str">
        <f>UPPER(DATA!B23)</f>
        <v/>
      </c>
      <c r="R25" s="65" t="str">
        <f>UPPER(DATA!C23)</f>
        <v/>
      </c>
      <c r="S25" s="65" t="str">
        <f>UPPER(DATA!D23)</f>
        <v/>
      </c>
      <c r="T25" s="65" t="str">
        <f>UPPER(IF(DATA!BK23=TRUE,"  ",IF(DATA!BK23=FALSE,DATA!E23)))</f>
        <v xml:space="preserve">  </v>
      </c>
      <c r="U25" s="65"/>
      <c r="V25" s="317" t="str">
        <f>IF(DATA!BQ23=TRUE," ",IF(DATA!BQ23=FALSE,DATA!G23))</f>
        <v xml:space="preserve"> </v>
      </c>
      <c r="W25" s="318"/>
      <c r="X25" s="90">
        <f>DATA!H23</f>
        <v>0</v>
      </c>
      <c r="Y25" s="65"/>
      <c r="Z25" s="90">
        <f>DATA!J23</f>
        <v>0</v>
      </c>
      <c r="AA25" s="65"/>
      <c r="AB25" s="319" t="str">
        <f>IF(Z25&gt;0,DATA!BG23,IF(Z25=0," "))</f>
        <v xml:space="preserve"> </v>
      </c>
      <c r="AC25" s="320"/>
      <c r="AD25" s="120" t="str">
        <f>IF(Z25&gt;0,DATA!BI23,IF(Z25=0," "))</f>
        <v xml:space="preserve"> </v>
      </c>
      <c r="AE25" s="65"/>
      <c r="AF25" s="66" t="str">
        <f>UPPER(IF(DATA!BO23=TRUE," ",IF(DATA!BO23=FALSE,DATA!BS23)))</f>
        <v xml:space="preserve"> </v>
      </c>
      <c r="AG25" s="96" t="str">
        <f>IF(DATA!BP23=TRUE," ",IF(DATA!BP23=FALSE,DATA!BT23))</f>
        <v xml:space="preserve"> </v>
      </c>
    </row>
    <row r="26" spans="1:33" x14ac:dyDescent="0.2">
      <c r="A26" s="22">
        <f>DATA!A24</f>
        <v>16</v>
      </c>
      <c r="B26" s="65"/>
      <c r="C26" s="65" t="str">
        <f>LEFT(DATA!F24,1)</f>
        <v/>
      </c>
      <c r="D26" s="65" t="str">
        <f>MID(DATA!F24,2,1)</f>
        <v/>
      </c>
      <c r="E26" s="65"/>
      <c r="F26" s="65" t="str">
        <f>MID(DATA!F24,3,1)</f>
        <v/>
      </c>
      <c r="G26" s="65" t="str">
        <f>MID(DATA!F24,4,1)</f>
        <v/>
      </c>
      <c r="H26" s="65" t="str">
        <f>MID(DATA!F24,5,1)</f>
        <v/>
      </c>
      <c r="I26" s="65" t="str">
        <f>MID(DATA!F24,6,1)</f>
        <v/>
      </c>
      <c r="J26" s="65" t="str">
        <f>MID(DATA!F24,7,1)</f>
        <v/>
      </c>
      <c r="K26" s="65" t="str">
        <f>MID(DATA!F24,8,1)</f>
        <v/>
      </c>
      <c r="L26" s="65" t="str">
        <f>MID(DATA!F24,9,1)</f>
        <v/>
      </c>
      <c r="M26" s="65" t="str">
        <f>MID(DATA!F24,10,1)</f>
        <v/>
      </c>
      <c r="N26" s="65" t="str">
        <f>MID(DATA!F24,11,1)</f>
        <v/>
      </c>
      <c r="O26" s="65"/>
      <c r="P26" s="65" t="str">
        <f>MID(DATA!F24,12,1)</f>
        <v/>
      </c>
      <c r="Q26" s="65" t="str">
        <f>UPPER(DATA!B24)</f>
        <v/>
      </c>
      <c r="R26" s="65" t="str">
        <f>UPPER(DATA!C24)</f>
        <v/>
      </c>
      <c r="S26" s="65" t="str">
        <f>UPPER(DATA!D24)</f>
        <v/>
      </c>
      <c r="T26" s="65" t="str">
        <f>UPPER(IF(DATA!BK24=TRUE,"  ",IF(DATA!BK24=FALSE,DATA!E24)))</f>
        <v xml:space="preserve">  </v>
      </c>
      <c r="U26" s="65"/>
      <c r="V26" s="317" t="str">
        <f>IF(DATA!BQ24=TRUE," ",IF(DATA!BQ24=FALSE,DATA!G24))</f>
        <v xml:space="preserve"> </v>
      </c>
      <c r="W26" s="318"/>
      <c r="X26" s="90">
        <f>DATA!H24</f>
        <v>0</v>
      </c>
      <c r="Y26" s="65"/>
      <c r="Z26" s="90">
        <f>DATA!J24</f>
        <v>0</v>
      </c>
      <c r="AA26" s="65"/>
      <c r="AB26" s="319" t="str">
        <f>IF(Z26&gt;0,DATA!BG24,IF(Z26=0," "))</f>
        <v xml:space="preserve"> </v>
      </c>
      <c r="AC26" s="320"/>
      <c r="AD26" s="120" t="str">
        <f>IF(Z26&gt;0,DATA!BI24,IF(Z26=0," "))</f>
        <v xml:space="preserve"> </v>
      </c>
      <c r="AE26" s="65"/>
      <c r="AF26" s="66" t="str">
        <f>UPPER(IF(DATA!BO24=TRUE," ",IF(DATA!BO24=FALSE,DATA!BS24)))</f>
        <v xml:space="preserve"> </v>
      </c>
      <c r="AG26" s="96" t="str">
        <f>IF(DATA!BP24=TRUE," ",IF(DATA!BP24=FALSE,DATA!BT24))</f>
        <v xml:space="preserve"> </v>
      </c>
    </row>
    <row r="27" spans="1:33" x14ac:dyDescent="0.2">
      <c r="A27" s="22">
        <f>DATA!A25</f>
        <v>17</v>
      </c>
      <c r="B27" s="65"/>
      <c r="C27" s="65" t="str">
        <f>LEFT(DATA!F25,1)</f>
        <v/>
      </c>
      <c r="D27" s="65" t="str">
        <f>MID(DATA!F25,2,1)</f>
        <v/>
      </c>
      <c r="E27" s="65"/>
      <c r="F27" s="65" t="str">
        <f>MID(DATA!F25,3,1)</f>
        <v/>
      </c>
      <c r="G27" s="65" t="str">
        <f>MID(DATA!F25,4,1)</f>
        <v/>
      </c>
      <c r="H27" s="65" t="str">
        <f>MID(DATA!F25,5,1)</f>
        <v/>
      </c>
      <c r="I27" s="65" t="str">
        <f>MID(DATA!F25,6,1)</f>
        <v/>
      </c>
      <c r="J27" s="65" t="str">
        <f>MID(DATA!F25,7,1)</f>
        <v/>
      </c>
      <c r="K27" s="65" t="str">
        <f>MID(DATA!F25,8,1)</f>
        <v/>
      </c>
      <c r="L27" s="65" t="str">
        <f>MID(DATA!F25,9,1)</f>
        <v/>
      </c>
      <c r="M27" s="65" t="str">
        <f>MID(DATA!F25,10,1)</f>
        <v/>
      </c>
      <c r="N27" s="65" t="str">
        <f>MID(DATA!F25,11,1)</f>
        <v/>
      </c>
      <c r="O27" s="65"/>
      <c r="P27" s="65" t="str">
        <f>MID(DATA!F25,12,1)</f>
        <v/>
      </c>
      <c r="Q27" s="65" t="str">
        <f>UPPER(DATA!B25)</f>
        <v/>
      </c>
      <c r="R27" s="65" t="str">
        <f>UPPER(DATA!C25)</f>
        <v/>
      </c>
      <c r="S27" s="65" t="str">
        <f>UPPER(DATA!D25)</f>
        <v/>
      </c>
      <c r="T27" s="65" t="str">
        <f>UPPER(IF(DATA!BK25=TRUE,"  ",IF(DATA!BK25=FALSE,DATA!E25)))</f>
        <v xml:space="preserve">  </v>
      </c>
      <c r="U27" s="65"/>
      <c r="V27" s="317" t="str">
        <f>IF(DATA!BQ25=TRUE," ",IF(DATA!BQ25=FALSE,DATA!G25))</f>
        <v xml:space="preserve"> </v>
      </c>
      <c r="W27" s="318"/>
      <c r="X27" s="90">
        <f>DATA!H25</f>
        <v>0</v>
      </c>
      <c r="Y27" s="65"/>
      <c r="Z27" s="90">
        <f>DATA!J25</f>
        <v>0</v>
      </c>
      <c r="AA27" s="65"/>
      <c r="AB27" s="319" t="str">
        <f>IF(Z27&gt;0,DATA!BG25,IF(Z27=0," "))</f>
        <v xml:space="preserve"> </v>
      </c>
      <c r="AC27" s="320"/>
      <c r="AD27" s="120" t="str">
        <f>IF(Z27&gt;0,DATA!BI25,IF(Z27=0," "))</f>
        <v xml:space="preserve"> </v>
      </c>
      <c r="AE27" s="65"/>
      <c r="AF27" s="66" t="str">
        <f>UPPER(IF(DATA!BO25=TRUE," ",IF(DATA!BO25=FALSE,DATA!BS25)))</f>
        <v xml:space="preserve"> </v>
      </c>
      <c r="AG27" s="96" t="str">
        <f>IF(DATA!BP25=TRUE," ",IF(DATA!BP25=FALSE,DATA!BT25))</f>
        <v xml:space="preserve"> </v>
      </c>
    </row>
    <row r="28" spans="1:33" x14ac:dyDescent="0.2">
      <c r="A28" s="22">
        <f>DATA!A26</f>
        <v>18</v>
      </c>
      <c r="B28" s="65"/>
      <c r="C28" s="65" t="str">
        <f>LEFT(DATA!F26,1)</f>
        <v/>
      </c>
      <c r="D28" s="65" t="str">
        <f>MID(DATA!F26,2,1)</f>
        <v/>
      </c>
      <c r="E28" s="65"/>
      <c r="F28" s="65" t="str">
        <f>MID(DATA!F26,3,1)</f>
        <v/>
      </c>
      <c r="G28" s="65" t="str">
        <f>MID(DATA!F26,4,1)</f>
        <v/>
      </c>
      <c r="H28" s="65" t="str">
        <f>MID(DATA!F26,5,1)</f>
        <v/>
      </c>
      <c r="I28" s="65" t="str">
        <f>MID(DATA!F26,6,1)</f>
        <v/>
      </c>
      <c r="J28" s="65" t="str">
        <f>MID(DATA!F26,7,1)</f>
        <v/>
      </c>
      <c r="K28" s="65" t="str">
        <f>MID(DATA!F26,8,1)</f>
        <v/>
      </c>
      <c r="L28" s="65" t="str">
        <f>MID(DATA!F26,9,1)</f>
        <v/>
      </c>
      <c r="M28" s="65" t="str">
        <f>MID(DATA!F26,10,1)</f>
        <v/>
      </c>
      <c r="N28" s="65" t="str">
        <f>MID(DATA!F26,11,1)</f>
        <v/>
      </c>
      <c r="O28" s="65"/>
      <c r="P28" s="65" t="str">
        <f>MID(DATA!F26,12,1)</f>
        <v/>
      </c>
      <c r="Q28" s="65" t="str">
        <f>UPPER(DATA!B26)</f>
        <v/>
      </c>
      <c r="R28" s="65" t="str">
        <f>UPPER(DATA!C26)</f>
        <v/>
      </c>
      <c r="S28" s="65" t="str">
        <f>UPPER(DATA!D26)</f>
        <v/>
      </c>
      <c r="T28" s="65" t="str">
        <f>UPPER(IF(DATA!BK26=TRUE,"  ",IF(DATA!BK26=FALSE,DATA!E26)))</f>
        <v xml:space="preserve">  </v>
      </c>
      <c r="U28" s="65"/>
      <c r="V28" s="317" t="str">
        <f>IF(DATA!BQ26=TRUE," ",IF(DATA!BQ26=FALSE,DATA!G26))</f>
        <v xml:space="preserve"> </v>
      </c>
      <c r="W28" s="318"/>
      <c r="X28" s="90">
        <f>DATA!H26</f>
        <v>0</v>
      </c>
      <c r="Y28" s="65"/>
      <c r="Z28" s="90">
        <f>DATA!J26</f>
        <v>0</v>
      </c>
      <c r="AA28" s="65"/>
      <c r="AB28" s="319" t="str">
        <f>IF(Z28&gt;0,DATA!BG26,IF(Z28=0," "))</f>
        <v xml:space="preserve"> </v>
      </c>
      <c r="AC28" s="320"/>
      <c r="AD28" s="120" t="str">
        <f>IF(Z28&gt;0,DATA!BI26,IF(Z28=0," "))</f>
        <v xml:space="preserve"> </v>
      </c>
      <c r="AE28" s="65"/>
      <c r="AF28" s="66" t="str">
        <f>UPPER(IF(DATA!BO26=TRUE," ",IF(DATA!BO26=FALSE,DATA!BS26)))</f>
        <v xml:space="preserve"> </v>
      </c>
      <c r="AG28" s="96" t="str">
        <f>IF(DATA!BP26=TRUE," ",IF(DATA!BP26=FALSE,DATA!BT26))</f>
        <v xml:space="preserve"> </v>
      </c>
    </row>
    <row r="29" spans="1:33" x14ac:dyDescent="0.2">
      <c r="A29" s="22">
        <f>DATA!A27</f>
        <v>19</v>
      </c>
      <c r="B29" s="65"/>
      <c r="C29" s="65" t="str">
        <f>LEFT(DATA!F27,1)</f>
        <v/>
      </c>
      <c r="D29" s="65" t="str">
        <f>MID(DATA!F27,2,1)</f>
        <v/>
      </c>
      <c r="E29" s="65"/>
      <c r="F29" s="65" t="str">
        <f>MID(DATA!F27,3,1)</f>
        <v/>
      </c>
      <c r="G29" s="65" t="str">
        <f>MID(DATA!F27,4,1)</f>
        <v/>
      </c>
      <c r="H29" s="65" t="str">
        <f>MID(DATA!F27,5,1)</f>
        <v/>
      </c>
      <c r="I29" s="65" t="str">
        <f>MID(DATA!F27,6,1)</f>
        <v/>
      </c>
      <c r="J29" s="65" t="str">
        <f>MID(DATA!F27,7,1)</f>
        <v/>
      </c>
      <c r="K29" s="65" t="str">
        <f>MID(DATA!F27,8,1)</f>
        <v/>
      </c>
      <c r="L29" s="65" t="str">
        <f>MID(DATA!F27,9,1)</f>
        <v/>
      </c>
      <c r="M29" s="65" t="str">
        <f>MID(DATA!F27,10,1)</f>
        <v/>
      </c>
      <c r="N29" s="65" t="str">
        <f>MID(DATA!F27,11,1)</f>
        <v/>
      </c>
      <c r="O29" s="65"/>
      <c r="P29" s="65" t="str">
        <f>MID(DATA!F27,12,1)</f>
        <v/>
      </c>
      <c r="Q29" s="65" t="str">
        <f>UPPER(DATA!B27)</f>
        <v/>
      </c>
      <c r="R29" s="65" t="str">
        <f>UPPER(DATA!C27)</f>
        <v/>
      </c>
      <c r="S29" s="65" t="str">
        <f>UPPER(DATA!D27)</f>
        <v/>
      </c>
      <c r="T29" s="65" t="str">
        <f>UPPER(IF(DATA!BK27=TRUE,"  ",IF(DATA!BK27=FALSE,DATA!E27)))</f>
        <v xml:space="preserve">  </v>
      </c>
      <c r="U29" s="65"/>
      <c r="V29" s="317" t="str">
        <f>IF(DATA!BQ27=TRUE," ",IF(DATA!BQ27=FALSE,DATA!G27))</f>
        <v xml:space="preserve"> </v>
      </c>
      <c r="W29" s="318"/>
      <c r="X29" s="90">
        <f>DATA!H27</f>
        <v>0</v>
      </c>
      <c r="Y29" s="65"/>
      <c r="Z29" s="90">
        <f>DATA!J27</f>
        <v>0</v>
      </c>
      <c r="AA29" s="65"/>
      <c r="AB29" s="319" t="str">
        <f>IF(Z29&gt;0,DATA!BG27,IF(Z29=0," "))</f>
        <v xml:space="preserve"> </v>
      </c>
      <c r="AC29" s="320"/>
      <c r="AD29" s="120" t="str">
        <f>IF(Z29&gt;0,DATA!BI27,IF(Z29=0," "))</f>
        <v xml:space="preserve"> </v>
      </c>
      <c r="AE29" s="65"/>
      <c r="AF29" s="66" t="str">
        <f>UPPER(IF(DATA!BO27=TRUE," ",IF(DATA!BO27=FALSE,DATA!BS27)))</f>
        <v xml:space="preserve"> </v>
      </c>
      <c r="AG29" s="96" t="str">
        <f>IF(DATA!BP27=TRUE," ",IF(DATA!BP27=FALSE,DATA!BT27))</f>
        <v xml:space="preserve"> </v>
      </c>
    </row>
    <row r="30" spans="1:33" x14ac:dyDescent="0.2">
      <c r="A30" s="22">
        <f>DATA!A28</f>
        <v>20</v>
      </c>
      <c r="B30" s="65"/>
      <c r="C30" s="65" t="str">
        <f>LEFT(DATA!F28,1)</f>
        <v/>
      </c>
      <c r="D30" s="65" t="str">
        <f>MID(DATA!F28,2,1)</f>
        <v/>
      </c>
      <c r="E30" s="65"/>
      <c r="F30" s="65" t="str">
        <f>MID(DATA!F28,3,1)</f>
        <v/>
      </c>
      <c r="G30" s="65" t="str">
        <f>MID(DATA!F28,4,1)</f>
        <v/>
      </c>
      <c r="H30" s="65" t="str">
        <f>MID(DATA!F28,5,1)</f>
        <v/>
      </c>
      <c r="I30" s="65" t="str">
        <f>MID(DATA!F28,6,1)</f>
        <v/>
      </c>
      <c r="J30" s="65" t="str">
        <f>MID(DATA!F28,7,1)</f>
        <v/>
      </c>
      <c r="K30" s="65" t="str">
        <f>MID(DATA!F28,8,1)</f>
        <v/>
      </c>
      <c r="L30" s="65" t="str">
        <f>MID(DATA!F28,9,1)</f>
        <v/>
      </c>
      <c r="M30" s="65" t="str">
        <f>MID(DATA!F28,10,1)</f>
        <v/>
      </c>
      <c r="N30" s="65" t="str">
        <f>MID(DATA!F28,11,1)</f>
        <v/>
      </c>
      <c r="O30" s="65"/>
      <c r="P30" s="65" t="str">
        <f>MID(DATA!F28,12,1)</f>
        <v/>
      </c>
      <c r="Q30" s="65" t="str">
        <f>UPPER(DATA!B28)</f>
        <v/>
      </c>
      <c r="R30" s="65" t="str">
        <f>UPPER(DATA!C28)</f>
        <v/>
      </c>
      <c r="S30" s="65" t="str">
        <f>UPPER(DATA!D28)</f>
        <v/>
      </c>
      <c r="T30" s="65" t="str">
        <f>UPPER(IF(DATA!BK28=TRUE,"  ",IF(DATA!BK28=FALSE,DATA!E28)))</f>
        <v xml:space="preserve">  </v>
      </c>
      <c r="U30" s="65"/>
      <c r="V30" s="317" t="str">
        <f>IF(DATA!BQ28=TRUE," ",IF(DATA!BQ28=FALSE,DATA!G28))</f>
        <v xml:space="preserve"> </v>
      </c>
      <c r="W30" s="318"/>
      <c r="X30" s="90">
        <f>DATA!H28</f>
        <v>0</v>
      </c>
      <c r="Y30" s="65"/>
      <c r="Z30" s="90">
        <f>DATA!J28</f>
        <v>0</v>
      </c>
      <c r="AA30" s="65"/>
      <c r="AB30" s="319" t="str">
        <f>IF(Z30&gt;0,DATA!BG28,IF(Z30=0," "))</f>
        <v xml:space="preserve"> </v>
      </c>
      <c r="AC30" s="320"/>
      <c r="AD30" s="120" t="str">
        <f>IF(Z30&gt;0,DATA!BI28,IF(Z30=0," "))</f>
        <v xml:space="preserve"> </v>
      </c>
      <c r="AE30" s="65"/>
      <c r="AF30" s="66" t="str">
        <f>UPPER(IF(DATA!BO28=TRUE," ",IF(DATA!BO28=FALSE,DATA!BS28)))</f>
        <v xml:space="preserve"> </v>
      </c>
      <c r="AG30" s="96" t="str">
        <f>IF(DATA!BP28=TRUE," ",IF(DATA!BP28=FALSE,DATA!BT28))</f>
        <v xml:space="preserve"> </v>
      </c>
    </row>
    <row r="31" spans="1:33" x14ac:dyDescent="0.2">
      <c r="A31" s="22">
        <f>DATA!A29</f>
        <v>21</v>
      </c>
      <c r="B31" s="65"/>
      <c r="C31" s="65" t="str">
        <f>LEFT(DATA!F29,1)</f>
        <v/>
      </c>
      <c r="D31" s="65" t="str">
        <f>MID(DATA!F29,2,1)</f>
        <v/>
      </c>
      <c r="E31" s="65"/>
      <c r="F31" s="65" t="str">
        <f>MID(DATA!F29,3,1)</f>
        <v/>
      </c>
      <c r="G31" s="65" t="str">
        <f>MID(DATA!F29,4,1)</f>
        <v/>
      </c>
      <c r="H31" s="65" t="str">
        <f>MID(DATA!F29,5,1)</f>
        <v/>
      </c>
      <c r="I31" s="65" t="str">
        <f>MID(DATA!F29,6,1)</f>
        <v/>
      </c>
      <c r="J31" s="65" t="str">
        <f>MID(DATA!F29,7,1)</f>
        <v/>
      </c>
      <c r="K31" s="65" t="str">
        <f>MID(DATA!F29,8,1)</f>
        <v/>
      </c>
      <c r="L31" s="65" t="str">
        <f>MID(DATA!F29,9,1)</f>
        <v/>
      </c>
      <c r="M31" s="65" t="str">
        <f>MID(DATA!F29,10,1)</f>
        <v/>
      </c>
      <c r="N31" s="65" t="str">
        <f>MID(DATA!F29,11,1)</f>
        <v/>
      </c>
      <c r="O31" s="65"/>
      <c r="P31" s="65" t="str">
        <f>MID(DATA!F29,12,1)</f>
        <v/>
      </c>
      <c r="Q31" s="65" t="str">
        <f>UPPER(DATA!B29)</f>
        <v/>
      </c>
      <c r="R31" s="65" t="str">
        <f>UPPER(DATA!C29)</f>
        <v/>
      </c>
      <c r="S31" s="65" t="str">
        <f>UPPER(DATA!D29)</f>
        <v/>
      </c>
      <c r="T31" s="65" t="str">
        <f>UPPER(IF(DATA!BK29=TRUE,"  ",IF(DATA!BK29=FALSE,DATA!E29)))</f>
        <v xml:space="preserve">  </v>
      </c>
      <c r="U31" s="65"/>
      <c r="V31" s="317" t="str">
        <f>IF(DATA!BQ29=TRUE," ",IF(DATA!BQ29=FALSE,DATA!G29))</f>
        <v xml:space="preserve"> </v>
      </c>
      <c r="W31" s="318"/>
      <c r="X31" s="90">
        <f>DATA!H29</f>
        <v>0</v>
      </c>
      <c r="Y31" s="65"/>
      <c r="Z31" s="90">
        <f>DATA!J29</f>
        <v>0</v>
      </c>
      <c r="AA31" s="65"/>
      <c r="AB31" s="319" t="str">
        <f>IF(Z31&gt;0,DATA!BG29,IF(Z31=0," "))</f>
        <v xml:space="preserve"> </v>
      </c>
      <c r="AC31" s="320"/>
      <c r="AD31" s="120" t="str">
        <f>IF(Z31&gt;0,DATA!BI29,IF(Z31=0," "))</f>
        <v xml:space="preserve"> </v>
      </c>
      <c r="AE31" s="65"/>
      <c r="AF31" s="66" t="str">
        <f>UPPER(IF(DATA!BO29=TRUE," ",IF(DATA!BO29=FALSE,DATA!BS29)))</f>
        <v xml:space="preserve"> </v>
      </c>
      <c r="AG31" s="96" t="str">
        <f>IF(DATA!BP29=TRUE," ",IF(DATA!BP29=FALSE,DATA!BT29))</f>
        <v xml:space="preserve"> </v>
      </c>
    </row>
    <row r="32" spans="1:33" x14ac:dyDescent="0.2">
      <c r="A32" s="22">
        <f>DATA!A30</f>
        <v>22</v>
      </c>
      <c r="B32" s="65"/>
      <c r="C32" s="65" t="str">
        <f>LEFT(DATA!F30,1)</f>
        <v/>
      </c>
      <c r="D32" s="65" t="str">
        <f>MID(DATA!F30,2,1)</f>
        <v/>
      </c>
      <c r="E32" s="65"/>
      <c r="F32" s="65" t="str">
        <f>MID(DATA!F30,3,1)</f>
        <v/>
      </c>
      <c r="G32" s="65" t="str">
        <f>MID(DATA!F30,4,1)</f>
        <v/>
      </c>
      <c r="H32" s="65" t="str">
        <f>MID(DATA!F30,5,1)</f>
        <v/>
      </c>
      <c r="I32" s="65" t="str">
        <f>MID(DATA!F30,6,1)</f>
        <v/>
      </c>
      <c r="J32" s="65" t="str">
        <f>MID(DATA!F30,7,1)</f>
        <v/>
      </c>
      <c r="K32" s="65" t="str">
        <f>MID(DATA!F30,8,1)</f>
        <v/>
      </c>
      <c r="L32" s="65" t="str">
        <f>MID(DATA!F30,9,1)</f>
        <v/>
      </c>
      <c r="M32" s="65" t="str">
        <f>MID(DATA!F30,10,1)</f>
        <v/>
      </c>
      <c r="N32" s="65" t="str">
        <f>MID(DATA!F30,11,1)</f>
        <v/>
      </c>
      <c r="O32" s="65"/>
      <c r="P32" s="65" t="str">
        <f>MID(DATA!F30,12,1)</f>
        <v/>
      </c>
      <c r="Q32" s="65" t="str">
        <f>UPPER(DATA!B30)</f>
        <v/>
      </c>
      <c r="R32" s="65" t="str">
        <f>UPPER(DATA!C30)</f>
        <v/>
      </c>
      <c r="S32" s="65" t="str">
        <f>UPPER(DATA!D30)</f>
        <v/>
      </c>
      <c r="T32" s="65" t="str">
        <f>UPPER(IF(DATA!BK30=TRUE,"  ",IF(DATA!BK30=FALSE,DATA!E30)))</f>
        <v xml:space="preserve">  </v>
      </c>
      <c r="U32" s="65"/>
      <c r="V32" s="317" t="str">
        <f>IF(DATA!BQ30=TRUE," ",IF(DATA!BQ30=FALSE,DATA!G30))</f>
        <v xml:space="preserve"> </v>
      </c>
      <c r="W32" s="318"/>
      <c r="X32" s="90">
        <f>DATA!H30</f>
        <v>0</v>
      </c>
      <c r="Y32" s="65"/>
      <c r="Z32" s="90">
        <f>DATA!J30</f>
        <v>0</v>
      </c>
      <c r="AA32" s="65"/>
      <c r="AB32" s="319" t="str">
        <f>IF(Z32&gt;0,DATA!BG30,IF(Z32=0," "))</f>
        <v xml:space="preserve"> </v>
      </c>
      <c r="AC32" s="320"/>
      <c r="AD32" s="120" t="str">
        <f>IF(Z32&gt;0,DATA!BI30,IF(Z32=0," "))</f>
        <v xml:space="preserve"> </v>
      </c>
      <c r="AE32" s="65"/>
      <c r="AF32" s="66" t="str">
        <f>UPPER(IF(DATA!BO30=TRUE," ",IF(DATA!BO30=FALSE,DATA!BS30)))</f>
        <v xml:space="preserve"> </v>
      </c>
      <c r="AG32" s="96" t="str">
        <f>IF(DATA!BP30=TRUE," ",IF(DATA!BP30=FALSE,DATA!BT30))</f>
        <v xml:space="preserve"> </v>
      </c>
    </row>
    <row r="33" spans="1:33" x14ac:dyDescent="0.2">
      <c r="A33" s="22">
        <f>DATA!A31</f>
        <v>23</v>
      </c>
      <c r="B33" s="65"/>
      <c r="C33" s="65" t="str">
        <f>LEFT(DATA!F31,1)</f>
        <v/>
      </c>
      <c r="D33" s="65" t="str">
        <f>MID(DATA!F31,2,1)</f>
        <v/>
      </c>
      <c r="E33" s="65"/>
      <c r="F33" s="65" t="str">
        <f>MID(DATA!F31,3,1)</f>
        <v/>
      </c>
      <c r="G33" s="65" t="str">
        <f>MID(DATA!F31,4,1)</f>
        <v/>
      </c>
      <c r="H33" s="65" t="str">
        <f>MID(DATA!F31,5,1)</f>
        <v/>
      </c>
      <c r="I33" s="65" t="str">
        <f>MID(DATA!F31,6,1)</f>
        <v/>
      </c>
      <c r="J33" s="65" t="str">
        <f>MID(DATA!F31,7,1)</f>
        <v/>
      </c>
      <c r="K33" s="65" t="str">
        <f>MID(DATA!F31,8,1)</f>
        <v/>
      </c>
      <c r="L33" s="65" t="str">
        <f>MID(DATA!F31,9,1)</f>
        <v/>
      </c>
      <c r="M33" s="65" t="str">
        <f>MID(DATA!F31,10,1)</f>
        <v/>
      </c>
      <c r="N33" s="65" t="str">
        <f>MID(DATA!F31,11,1)</f>
        <v/>
      </c>
      <c r="O33" s="65"/>
      <c r="P33" s="65" t="str">
        <f>MID(DATA!F31,12,1)</f>
        <v/>
      </c>
      <c r="Q33" s="65" t="str">
        <f>UPPER(DATA!B31)</f>
        <v/>
      </c>
      <c r="R33" s="65" t="str">
        <f>UPPER(DATA!C31)</f>
        <v/>
      </c>
      <c r="S33" s="65" t="str">
        <f>UPPER(DATA!D31)</f>
        <v/>
      </c>
      <c r="T33" s="65" t="str">
        <f>UPPER(IF(DATA!BK31=TRUE,"  ",IF(DATA!BK31=FALSE,DATA!E31)))</f>
        <v xml:space="preserve">  </v>
      </c>
      <c r="U33" s="65"/>
      <c r="V33" s="317" t="str">
        <f>IF(DATA!BQ31=TRUE," ",IF(DATA!BQ31=FALSE,DATA!G31))</f>
        <v xml:space="preserve"> </v>
      </c>
      <c r="W33" s="318"/>
      <c r="X33" s="90">
        <f>DATA!H31</f>
        <v>0</v>
      </c>
      <c r="Y33" s="65"/>
      <c r="Z33" s="90">
        <f>DATA!J31</f>
        <v>0</v>
      </c>
      <c r="AA33" s="65"/>
      <c r="AB33" s="319" t="str">
        <f>IF(Z33&gt;0,DATA!BG31,IF(Z33=0," "))</f>
        <v xml:space="preserve"> </v>
      </c>
      <c r="AC33" s="320"/>
      <c r="AD33" s="120" t="str">
        <f>IF(Z33&gt;0,DATA!BI31,IF(Z33=0," "))</f>
        <v xml:space="preserve"> </v>
      </c>
      <c r="AE33" s="65"/>
      <c r="AF33" s="66" t="str">
        <f>UPPER(IF(DATA!BO31=TRUE," ",IF(DATA!BO31=FALSE,DATA!BS31)))</f>
        <v xml:space="preserve"> </v>
      </c>
      <c r="AG33" s="96" t="str">
        <f>IF(DATA!BP31=TRUE," ",IF(DATA!BP31=FALSE,DATA!BT31))</f>
        <v xml:space="preserve"> </v>
      </c>
    </row>
    <row r="34" spans="1:33" x14ac:dyDescent="0.2">
      <c r="A34" s="22">
        <f>DATA!A32</f>
        <v>24</v>
      </c>
      <c r="B34" s="65"/>
      <c r="C34" s="65" t="str">
        <f>LEFT(DATA!F32,1)</f>
        <v/>
      </c>
      <c r="D34" s="65" t="str">
        <f>MID(DATA!F32,2,1)</f>
        <v/>
      </c>
      <c r="E34" s="65"/>
      <c r="F34" s="65" t="str">
        <f>MID(DATA!F32,3,1)</f>
        <v/>
      </c>
      <c r="G34" s="65" t="str">
        <f>MID(DATA!F32,4,1)</f>
        <v/>
      </c>
      <c r="H34" s="65" t="str">
        <f>MID(DATA!F32,5,1)</f>
        <v/>
      </c>
      <c r="I34" s="65" t="str">
        <f>MID(DATA!F32,6,1)</f>
        <v/>
      </c>
      <c r="J34" s="65" t="str">
        <f>MID(DATA!F32,7,1)</f>
        <v/>
      </c>
      <c r="K34" s="65" t="str">
        <f>MID(DATA!F32,8,1)</f>
        <v/>
      </c>
      <c r="L34" s="65" t="str">
        <f>MID(DATA!F32,9,1)</f>
        <v/>
      </c>
      <c r="M34" s="65" t="str">
        <f>MID(DATA!F32,10,1)</f>
        <v/>
      </c>
      <c r="N34" s="65" t="str">
        <f>MID(DATA!F32,11,1)</f>
        <v/>
      </c>
      <c r="O34" s="65"/>
      <c r="P34" s="65" t="str">
        <f>MID(DATA!F32,12,1)</f>
        <v/>
      </c>
      <c r="Q34" s="65" t="str">
        <f>UPPER(DATA!B32)</f>
        <v/>
      </c>
      <c r="R34" s="65" t="str">
        <f>UPPER(DATA!C32)</f>
        <v/>
      </c>
      <c r="S34" s="65" t="str">
        <f>UPPER(DATA!D32)</f>
        <v/>
      </c>
      <c r="T34" s="65" t="str">
        <f>UPPER(IF(DATA!BK32=TRUE,"  ",IF(DATA!BK32=FALSE,DATA!E32)))</f>
        <v xml:space="preserve">  </v>
      </c>
      <c r="U34" s="65"/>
      <c r="V34" s="317" t="str">
        <f>IF(DATA!BQ32=TRUE," ",IF(DATA!BQ32=FALSE,DATA!G32))</f>
        <v xml:space="preserve"> </v>
      </c>
      <c r="W34" s="318"/>
      <c r="X34" s="90">
        <f>DATA!H32</f>
        <v>0</v>
      </c>
      <c r="Y34" s="65"/>
      <c r="Z34" s="90">
        <f>DATA!J32</f>
        <v>0</v>
      </c>
      <c r="AA34" s="65"/>
      <c r="AB34" s="319" t="str">
        <f>IF(Z34&gt;0,DATA!BG32,IF(Z34=0," "))</f>
        <v xml:space="preserve"> </v>
      </c>
      <c r="AC34" s="320"/>
      <c r="AD34" s="120" t="str">
        <f>IF(Z34&gt;0,DATA!BI32,IF(Z34=0," "))</f>
        <v xml:space="preserve"> </v>
      </c>
      <c r="AE34" s="65"/>
      <c r="AF34" s="66" t="str">
        <f>UPPER(IF(DATA!BO32=TRUE," ",IF(DATA!BO32=FALSE,DATA!BS32)))</f>
        <v xml:space="preserve"> </v>
      </c>
      <c r="AG34" s="96" t="str">
        <f>IF(DATA!BP32=TRUE," ",IF(DATA!BP32=FALSE,DATA!BT32))</f>
        <v xml:space="preserve"> </v>
      </c>
    </row>
    <row r="35" spans="1:33" x14ac:dyDescent="0.2">
      <c r="A35" s="22">
        <f>DATA!A33</f>
        <v>25</v>
      </c>
      <c r="B35" s="65"/>
      <c r="C35" s="65" t="str">
        <f>LEFT(DATA!F33,1)</f>
        <v/>
      </c>
      <c r="D35" s="65" t="str">
        <f>MID(DATA!F33,2,1)</f>
        <v/>
      </c>
      <c r="E35" s="65"/>
      <c r="F35" s="65" t="str">
        <f>MID(DATA!F33,3,1)</f>
        <v/>
      </c>
      <c r="G35" s="65" t="str">
        <f>MID(DATA!F33,4,1)</f>
        <v/>
      </c>
      <c r="H35" s="65" t="str">
        <f>MID(DATA!F33,5,1)</f>
        <v/>
      </c>
      <c r="I35" s="65" t="str">
        <f>MID(DATA!F33,6,1)</f>
        <v/>
      </c>
      <c r="J35" s="65" t="str">
        <f>MID(DATA!F33,7,1)</f>
        <v/>
      </c>
      <c r="K35" s="65" t="str">
        <f>MID(DATA!F33,8,1)</f>
        <v/>
      </c>
      <c r="L35" s="65" t="str">
        <f>MID(DATA!F33,9,1)</f>
        <v/>
      </c>
      <c r="M35" s="65" t="str">
        <f>MID(DATA!F33,10,1)</f>
        <v/>
      </c>
      <c r="N35" s="65" t="str">
        <f>MID(DATA!F33,11,1)</f>
        <v/>
      </c>
      <c r="O35" s="65"/>
      <c r="P35" s="65" t="str">
        <f>MID(DATA!F33,12,1)</f>
        <v/>
      </c>
      <c r="Q35" s="65" t="str">
        <f>UPPER(DATA!B33)</f>
        <v/>
      </c>
      <c r="R35" s="65" t="str">
        <f>UPPER(DATA!C33)</f>
        <v/>
      </c>
      <c r="S35" s="65" t="str">
        <f>UPPER(DATA!D33)</f>
        <v/>
      </c>
      <c r="T35" s="65" t="str">
        <f>UPPER(IF(DATA!BK33=TRUE,"  ",IF(DATA!BK33=FALSE,DATA!E33)))</f>
        <v xml:space="preserve">  </v>
      </c>
      <c r="U35" s="65"/>
      <c r="V35" s="317" t="str">
        <f>IF(DATA!BQ33=TRUE," ",IF(DATA!BQ33=FALSE,DATA!G33))</f>
        <v xml:space="preserve"> </v>
      </c>
      <c r="W35" s="318"/>
      <c r="X35" s="90">
        <f>DATA!H33</f>
        <v>0</v>
      </c>
      <c r="Y35" s="65"/>
      <c r="Z35" s="90">
        <f>DATA!J33</f>
        <v>0</v>
      </c>
      <c r="AA35" s="65"/>
      <c r="AB35" s="319" t="str">
        <f>IF(Z35&gt;0,DATA!BG33,IF(Z35=0," "))</f>
        <v xml:space="preserve"> </v>
      </c>
      <c r="AC35" s="320"/>
      <c r="AD35" s="120" t="str">
        <f>IF(Z35&gt;0,DATA!BI33,IF(Z35=0," "))</f>
        <v xml:space="preserve"> </v>
      </c>
      <c r="AE35" s="65"/>
      <c r="AF35" s="66" t="str">
        <f>UPPER(IF(DATA!BO33=TRUE," ",IF(DATA!BO33=FALSE,DATA!BS33)))</f>
        <v xml:space="preserve"> </v>
      </c>
      <c r="AG35" s="96" t="str">
        <f>IF(DATA!BP33=TRUE," ",IF(DATA!BP33=FALSE,DATA!BT33))</f>
        <v xml:space="preserve"> </v>
      </c>
    </row>
    <row r="36" spans="1:33" ht="3" customHeight="1" x14ac:dyDescent="0.2">
      <c r="A36" s="66"/>
      <c r="B36" s="123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270"/>
      <c r="W36" s="271"/>
      <c r="X36" s="66"/>
      <c r="Y36" s="66"/>
      <c r="Z36" s="66"/>
      <c r="AA36" s="66"/>
      <c r="AB36" s="270"/>
      <c r="AC36" s="271"/>
      <c r="AD36" s="66"/>
      <c r="AE36" s="66"/>
      <c r="AF36" s="66"/>
      <c r="AG36" s="66"/>
    </row>
    <row r="37" spans="1:33" ht="30" customHeight="1" x14ac:dyDescent="0.2">
      <c r="A37" s="216"/>
      <c r="B37" s="217"/>
      <c r="C37" s="217"/>
      <c r="D37" s="217"/>
      <c r="E37" s="217"/>
      <c r="F37" s="217"/>
      <c r="G37" s="218"/>
      <c r="H37" s="230"/>
      <c r="I37" s="231"/>
      <c r="J37" s="273" t="s">
        <v>106</v>
      </c>
      <c r="K37" s="274"/>
      <c r="L37" s="274"/>
      <c r="M37" s="274"/>
      <c r="N37" s="274"/>
      <c r="O37" s="274"/>
      <c r="P37" s="274"/>
      <c r="Q37" s="274"/>
      <c r="R37" s="274"/>
      <c r="S37" s="274"/>
      <c r="T37" s="275"/>
      <c r="U37" s="65"/>
      <c r="V37" s="333" t="s">
        <v>107</v>
      </c>
      <c r="W37" s="334"/>
      <c r="X37" s="334"/>
      <c r="Y37" s="334"/>
      <c r="Z37" s="335"/>
      <c r="AA37" s="65"/>
      <c r="AB37" s="283">
        <f>SUM(AB11:AC35)</f>
        <v>0</v>
      </c>
      <c r="AC37" s="339"/>
      <c r="AD37" s="326">
        <f>SUM(AD11:AD35)</f>
        <v>0</v>
      </c>
      <c r="AE37" s="65"/>
      <c r="AF37" s="65"/>
      <c r="AG37" s="98" t="str">
        <f>UPPER(DATA!G4)</f>
        <v/>
      </c>
    </row>
    <row r="38" spans="1:33" ht="31.5" customHeight="1" x14ac:dyDescent="0.2">
      <c r="A38" s="221">
        <f>COUNT(DATA!BJ9:BJ33)</f>
        <v>0</v>
      </c>
      <c r="B38" s="222"/>
      <c r="C38" s="222"/>
      <c r="D38" s="222"/>
      <c r="E38" s="222"/>
      <c r="F38" s="222"/>
      <c r="G38" s="223"/>
      <c r="H38" s="224" t="s">
        <v>91</v>
      </c>
      <c r="I38" s="225"/>
      <c r="J38" s="225"/>
      <c r="K38" s="225"/>
      <c r="L38" s="225"/>
      <c r="M38" s="225"/>
      <c r="N38" s="225"/>
      <c r="O38" s="225"/>
      <c r="P38" s="328"/>
      <c r="Q38" s="137" t="s">
        <v>108</v>
      </c>
      <c r="R38" s="139"/>
      <c r="S38" s="124" t="s">
        <v>109</v>
      </c>
      <c r="T38" s="122" t="s">
        <v>110</v>
      </c>
      <c r="U38" s="65"/>
      <c r="V38" s="336"/>
      <c r="W38" s="337"/>
      <c r="X38" s="337"/>
      <c r="Y38" s="337"/>
      <c r="Z38" s="338"/>
      <c r="AA38" s="65"/>
      <c r="AB38" s="285"/>
      <c r="AC38" s="340"/>
      <c r="AD38" s="327"/>
      <c r="AE38" s="65"/>
      <c r="AF38" s="210" t="str">
        <f>UPPER(DATA!G5)</f>
        <v/>
      </c>
      <c r="AG38" s="211"/>
    </row>
    <row r="39" spans="1:33" ht="33.75" customHeight="1" x14ac:dyDescent="0.2">
      <c r="A39" s="276" t="s">
        <v>111</v>
      </c>
      <c r="B39" s="277"/>
      <c r="C39" s="277"/>
      <c r="D39" s="277"/>
      <c r="E39" s="277"/>
      <c r="F39" s="277"/>
      <c r="G39" s="278"/>
      <c r="H39" s="137" t="b">
        <f>DATA!BG4</f>
        <v>0</v>
      </c>
      <c r="I39" s="138"/>
      <c r="J39" s="138"/>
      <c r="K39" s="138"/>
      <c r="L39" s="138"/>
      <c r="M39" s="138"/>
      <c r="N39" s="138"/>
      <c r="O39" s="138"/>
      <c r="P39" s="139"/>
      <c r="Q39" s="227">
        <f>DATA!BG2</f>
        <v>0</v>
      </c>
      <c r="R39" s="325"/>
      <c r="S39" s="121">
        <f>DATA!BG1</f>
        <v>0</v>
      </c>
      <c r="T39" s="122" t="str">
        <f>IF(DATA!BG3&gt;0,DATA!BG3,IF(DATA!BG3=0," "))</f>
        <v xml:space="preserve"> </v>
      </c>
      <c r="U39" s="65"/>
      <c r="V39" s="321" t="s">
        <v>112</v>
      </c>
      <c r="W39" s="322"/>
      <c r="X39" s="322"/>
      <c r="Y39" s="322"/>
      <c r="Z39" s="323"/>
      <c r="AA39" s="65"/>
      <c r="AB39" s="227">
        <f>SUM(AB37:AD37)</f>
        <v>0</v>
      </c>
      <c r="AC39" s="324"/>
      <c r="AD39" s="325"/>
      <c r="AE39" s="65"/>
      <c r="AF39" s="219">
        <f ca="1">DATA!E7</f>
        <v>45233.907421990742</v>
      </c>
      <c r="AG39" s="329"/>
    </row>
    <row r="40" spans="1:33" ht="3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270"/>
      <c r="W40" s="272"/>
      <c r="X40" s="271"/>
      <c r="Y40" s="80"/>
      <c r="Z40" s="80"/>
      <c r="AA40" s="80"/>
      <c r="AB40" s="270"/>
      <c r="AC40" s="271"/>
      <c r="AD40" s="80"/>
      <c r="AE40" s="80"/>
      <c r="AF40" s="80"/>
      <c r="AG40" s="80"/>
    </row>
    <row r="41" spans="1:33" x14ac:dyDescent="0.2">
      <c r="A41" s="330" t="s">
        <v>113</v>
      </c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  <c r="AA41" s="331"/>
      <c r="AB41" s="331"/>
      <c r="AC41" s="331"/>
      <c r="AD41" s="331"/>
      <c r="AE41" s="331"/>
      <c r="AF41" s="331"/>
      <c r="AG41" s="332"/>
    </row>
    <row r="42" spans="1:33" ht="28.5" customHeight="1" x14ac:dyDescent="0.2">
      <c r="A42" s="21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4" t="str">
        <f>UPPER(DATA!B5)</f>
        <v/>
      </c>
      <c r="R42" s="204"/>
      <c r="S42" s="205"/>
      <c r="T42" s="204" t="str">
        <f>UPPER(DATA!B6)</f>
        <v/>
      </c>
      <c r="U42" s="204"/>
      <c r="V42" s="204"/>
      <c r="W42" s="205"/>
      <c r="X42" s="204"/>
      <c r="Y42" s="204"/>
      <c r="Z42" s="204"/>
      <c r="AA42" s="204"/>
      <c r="AB42" s="204"/>
      <c r="AC42" s="205"/>
      <c r="AD42" s="205"/>
      <c r="AE42" s="205"/>
      <c r="AF42" s="205"/>
      <c r="AG42" s="207"/>
    </row>
    <row r="43" spans="1:33" ht="12.75" customHeight="1" x14ac:dyDescent="0.2">
      <c r="A43" s="215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13" t="s">
        <v>114</v>
      </c>
      <c r="R43" s="213"/>
      <c r="S43" s="206"/>
      <c r="T43" s="213" t="s">
        <v>115</v>
      </c>
      <c r="U43" s="213"/>
      <c r="V43" s="213"/>
      <c r="W43" s="206"/>
      <c r="X43" s="213" t="s">
        <v>116</v>
      </c>
      <c r="Y43" s="213"/>
      <c r="Z43" s="213"/>
      <c r="AA43" s="213"/>
      <c r="AB43" s="213"/>
      <c r="AC43" s="206"/>
      <c r="AD43" s="206"/>
      <c r="AE43" s="206"/>
      <c r="AF43" s="206"/>
      <c r="AG43" s="208"/>
    </row>
  </sheetData>
  <sheetProtection password="B816" sheet="1" selectLockedCells="1" selectUnlockedCells="1"/>
  <mergeCells count="111">
    <mergeCell ref="V30:W30"/>
    <mergeCell ref="AB30:AC30"/>
    <mergeCell ref="V34:W34"/>
    <mergeCell ref="AB34:AC34"/>
    <mergeCell ref="V35:W35"/>
    <mergeCell ref="AB35:AC35"/>
    <mergeCell ref="V31:W31"/>
    <mergeCell ref="AB31:AC31"/>
    <mergeCell ref="V32:W32"/>
    <mergeCell ref="AB32:AC32"/>
    <mergeCell ref="V33:W33"/>
    <mergeCell ref="AB33:AC33"/>
    <mergeCell ref="AB25:AC25"/>
    <mergeCell ref="V26:W26"/>
    <mergeCell ref="AB26:AC26"/>
    <mergeCell ref="V27:W27"/>
    <mergeCell ref="AB27:AC27"/>
    <mergeCell ref="V28:W28"/>
    <mergeCell ref="AB28:AC28"/>
    <mergeCell ref="V29:W29"/>
    <mergeCell ref="AB29:AC29"/>
    <mergeCell ref="A6:P7"/>
    <mergeCell ref="Q6:T7"/>
    <mergeCell ref="V6:X8"/>
    <mergeCell ref="Z6:AD8"/>
    <mergeCell ref="AF6:AG8"/>
    <mergeCell ref="A8:K8"/>
    <mergeCell ref="L8:R8"/>
    <mergeCell ref="A1:D1"/>
    <mergeCell ref="E1:T1"/>
    <mergeCell ref="U1:AG1"/>
    <mergeCell ref="A2:P2"/>
    <mergeCell ref="Q2:T2"/>
    <mergeCell ref="AF4:AF5"/>
    <mergeCell ref="AG4:AG5"/>
    <mergeCell ref="A4:P5"/>
    <mergeCell ref="U2:AG3"/>
    <mergeCell ref="A3:P3"/>
    <mergeCell ref="Q3:T3"/>
    <mergeCell ref="Q4:T5"/>
    <mergeCell ref="V4:V5"/>
    <mergeCell ref="W4:X5"/>
    <mergeCell ref="Z4:Z5"/>
    <mergeCell ref="AA4:AE5"/>
    <mergeCell ref="A37:G37"/>
    <mergeCell ref="H37:I37"/>
    <mergeCell ref="J37:T37"/>
    <mergeCell ref="V37:Z38"/>
    <mergeCell ref="AB37:AC38"/>
    <mergeCell ref="AF10:AG10"/>
    <mergeCell ref="V11:W11"/>
    <mergeCell ref="AB11:AC11"/>
    <mergeCell ref="V12:W12"/>
    <mergeCell ref="AB12:AC12"/>
    <mergeCell ref="V13:W13"/>
    <mergeCell ref="AB13:AC13"/>
    <mergeCell ref="B9:P10"/>
    <mergeCell ref="Q9:T9"/>
    <mergeCell ref="W9:X9"/>
    <mergeCell ref="AC9:AD9"/>
    <mergeCell ref="V10:W10"/>
    <mergeCell ref="AB10:AC10"/>
    <mergeCell ref="V16:W16"/>
    <mergeCell ref="AB16:AC16"/>
    <mergeCell ref="V17:W17"/>
    <mergeCell ref="AB17:AC17"/>
    <mergeCell ref="V18:W18"/>
    <mergeCell ref="AB18:AC18"/>
    <mergeCell ref="A38:G38"/>
    <mergeCell ref="H38:P38"/>
    <mergeCell ref="Q38:R38"/>
    <mergeCell ref="AC42:AG43"/>
    <mergeCell ref="Q43:R43"/>
    <mergeCell ref="AF38:AG38"/>
    <mergeCell ref="A39:G39"/>
    <mergeCell ref="H39:P39"/>
    <mergeCell ref="Q39:R39"/>
    <mergeCell ref="AF39:AG39"/>
    <mergeCell ref="V40:X40"/>
    <mergeCell ref="AB40:AC40"/>
    <mergeCell ref="A41:AG41"/>
    <mergeCell ref="A42:P43"/>
    <mergeCell ref="Q42:R42"/>
    <mergeCell ref="S42:S43"/>
    <mergeCell ref="T42:V42"/>
    <mergeCell ref="W42:W43"/>
    <mergeCell ref="X42:AB42"/>
    <mergeCell ref="V14:W14"/>
    <mergeCell ref="AB14:AC14"/>
    <mergeCell ref="V15:W15"/>
    <mergeCell ref="AB15:AC15"/>
    <mergeCell ref="T43:V43"/>
    <mergeCell ref="X43:AB43"/>
    <mergeCell ref="V39:Z39"/>
    <mergeCell ref="AB39:AD39"/>
    <mergeCell ref="V36:W36"/>
    <mergeCell ref="AB36:AC36"/>
    <mergeCell ref="AD37:AD38"/>
    <mergeCell ref="V19:W19"/>
    <mergeCell ref="AB19:AC19"/>
    <mergeCell ref="V20:W20"/>
    <mergeCell ref="AB20:AC20"/>
    <mergeCell ref="V21:W21"/>
    <mergeCell ref="AB21:AC21"/>
    <mergeCell ref="V22:W22"/>
    <mergeCell ref="AB22:AC22"/>
    <mergeCell ref="V23:W23"/>
    <mergeCell ref="AB23:AC23"/>
    <mergeCell ref="V24:W24"/>
    <mergeCell ref="AB24:AC24"/>
    <mergeCell ref="V25:W25"/>
  </mergeCells>
  <pageMargins left="0.7" right="0.7" top="0.75" bottom="0.75" header="0.3" footer="0.3"/>
  <pageSetup paperSize="5" scale="8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TXT</vt:lpstr>
      <vt:lpstr>TXTa</vt:lpstr>
      <vt:lpstr>RF1s</vt:lpstr>
      <vt:lpstr>RF1sa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RF1 MONTHLY</dc:title>
  <dc:subject>RF1</dc:subject>
  <dc:creator>MARC N. PUNZALAN</dc:creator>
  <cp:keywords/>
  <dc:description>COMMENTS AND SUGGESTIONS _x000d_
IM: philhealth_ncr_central@hotmail.com_x000d_
EMAIL: contri.proqc@philhealth.gov.ph_x000d_
OR CONTACT 637-9999 LOC 1410</dc:description>
  <cp:lastModifiedBy>Kevin Evaristo</cp:lastModifiedBy>
  <cp:revision/>
  <dcterms:created xsi:type="dcterms:W3CDTF">2001-05-24T15:33:06Z</dcterms:created>
  <dcterms:modified xsi:type="dcterms:W3CDTF">2023-11-03T13:46:58Z</dcterms:modified>
</cp:coreProperties>
</file>