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k\src\FreiKey\docs\"/>
    </mc:Choice>
  </mc:AlternateContent>
  <xr:revisionPtr revIDLastSave="0" documentId="13_ncr:1_{49BD1B89-7410-423A-B1DB-487E7C9B5E9B}" xr6:coauthVersionLast="47" xr6:coauthVersionMax="47" xr10:uidLastSave="{00000000-0000-0000-0000-000000000000}"/>
  <bookViews>
    <workbookView xWindow="1087" yWindow="0" windowWidth="37306" windowHeight="15480" xr2:uid="{C084F991-496F-41EF-ABF7-978DBAE7CB01}"/>
  </bookViews>
  <sheets>
    <sheet name="Key Posi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G11" i="1"/>
  <c r="F11" i="1"/>
  <c r="E11" i="1"/>
  <c r="D11" i="1"/>
  <c r="C11" i="1"/>
  <c r="G8" i="1"/>
  <c r="F8" i="1"/>
  <c r="E8" i="1"/>
  <c r="D8" i="1"/>
  <c r="E9" i="1"/>
  <c r="D9" i="1"/>
  <c r="C9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4" i="1"/>
  <c r="D4" i="1"/>
  <c r="E4" i="1"/>
  <c r="F4" i="1"/>
  <c r="G4" i="1"/>
  <c r="B4" i="1"/>
  <c r="C8" i="1"/>
  <c r="B9" i="1"/>
  <c r="B8" i="1"/>
  <c r="E14" i="1"/>
  <c r="F17" i="1"/>
  <c r="E18" i="1"/>
  <c r="D17" i="1"/>
  <c r="D18" i="1"/>
  <c r="C18" i="1"/>
  <c r="B18" i="1"/>
  <c r="C17" i="1"/>
  <c r="G17" i="1"/>
  <c r="B17" i="1"/>
  <c r="B14" i="1"/>
  <c r="D14" i="1"/>
  <c r="F16" i="1"/>
  <c r="E12" i="1"/>
  <c r="D12" i="1"/>
  <c r="C12" i="1"/>
  <c r="G12" i="1"/>
  <c r="F12" i="1"/>
  <c r="C16" i="1" l="1"/>
  <c r="D16" i="1"/>
  <c r="E17" i="1"/>
  <c r="E16" i="1"/>
  <c r="B13" i="1"/>
  <c r="G13" i="1"/>
  <c r="F13" i="1"/>
  <c r="G16" i="1"/>
  <c r="E13" i="1"/>
  <c r="G15" i="1"/>
  <c r="C14" i="1"/>
  <c r="B15" i="1"/>
  <c r="F14" i="1"/>
  <c r="D13" i="1"/>
  <c r="C13" i="1"/>
  <c r="B16" i="1"/>
  <c r="F15" i="1"/>
  <c r="E15" i="1"/>
  <c r="D15" i="1"/>
  <c r="C15" i="1"/>
  <c r="G14" i="1"/>
</calcChain>
</file>

<file path=xl/sharedStrings.xml><?xml version="1.0" encoding="utf-8"?>
<sst xmlns="http://schemas.openxmlformats.org/spreadsheetml/2006/main" count="6" uniqueCount="6">
  <si>
    <t>X:</t>
  </si>
  <si>
    <t>Y:</t>
  </si>
  <si>
    <t>Theta</t>
  </si>
  <si>
    <t>Height:</t>
  </si>
  <si>
    <t>Width:</t>
  </si>
  <si>
    <t>Spacing: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</si>
</sst>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3DC1-1D2E-4EBE-99ED-5D77AC6175EE}">
  <dimension ref="A1:I26"/>
  <sheetViews>
    <sheetView tabSelected="1" workbookViewId="0">
      <selection activeCell="D33" sqref="D33"/>
    </sheetView>
  </sheetViews>
  <sheetFormatPr defaultRowHeight="14.25" x14ac:dyDescent="0.45"/>
  <cols>
    <col min="8" max="11" width="13.6640625" bestFit="1" customWidth="1"/>
    <col min="12" max="13" width="14.6640625" bestFit="1" customWidth="1"/>
  </cols>
  <sheetData>
    <row r="1" spans="1:9" x14ac:dyDescent="0.45">
      <c r="A1" t="s">
        <v>5</v>
      </c>
      <c r="B1" t="s">
        <v>4</v>
      </c>
      <c r="C1" s="4">
        <f>0.75*25.4</f>
        <v>19.049999999999997</v>
      </c>
      <c r="D1" s="5" t="s">
        <v>3</v>
      </c>
      <c r="E1" s="4">
        <f>0.7*25.4</f>
        <v>17.779999999999998</v>
      </c>
    </row>
    <row r="2" spans="1:9" x14ac:dyDescent="0.45">
      <c r="A2" t="s">
        <v>0</v>
      </c>
      <c r="H2" s="3"/>
    </row>
    <row r="3" spans="1:9" x14ac:dyDescent="0.45">
      <c r="A3" s="3">
        <v>0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5.25</v>
      </c>
    </row>
    <row r="4" spans="1:9" x14ac:dyDescent="0.45">
      <c r="A4" s="4">
        <v>38.814</v>
      </c>
      <c r="B4" s="1">
        <f>$A$3+$C$1*B$3</f>
        <v>0</v>
      </c>
      <c r="C4" s="1">
        <f t="shared" ref="C4:G7" si="0">$A$3+$C$1*C$3</f>
        <v>19.049999999999997</v>
      </c>
      <c r="D4" s="1">
        <f t="shared" si="0"/>
        <v>38.099999999999994</v>
      </c>
      <c r="E4" s="1">
        <f t="shared" si="0"/>
        <v>57.149999999999991</v>
      </c>
      <c r="F4" s="1">
        <f t="shared" si="0"/>
        <v>76.199999999999989</v>
      </c>
      <c r="G4" s="1">
        <f t="shared" si="0"/>
        <v>100.01249999999999</v>
      </c>
    </row>
    <row r="5" spans="1:9" x14ac:dyDescent="0.45">
      <c r="A5" s="4"/>
      <c r="B5" s="1">
        <f t="shared" ref="B5:B7" si="1">$A$3+$C$1*B$3</f>
        <v>0</v>
      </c>
      <c r="C5" s="1">
        <f t="shared" si="0"/>
        <v>19.049999999999997</v>
      </c>
      <c r="D5" s="1">
        <f t="shared" si="0"/>
        <v>38.099999999999994</v>
      </c>
      <c r="E5" s="1">
        <f t="shared" si="0"/>
        <v>57.149999999999991</v>
      </c>
      <c r="F5" s="1">
        <f t="shared" si="0"/>
        <v>76.199999999999989</v>
      </c>
      <c r="G5" s="1">
        <f t="shared" si="0"/>
        <v>100.01249999999999</v>
      </c>
    </row>
    <row r="6" spans="1:9" x14ac:dyDescent="0.45">
      <c r="A6" s="4"/>
      <c r="B6" s="1">
        <f t="shared" si="1"/>
        <v>0</v>
      </c>
      <c r="C6" s="1">
        <f t="shared" si="0"/>
        <v>19.049999999999997</v>
      </c>
      <c r="D6" s="1">
        <f t="shared" si="0"/>
        <v>38.099999999999994</v>
      </c>
      <c r="E6" s="1">
        <f t="shared" si="0"/>
        <v>57.149999999999991</v>
      </c>
      <c r="F6" s="1">
        <f t="shared" si="0"/>
        <v>76.199999999999989</v>
      </c>
      <c r="G6" s="1">
        <f t="shared" si="0"/>
        <v>100.01249999999999</v>
      </c>
    </row>
    <row r="7" spans="1:9" x14ac:dyDescent="0.45">
      <c r="A7" s="4"/>
      <c r="B7" s="1">
        <f t="shared" si="1"/>
        <v>0</v>
      </c>
      <c r="C7" s="1">
        <f t="shared" si="0"/>
        <v>19.049999999999997</v>
      </c>
      <c r="D7" s="1">
        <f t="shared" si="0"/>
        <v>38.099999999999994</v>
      </c>
      <c r="E7" s="1">
        <f t="shared" si="0"/>
        <v>57.149999999999991</v>
      </c>
      <c r="F7" s="1">
        <f t="shared" si="0"/>
        <v>76.199999999999989</v>
      </c>
      <c r="G7" s="1">
        <f t="shared" si="0"/>
        <v>100.01249999999999</v>
      </c>
    </row>
    <row r="8" spans="1:9" x14ac:dyDescent="0.45">
      <c r="A8" s="4"/>
      <c r="B8" s="2">
        <f>$A$3+$C$1*-4/13</f>
        <v>-5.8615384615384603</v>
      </c>
      <c r="C8" s="2">
        <f>$A$3+$C$1*(25/34)</f>
        <v>14.007352941176469</v>
      </c>
      <c r="D8" s="2">
        <f>$A$3+$C$1*(D$3+26/61)</f>
        <v>46.219672131147533</v>
      </c>
      <c r="E8" s="2">
        <f>$A$3+$C$1*(E$3+0.5)</f>
        <v>66.674999999999983</v>
      </c>
      <c r="F8" s="2">
        <f>$A$3+$C$1*(F$3+0.5)</f>
        <v>85.724999999999994</v>
      </c>
      <c r="G8" s="2">
        <f>$A$3+$C$1*($G$3+0.25)</f>
        <v>104.77499999999998</v>
      </c>
    </row>
    <row r="9" spans="1:9" x14ac:dyDescent="0.45">
      <c r="A9" s="4"/>
      <c r="B9" s="2">
        <f>$A$3+$C$1*(-252/253)</f>
        <v>-18.97470355731225</v>
      </c>
      <c r="C9" s="2">
        <f>$A$3+$C$1*(C$3+26/61)</f>
        <v>27.169672131147536</v>
      </c>
      <c r="D9" s="2">
        <f>$A$3+$C$1*(D$3+26/61)</f>
        <v>46.219672131147533</v>
      </c>
      <c r="E9" s="2">
        <f>$A$3+$C$1*(E$3+26/61)</f>
        <v>65.26967213114753</v>
      </c>
      <c r="F9" s="1"/>
      <c r="G9" s="1"/>
    </row>
    <row r="10" spans="1:9" x14ac:dyDescent="0.45">
      <c r="A10">
        <v>152.249</v>
      </c>
    </row>
    <row r="11" spans="1:9" x14ac:dyDescent="0.45">
      <c r="A11" t="s">
        <v>1</v>
      </c>
      <c r="C11" s="5" t="str">
        <f>"1/14"</f>
        <v>1/14</v>
      </c>
      <c r="D11" s="5" t="str">
        <f>"7/23"</f>
        <v>7/23</v>
      </c>
      <c r="E11" s="5" t="str">
        <f>"1/7"</f>
        <v>1/7</v>
      </c>
      <c r="F11" s="5" t="str">
        <f>"1/53"</f>
        <v>1/53</v>
      </c>
      <c r="G11" s="5" t="str">
        <f>"33/250"</f>
        <v>33/250</v>
      </c>
    </row>
    <row r="12" spans="1:9" x14ac:dyDescent="0.45">
      <c r="A12" s="3">
        <v>0</v>
      </c>
      <c r="B12" s="3">
        <v>0</v>
      </c>
      <c r="C12" s="3">
        <f>-1/14</f>
        <v>-7.1428571428571425E-2</v>
      </c>
      <c r="D12" s="3">
        <f>-7/23</f>
        <v>-0.30434782608695654</v>
      </c>
      <c r="E12" s="3">
        <f>-1/7</f>
        <v>-0.14285714285714285</v>
      </c>
      <c r="F12" s="3">
        <f>1/53</f>
        <v>1.8867924528301886E-2</v>
      </c>
      <c r="G12" s="3">
        <f>33/250</f>
        <v>0.13200000000000001</v>
      </c>
    </row>
    <row r="13" spans="1:9" x14ac:dyDescent="0.45">
      <c r="A13" s="4">
        <v>0</v>
      </c>
      <c r="B13" s="1">
        <f>$A$12-$E$1*($A13+B$12)</f>
        <v>0</v>
      </c>
      <c r="C13" s="1">
        <f>$A$12-$E$1*($A13+C$12)</f>
        <v>1.2699999999999998</v>
      </c>
      <c r="D13" s="1">
        <f>$A$12-$E$1*($A13+D$12)</f>
        <v>5.4113043478260865</v>
      </c>
      <c r="E13" s="1">
        <f>$A$12-$E$1*($A13+E$12)</f>
        <v>2.5399999999999996</v>
      </c>
      <c r="F13" s="1">
        <f>$A$12-$E$1*($A13+F$12)</f>
        <v>-0.33547169811320748</v>
      </c>
      <c r="G13" s="1">
        <f>$A$12-$E$1*($A13+G$12)</f>
        <v>-2.3469599999999997</v>
      </c>
      <c r="H13" s="3"/>
      <c r="I13" s="4"/>
    </row>
    <row r="14" spans="1:9" x14ac:dyDescent="0.45">
      <c r="A14" s="4">
        <v>1</v>
      </c>
      <c r="B14" s="1">
        <f>$A$12-$E$1*($A14+B$12)</f>
        <v>-17.779999999999998</v>
      </c>
      <c r="C14" s="1">
        <f>$A$12-$E$1*($A14+C$12)</f>
        <v>-16.509999999999998</v>
      </c>
      <c r="D14" s="1">
        <f>$A$12-$E$1*($A14+D$12)</f>
        <v>-12.36869565217391</v>
      </c>
      <c r="E14" s="1">
        <f>$A$12-$E$1*($A14+E$12)</f>
        <v>-15.239999999999998</v>
      </c>
      <c r="F14" s="1">
        <f>$A$12-$E$1*($A14+F$12)</f>
        <v>-18.115471698113204</v>
      </c>
      <c r="G14" s="1">
        <f>$A$12-$E$1*($A14+G$12)</f>
        <v>-20.12696</v>
      </c>
    </row>
    <row r="15" spans="1:9" x14ac:dyDescent="0.45">
      <c r="A15" s="4">
        <v>2</v>
      </c>
      <c r="B15" s="1">
        <f>$A$12-$E$1*($A15+B$12)</f>
        <v>-35.559999999999995</v>
      </c>
      <c r="C15" s="1">
        <f>$A$12-$E$1*($A15+C$12)</f>
        <v>-34.29</v>
      </c>
      <c r="D15" s="1">
        <f>$A$12-$E$1*($A15+D$12)</f>
        <v>-30.14869565217391</v>
      </c>
      <c r="E15" s="1">
        <f>$A$12-$E$1*($A15+E$12)</f>
        <v>-33.019999999999996</v>
      </c>
      <c r="F15" s="1">
        <f>$A$12-$E$1*($A15+F$12)</f>
        <v>-35.895471698113205</v>
      </c>
      <c r="G15" s="1">
        <f>$A$12-$E$1*($A15+G$12)</f>
        <v>-37.906959999999998</v>
      </c>
    </row>
    <row r="16" spans="1:9" x14ac:dyDescent="0.45">
      <c r="A16" s="4">
        <v>3</v>
      </c>
      <c r="B16" s="1">
        <f>$A$12-$E$1*($A16+B$12)</f>
        <v>-53.339999999999989</v>
      </c>
      <c r="C16" s="1">
        <f>$A$12-$E$1*($A16+C$12)</f>
        <v>-52.069999999999986</v>
      </c>
      <c r="D16" s="1">
        <f>$A$12-$E$1*($A16+D$12)</f>
        <v>-47.928695652173907</v>
      </c>
      <c r="E16" s="1">
        <f>$A$12-$E$1*($A16+E$12)</f>
        <v>-50.8</v>
      </c>
      <c r="F16" s="1">
        <f>$A$12-$E$1*($A16+F$12)</f>
        <v>-53.675471698113206</v>
      </c>
      <c r="G16" s="1">
        <f>$A$12-$E$1*($A16+G$12)</f>
        <v>-55.686959999999992</v>
      </c>
    </row>
    <row r="17" spans="1:7" x14ac:dyDescent="0.45">
      <c r="A17" s="4">
        <v>4</v>
      </c>
      <c r="B17" s="2">
        <f>$A$12-$E$1*($A17+1/20)</f>
        <v>-72.008999999999986</v>
      </c>
      <c r="C17" s="2">
        <f>$A$12-$E$1*($A17+0)</f>
        <v>-71.11999999999999</v>
      </c>
      <c r="D17" s="2">
        <f>$A$12-$E$1*($A17+3/16)</f>
        <v>-74.453749999999985</v>
      </c>
      <c r="E17" s="2">
        <f>$A$12-$E$1*($A17+F$12)</f>
        <v>-71.4554716981132</v>
      </c>
      <c r="F17" s="2">
        <f>$A$12-$E$1*($A17+G$12)</f>
        <v>-73.466959999999986</v>
      </c>
      <c r="G17" s="1">
        <f>$A$12-$E$1*($A17+G$12)</f>
        <v>-73.466959999999986</v>
      </c>
    </row>
    <row r="18" spans="1:7" x14ac:dyDescent="0.45">
      <c r="A18" s="4">
        <v>5</v>
      </c>
      <c r="B18" s="2">
        <f>$A$12-$E$1*($A18+1/10)</f>
        <v>-90.677999999999983</v>
      </c>
      <c r="C18" s="2">
        <f>$A$12-$E$1*($A18+3/16)</f>
        <v>-92.233749999999986</v>
      </c>
      <c r="D18" s="2">
        <f>$A$12-$E$1*($A18+3/16)</f>
        <v>-92.233749999999986</v>
      </c>
      <c r="E18" s="2">
        <f>$A$12-$E$1*($A18+3/16)</f>
        <v>-92.233749999999986</v>
      </c>
      <c r="F18" s="2"/>
      <c r="G18" s="2"/>
    </row>
    <row r="20" spans="1:7" x14ac:dyDescent="0.45">
      <c r="A20" t="s">
        <v>2</v>
      </c>
    </row>
    <row r="21" spans="1:7" x14ac:dyDescent="0.4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4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45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45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45">
      <c r="B25" s="1">
        <v>5.7709999999999999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45">
      <c r="B26" s="1">
        <v>47.6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</sheetData>
  <pageMargins left="0.7" right="0.7" top="0.75" bottom="0.75" header="0.3" footer="0.3"/>
  <pageSetup orientation="portrait" r:id="rId1"/>
  <ignoredErrors>
    <ignoredError sqref="F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Frei</dc:creator>
  <cp:lastModifiedBy>Kevin Frei</cp:lastModifiedBy>
  <dcterms:created xsi:type="dcterms:W3CDTF">2023-01-16T15:40:03Z</dcterms:created>
  <dcterms:modified xsi:type="dcterms:W3CDTF">2023-01-16T17:33:50Z</dcterms:modified>
</cp:coreProperties>
</file>