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4D77A1CA-7002-4473-BDF4-DB293A1DF0D8}" xr6:coauthVersionLast="47" xr6:coauthVersionMax="47" xr10:uidLastSave="{00000000-0000-0000-0000-000000000000}"/>
  <bookViews>
    <workbookView xWindow="-120" yWindow="-120" windowWidth="20730" windowHeight="11160" activeTab="1" xr2:uid="{EA333ACF-276D-4AA6-9F29-BE5330B82740}"/>
  </bookViews>
  <sheets>
    <sheet name="VENTAS" sheetId="8" r:id="rId1"/>
    <sheet name="PENDIENTE DE PAGO (2)" sheetId="14" r:id="rId2"/>
    <sheet name="ENCARGOS" sheetId="13" r:id="rId3"/>
    <sheet name="Productos stock" sheetId="9" r:id="rId4"/>
    <sheet name="Costos productos" sheetId="10" r:id="rId5"/>
    <sheet name="Gastos o Inversion" sheetId="11" r:id="rId6"/>
  </sheets>
  <definedNames>
    <definedName name="_xlnm._FilterDatabase" localSheetId="1" hidden="1">'PENDIENTE DE PAGO (2)'!$B$2:$K$23</definedName>
    <definedName name="_xlnm._FilterDatabase" localSheetId="0" hidden="1">VENTAS!$B$2:$K$53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6" i="14" l="1"/>
  <c r="F86" i="14"/>
  <c r="H78" i="14"/>
  <c r="F78" i="14"/>
  <c r="G69" i="14"/>
  <c r="G66" i="14"/>
  <c r="G41" i="14"/>
  <c r="G40" i="14"/>
  <c r="G35" i="14"/>
  <c r="G32" i="14"/>
  <c r="G26" i="14"/>
  <c r="G24" i="14"/>
  <c r="F35" i="14"/>
  <c r="F12" i="14"/>
  <c r="H12" i="14" s="1"/>
  <c r="F85" i="14"/>
  <c r="H85" i="14" s="1"/>
  <c r="F20" i="14"/>
  <c r="F84" i="14"/>
  <c r="H84" i="14" s="1"/>
  <c r="F79" i="14"/>
  <c r="H79" i="14" s="1"/>
  <c r="N78" i="14"/>
  <c r="F83" i="14"/>
  <c r="H83" i="14" s="1"/>
  <c r="F5" i="14"/>
  <c r="H5" i="14" s="1"/>
  <c r="F103" i="8"/>
  <c r="H103" i="8"/>
  <c r="F102" i="8"/>
  <c r="H102" i="8"/>
  <c r="F100" i="8"/>
  <c r="H100" i="8"/>
  <c r="F82" i="14"/>
  <c r="H82" i="14" s="1"/>
  <c r="F77" i="14"/>
  <c r="H77" i="14" s="1"/>
  <c r="E96" i="8"/>
  <c r="E95" i="8"/>
  <c r="F95" i="8" s="1"/>
  <c r="H95" i="8" s="1"/>
  <c r="F41" i="14"/>
  <c r="F74" i="14"/>
  <c r="H74" i="14" s="1"/>
  <c r="I7" i="13"/>
  <c r="E23" i="13"/>
  <c r="F23" i="13" s="1"/>
  <c r="D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90" i="8"/>
  <c r="H90" i="8" s="1"/>
  <c r="F87" i="8"/>
  <c r="H87" i="8"/>
  <c r="F88" i="8"/>
  <c r="F89" i="8"/>
  <c r="F85" i="8"/>
  <c r="H85" i="8" s="1"/>
  <c r="F84" i="8"/>
  <c r="H84" i="8"/>
  <c r="G20" i="14"/>
  <c r="F76" i="14"/>
  <c r="H76" i="14" s="1"/>
  <c r="F83" i="8"/>
  <c r="H83" i="8" s="1"/>
  <c r="F82" i="8"/>
  <c r="H82" i="8" s="1"/>
  <c r="F81" i="8"/>
  <c r="H81" i="8" s="1"/>
  <c r="F79" i="8"/>
  <c r="H79" i="8" s="1"/>
  <c r="F77" i="8"/>
  <c r="H77" i="8" s="1"/>
  <c r="F66" i="8"/>
  <c r="H66" i="8" s="1"/>
  <c r="E73" i="8"/>
  <c r="F72" i="8" s="1"/>
  <c r="H72" i="8" s="1"/>
  <c r="F61" i="8"/>
  <c r="H61" i="8" s="1"/>
  <c r="F32" i="14"/>
  <c r="F24" i="14"/>
  <c r="H24" i="14" s="1"/>
  <c r="F9" i="14"/>
  <c r="H9" i="14" s="1"/>
  <c r="F66" i="14"/>
  <c r="F3" i="14"/>
  <c r="H3" i="14" s="1"/>
  <c r="F71" i="14"/>
  <c r="H71" i="14" s="1"/>
  <c r="F70" i="14"/>
  <c r="H70" i="14" s="1"/>
  <c r="F69" i="14"/>
  <c r="H69" i="14" s="1"/>
  <c r="F63" i="14"/>
  <c r="H63" i="14" s="1"/>
  <c r="F30" i="14"/>
  <c r="H31" i="14" s="1"/>
  <c r="F26" i="14"/>
  <c r="H1048451" i="14"/>
  <c r="F61" i="14"/>
  <c r="H61" i="14" s="1"/>
  <c r="F59" i="14"/>
  <c r="H59" i="14" s="1"/>
  <c r="F57" i="14"/>
  <c r="H57" i="14" s="1"/>
  <c r="F56" i="14"/>
  <c r="H56" i="14" s="1"/>
  <c r="F55" i="14"/>
  <c r="H55" i="14" s="1"/>
  <c r="F53" i="14"/>
  <c r="H53" i="14" s="1"/>
  <c r="F47" i="14"/>
  <c r="H47" i="14" s="1"/>
  <c r="F40" i="14"/>
  <c r="H40" i="14" s="1"/>
  <c r="F59" i="8"/>
  <c r="H59" i="8" s="1"/>
  <c r="F58" i="8"/>
  <c r="H58" i="8" s="1"/>
  <c r="F57" i="8"/>
  <c r="H57" i="8" s="1"/>
  <c r="F30" i="8"/>
  <c r="H30" i="8" s="1"/>
  <c r="F26" i="8"/>
  <c r="H26" i="8" s="1"/>
  <c r="F56" i="8"/>
  <c r="H56" i="8" s="1"/>
  <c r="F55" i="8"/>
  <c r="H55" i="8" s="1"/>
  <c r="F36" i="8"/>
  <c r="H36" i="8" s="1"/>
  <c r="F37" i="8"/>
  <c r="H37" i="8" s="1"/>
  <c r="F50" i="8"/>
  <c r="H50" i="8" s="1"/>
  <c r="F24" i="8"/>
  <c r="H24" i="8" s="1"/>
  <c r="F3" i="8"/>
  <c r="H3" i="8" s="1"/>
  <c r="F38" i="8"/>
  <c r="H38" i="8" s="1"/>
  <c r="F39" i="8"/>
  <c r="H39" i="8" s="1"/>
  <c r="F40" i="8"/>
  <c r="H40" i="8" s="1"/>
  <c r="F41" i="8"/>
  <c r="H41" i="8" s="1"/>
  <c r="F46" i="8"/>
  <c r="H46" i="8" s="1"/>
  <c r="F48" i="8"/>
  <c r="H48" i="8" s="1"/>
  <c r="F49" i="8"/>
  <c r="H49" i="8" s="1"/>
  <c r="F52" i="8"/>
  <c r="H52" i="8" s="1"/>
  <c r="F53" i="8"/>
  <c r="H53" i="8" s="1"/>
  <c r="F54" i="8"/>
  <c r="H54" i="8" s="1"/>
  <c r="E26" i="9"/>
  <c r="F20" i="8"/>
  <c r="H20" i="8" s="1"/>
  <c r="F37" i="11"/>
  <c r="H1048453" i="8"/>
  <c r="F36" i="11"/>
  <c r="F35" i="11"/>
  <c r="F34" i="11"/>
  <c r="F33" i="11"/>
  <c r="F32" i="11"/>
  <c r="F31" i="11"/>
  <c r="F30" i="11"/>
  <c r="F29" i="11"/>
  <c r="F28" i="11"/>
  <c r="F27" i="11"/>
  <c r="F26" i="11"/>
  <c r="F25" i="11"/>
  <c r="G24" i="11" s="1"/>
  <c r="F24" i="11"/>
  <c r="F23" i="11"/>
  <c r="F22" i="11"/>
  <c r="F21" i="11"/>
  <c r="F20" i="11"/>
  <c r="F19" i="11"/>
  <c r="F34" i="8"/>
  <c r="H34" i="8" s="1"/>
  <c r="F28" i="8"/>
  <c r="H28" i="8" s="1"/>
  <c r="F10" i="8"/>
  <c r="H10" i="8" s="1"/>
  <c r="F16" i="8"/>
  <c r="H16" i="8" s="1"/>
  <c r="F14" i="8"/>
  <c r="H14" i="8" s="1"/>
  <c r="O12" i="8"/>
  <c r="F18" i="8"/>
  <c r="H18" i="8" s="1"/>
  <c r="F19" i="8"/>
  <c r="H19" i="8" s="1"/>
  <c r="F7" i="8"/>
  <c r="H7" i="8" s="1"/>
  <c r="G17" i="11"/>
  <c r="F18" i="11"/>
  <c r="F17" i="11"/>
  <c r="G16" i="11"/>
  <c r="G14" i="11"/>
  <c r="F16" i="11"/>
  <c r="F15" i="11"/>
  <c r="F14" i="11"/>
  <c r="F13" i="11"/>
  <c r="G13" i="11"/>
  <c r="G8" i="11"/>
  <c r="F12" i="11"/>
  <c r="F11" i="11"/>
  <c r="G4" i="11"/>
  <c r="F10" i="11"/>
  <c r="F9" i="11"/>
  <c r="F8" i="11"/>
  <c r="F4" i="11"/>
  <c r="F7" i="11"/>
  <c r="F6" i="11"/>
  <c r="F5" i="11"/>
  <c r="H66" i="14" l="1"/>
  <c r="H41" i="14"/>
  <c r="H32" i="14"/>
  <c r="H20" i="14"/>
  <c r="H35" i="14"/>
  <c r="H78" i="8"/>
  <c r="H26" i="14"/>
  <c r="H34" i="14"/>
  <c r="H30" i="14"/>
  <c r="H27" i="8"/>
</calcChain>
</file>

<file path=xl/sharedStrings.xml><?xml version="1.0" encoding="utf-8"?>
<sst xmlns="http://schemas.openxmlformats.org/spreadsheetml/2006/main" count="557" uniqueCount="285">
  <si>
    <t>PROVEEDOR</t>
  </si>
  <si>
    <t>CLIENTE</t>
  </si>
  <si>
    <t>PRODUCTOS</t>
  </si>
  <si>
    <t>TOTAL</t>
  </si>
  <si>
    <t xml:space="preserve">Camisa Hombre XXL  </t>
  </si>
  <si>
    <t xml:space="preserve">camisa Niño </t>
  </si>
  <si>
    <t>PAGO</t>
  </si>
  <si>
    <t>DEBE</t>
  </si>
  <si>
    <t>PROCESO</t>
  </si>
  <si>
    <t>ENTREGADO</t>
  </si>
  <si>
    <t>Camisa Hombre XL</t>
  </si>
  <si>
    <t>camisa hombre XL</t>
  </si>
  <si>
    <t>COMPRAR</t>
  </si>
  <si>
    <t>NOMBRE PRODUCTO</t>
  </si>
  <si>
    <t>CANTIDAD</t>
  </si>
  <si>
    <t>Tobillera Hombre</t>
  </si>
  <si>
    <t>Boxer Hombre</t>
  </si>
  <si>
    <t>Taloneras Hombre</t>
  </si>
  <si>
    <t>Tobilleras Niña Talla 4-6</t>
  </si>
  <si>
    <t>Tobilleras Niña Talla 8-10</t>
  </si>
  <si>
    <t>Media En Valeta Con Orejitas</t>
  </si>
  <si>
    <t>Talonera Mujer</t>
  </si>
  <si>
    <t>Talonera mujer con orejitas</t>
  </si>
  <si>
    <t>PAQUETES X 3UND</t>
  </si>
  <si>
    <t>CANTIDAD X UNIDADES</t>
  </si>
  <si>
    <t>TABLA PRECIOS JULIETA28_STORE</t>
  </si>
  <si>
    <t>PRENDA</t>
  </si>
  <si>
    <t>VALOR U</t>
  </si>
  <si>
    <t>ESTAMPADO</t>
  </si>
  <si>
    <t>DAMA</t>
  </si>
  <si>
    <t>BASICA DAMA ALGODÓN Y POLIESTER HASTA XL</t>
  </si>
  <si>
    <t>PIEL DE DURAZNO DAMA HASTA XL</t>
  </si>
  <si>
    <t xml:space="preserve">PIEL DE DURAZNO DAMA XXL </t>
  </si>
  <si>
    <t>SUDADERA DAMA HASTA XL</t>
  </si>
  <si>
    <t>PANTALONETA DAMA</t>
  </si>
  <si>
    <t>LICRAS DEPORTIVAS CORTAS</t>
  </si>
  <si>
    <t>LEGINS DAMA</t>
  </si>
  <si>
    <t>BLUSON CORTO</t>
  </si>
  <si>
    <t>BODDYS</t>
  </si>
  <si>
    <t>DEPORTIVO ENTERIZO LEGINS</t>
  </si>
  <si>
    <t>DEPORTIVO ENTERIZO SHORT</t>
  </si>
  <si>
    <t>BLUSONES VESTIDO CON BOLSILLO TALLA U</t>
  </si>
  <si>
    <t>BLUSONES TIPO VESTIDO TALLA U</t>
  </si>
  <si>
    <t>HOMBRE</t>
  </si>
  <si>
    <t>BASICA HOMBRE ALGODÓN Y P HASTA XL</t>
  </si>
  <si>
    <t>BASICA HOMBRE ALGODÓN Y P HASTA XXL</t>
  </si>
  <si>
    <t>PIEL DE DURAZNO HOMBRE HASTA XL</t>
  </si>
  <si>
    <t>CAMISETA TELA FRIA HOMBRE Y DAMA</t>
  </si>
  <si>
    <t>SUDADERA CABALLERO</t>
  </si>
  <si>
    <t xml:space="preserve">PANTALONETA CABALLERO </t>
  </si>
  <si>
    <t>BUSOS</t>
  </si>
  <si>
    <t>BUSO CON CHOMPA</t>
  </si>
  <si>
    <t>BUSO SIN CHOMPA</t>
  </si>
  <si>
    <t>CAMISETA NIÑO ALGODÓN Y P</t>
  </si>
  <si>
    <t>CAMISETA NIÑA ALGODÓN Y P</t>
  </si>
  <si>
    <t>MAMALUCOS</t>
  </si>
  <si>
    <t xml:space="preserve">PIEL DE DURAZNO NIÑO Y NIÑA </t>
  </si>
  <si>
    <t>NIÑOS /NIÑAS</t>
  </si>
  <si>
    <t>ROPA INTERIOR</t>
  </si>
  <si>
    <t>MEDIAS TALONERAS VALETAS CON OREJITAS X DOCENA</t>
  </si>
  <si>
    <t xml:space="preserve">TALONERAS CON OREJITAS X DOCENA </t>
  </si>
  <si>
    <t xml:space="preserve">TALONERAS RAYALLAS O BOLITAS X DOCENA </t>
  </si>
  <si>
    <t>BOXER</t>
  </si>
  <si>
    <t>BOXER X DOCENA</t>
  </si>
  <si>
    <t>TOBILLERAS</t>
  </si>
  <si>
    <t>TALONERAS</t>
  </si>
  <si>
    <t>TALONERAS NIÑA TALLA 4-6 X DOCENA</t>
  </si>
  <si>
    <t>DACRIS 'MEDIAS'</t>
  </si>
  <si>
    <t>MEDIA GATO</t>
  </si>
  <si>
    <t>MEDIA IMPACTO</t>
  </si>
  <si>
    <t>MEDIA NIÑO</t>
  </si>
  <si>
    <t>MEDIA ICCOSY</t>
  </si>
  <si>
    <t>VLR UNITARIO</t>
  </si>
  <si>
    <t>ETANOL</t>
  </si>
  <si>
    <t>CAMISAS HOMBRE XXL</t>
  </si>
  <si>
    <t>CAMISA HOMBRE XL</t>
  </si>
  <si>
    <t>CAMISA HOMBRE S</t>
  </si>
  <si>
    <t>CAMISA DAMA M</t>
  </si>
  <si>
    <t xml:space="preserve">CAMISA NIÑA </t>
  </si>
  <si>
    <t>LOCAL CENTRO</t>
  </si>
  <si>
    <t>CAMISA NIÑO</t>
  </si>
  <si>
    <t>DUBAI</t>
  </si>
  <si>
    <t>ESTAMPADO CAMISAS</t>
  </si>
  <si>
    <t>BASIK</t>
  </si>
  <si>
    <t>CAMISAS NIÑO Y NIÑA</t>
  </si>
  <si>
    <t>CAMISA DAMA S</t>
  </si>
  <si>
    <t>PRESTAMOS</t>
  </si>
  <si>
    <t>DEYANIRA</t>
  </si>
  <si>
    <t>ABONO</t>
  </si>
  <si>
    <t>JULIAN</t>
  </si>
  <si>
    <t>taloneras orejitas</t>
  </si>
  <si>
    <t>ASTRID</t>
  </si>
  <si>
    <t>DANIELA</t>
  </si>
  <si>
    <t>DIANA</t>
  </si>
  <si>
    <t xml:space="preserve">KEVIN </t>
  </si>
  <si>
    <t>SIN ENTREGAR</t>
  </si>
  <si>
    <t>TIA MELA</t>
  </si>
  <si>
    <t xml:space="preserve">JULIETA </t>
  </si>
  <si>
    <t>YURANY</t>
  </si>
  <si>
    <t>ANAMER</t>
  </si>
  <si>
    <t>CAMISA NIÑA</t>
  </si>
  <si>
    <t>LEIDY</t>
  </si>
  <si>
    <t>ELIZA</t>
  </si>
  <si>
    <t>CRISTIAN</t>
  </si>
  <si>
    <t>OMAIRA</t>
  </si>
  <si>
    <t>TALONERA OREJITAS</t>
  </si>
  <si>
    <t>CAMISA DAMA L</t>
  </si>
  <si>
    <t>OBSERVACION</t>
  </si>
  <si>
    <t>preguntar que como las  va a pagar consultar precio de venta</t>
  </si>
  <si>
    <t>PACHO</t>
  </si>
  <si>
    <t>SI/NO</t>
  </si>
  <si>
    <t>SI</t>
  </si>
  <si>
    <t>NO</t>
  </si>
  <si>
    <t>PRECIO</t>
  </si>
  <si>
    <t>Sudaderas</t>
  </si>
  <si>
    <t>pendiente cuando paga</t>
  </si>
  <si>
    <t>paga la proxima semana</t>
  </si>
  <si>
    <t>pagado</t>
  </si>
  <si>
    <t>separar los boxer las tobilleras las tiene johana</t>
  </si>
  <si>
    <t>el pedido lo tiene johana</t>
  </si>
  <si>
    <t>recoger se estan estampando</t>
  </si>
  <si>
    <t>Camisa Hombre S</t>
  </si>
  <si>
    <t>camisa Niña</t>
  </si>
  <si>
    <t xml:space="preserve">Camisa Mujer M </t>
  </si>
  <si>
    <t xml:space="preserve">comprar la proxima semana </t>
  </si>
  <si>
    <t>JOHANNYS LA 25</t>
  </si>
  <si>
    <t>ALEXANDER</t>
  </si>
  <si>
    <t>MARIA LA 25</t>
  </si>
  <si>
    <t>EMIR</t>
  </si>
  <si>
    <t>BETANIA</t>
  </si>
  <si>
    <t>cuando pagan</t>
  </si>
  <si>
    <t>CRISTINA</t>
  </si>
  <si>
    <t>RICARDO</t>
  </si>
  <si>
    <t>ADRIANA K</t>
  </si>
  <si>
    <t>TALONERAS PANDA</t>
  </si>
  <si>
    <t>VIVIANA</t>
  </si>
  <si>
    <t>TIA VIVIANA</t>
  </si>
  <si>
    <t>TIA SANDRA</t>
  </si>
  <si>
    <t>MARIANA</t>
  </si>
  <si>
    <t>TIA GLADYS</t>
  </si>
  <si>
    <t>LLEVARLA A DUBAI</t>
  </si>
  <si>
    <t>MEDIA PANDA</t>
  </si>
  <si>
    <t>CAMISA XXL</t>
  </si>
  <si>
    <t>CAMISA DAMA</t>
  </si>
  <si>
    <t>ESTAMPADOS</t>
  </si>
  <si>
    <t>BOLSAS</t>
  </si>
  <si>
    <t>BOLSA CARGADERA</t>
  </si>
  <si>
    <t>CAMISA TELA FRIA</t>
  </si>
  <si>
    <t>JOGER</t>
  </si>
  <si>
    <t>JOGER PEQUEÑO</t>
  </si>
  <si>
    <t>TIA PAULA</t>
  </si>
  <si>
    <t>GLORIA</t>
  </si>
  <si>
    <t>DOÑA GUDIELA</t>
  </si>
  <si>
    <t>CAMISA XL</t>
  </si>
  <si>
    <t>A</t>
  </si>
  <si>
    <t>Tobilleras Niña Talla 6-8</t>
  </si>
  <si>
    <t>CAMISAS DAMA L</t>
  </si>
  <si>
    <t>PAQUETES COMPRADOS</t>
  </si>
  <si>
    <t>2 DOCENAS</t>
  </si>
  <si>
    <t>1 DOCENA</t>
  </si>
  <si>
    <t>Taloneras panda</t>
  </si>
  <si>
    <t>1DOCENA</t>
  </si>
  <si>
    <t>3DOCENAS</t>
  </si>
  <si>
    <t>6 UNIDADES</t>
  </si>
  <si>
    <t>CANTIDA X PAQUETE</t>
  </si>
  <si>
    <t xml:space="preserve">FABIO </t>
  </si>
  <si>
    <t>CAMILO</t>
  </si>
  <si>
    <t>CAMISETA XL</t>
  </si>
  <si>
    <t>JOHANA</t>
  </si>
  <si>
    <t>chaqueta XL</t>
  </si>
  <si>
    <t xml:space="preserve">cacheteros </t>
  </si>
  <si>
    <t>leggins</t>
  </si>
  <si>
    <t>leggins conpretina</t>
  </si>
  <si>
    <t>VIVIANA CUÑADA</t>
  </si>
  <si>
    <t>SILVIA</t>
  </si>
  <si>
    <t>talonera de mujer</t>
  </si>
  <si>
    <t>taloera hombre</t>
  </si>
  <si>
    <t>talonera orejitas</t>
  </si>
  <si>
    <t>JORGE</t>
  </si>
  <si>
    <t>docena talonera orejitas</t>
  </si>
  <si>
    <t>docena talonera hombre</t>
  </si>
  <si>
    <t>docena talonera niño</t>
  </si>
  <si>
    <t>TIA NELLY</t>
  </si>
  <si>
    <t>BUSO</t>
  </si>
  <si>
    <t>JOGGER</t>
  </si>
  <si>
    <t>joggers</t>
  </si>
  <si>
    <t>DANIEL CASTILLA</t>
  </si>
  <si>
    <t>jogger</t>
  </si>
  <si>
    <t>ANTHONY</t>
  </si>
  <si>
    <t>jogeer</t>
  </si>
  <si>
    <t>YELITZA</t>
  </si>
  <si>
    <t>BARBARA</t>
  </si>
  <si>
    <t>camisetas</t>
  </si>
  <si>
    <t>ROBERTO</t>
  </si>
  <si>
    <t>chaqueta de jean</t>
  </si>
  <si>
    <t xml:space="preserve">ANA </t>
  </si>
  <si>
    <t>HECTOR</t>
  </si>
  <si>
    <t>talonera de panda</t>
  </si>
  <si>
    <t>YEIDER</t>
  </si>
  <si>
    <t>ROSA</t>
  </si>
  <si>
    <t>tangas</t>
  </si>
  <si>
    <t>licra corta</t>
  </si>
  <si>
    <t>TIA LILIANA</t>
  </si>
  <si>
    <t>TIA MARINA</t>
  </si>
  <si>
    <t>buso</t>
  </si>
  <si>
    <t>tobillera panda</t>
  </si>
  <si>
    <t>talonera hombre</t>
  </si>
  <si>
    <t>AMIGA TIA MARINA</t>
  </si>
  <si>
    <t xml:space="preserve">talonera orejitas </t>
  </si>
  <si>
    <t>SEBASTIAN</t>
  </si>
  <si>
    <t>gorra</t>
  </si>
  <si>
    <t>JAIDER</t>
  </si>
  <si>
    <t>ALEX PASTELERO</t>
  </si>
  <si>
    <t xml:space="preserve">boxer </t>
  </si>
  <si>
    <t>boxer</t>
  </si>
  <si>
    <t>YENIFER</t>
  </si>
  <si>
    <t>medias taloneras</t>
  </si>
  <si>
    <t>mochos</t>
  </si>
  <si>
    <t>chaquta</t>
  </si>
  <si>
    <t>medias de niña</t>
  </si>
  <si>
    <t>medias</t>
  </si>
  <si>
    <t>VIVIANA PLANTA</t>
  </si>
  <si>
    <t>buso pendiente</t>
  </si>
  <si>
    <t>YURI</t>
  </si>
  <si>
    <t>de´portivo peto</t>
  </si>
  <si>
    <t>medias orejitas</t>
  </si>
  <si>
    <t>boxer tarrao</t>
  </si>
  <si>
    <t>jogger niño</t>
  </si>
  <si>
    <t>deportivo peto</t>
  </si>
  <si>
    <t>PATRICIA</t>
  </si>
  <si>
    <t>medias de orejutas</t>
  </si>
  <si>
    <t>ANDRISMAR</t>
  </si>
  <si>
    <t>camiseta niño</t>
  </si>
  <si>
    <t>MILTON</t>
  </si>
  <si>
    <t>chaqutea</t>
  </si>
  <si>
    <t>JEFE</t>
  </si>
  <si>
    <t>PROVEDOR</t>
  </si>
  <si>
    <t>ENCARGOS</t>
  </si>
  <si>
    <t>MOCHOS</t>
  </si>
  <si>
    <t>PANTALONETA</t>
  </si>
  <si>
    <t>SUDADERA</t>
  </si>
  <si>
    <t>ANA</t>
  </si>
  <si>
    <t>CHAQUETA</t>
  </si>
  <si>
    <t>CACHETEROS</t>
  </si>
  <si>
    <t>JEAN</t>
  </si>
  <si>
    <t>MARIA</t>
  </si>
  <si>
    <t>YURIANIS</t>
  </si>
  <si>
    <t>LILIANA</t>
  </si>
  <si>
    <t>GORRA</t>
  </si>
  <si>
    <t>YACELY</t>
  </si>
  <si>
    <t>LEGGINS</t>
  </si>
  <si>
    <t>P/C</t>
  </si>
  <si>
    <t>P/V</t>
  </si>
  <si>
    <t>GANANCIA</t>
  </si>
  <si>
    <t>camisa</t>
  </si>
  <si>
    <t>mameluco</t>
  </si>
  <si>
    <t>DANIEL</t>
  </si>
  <si>
    <t>OCAMPO</t>
  </si>
  <si>
    <t>CAMISETA NEGRA</t>
  </si>
  <si>
    <t xml:space="preserve">MARIANA </t>
  </si>
  <si>
    <t>MEDIAS</t>
  </si>
  <si>
    <t>JORGE ROMERO</t>
  </si>
  <si>
    <t>LILIANA CALIENTICOS</t>
  </si>
  <si>
    <t>CAMISA</t>
  </si>
  <si>
    <t xml:space="preserve">Lo que nos deben </t>
  </si>
  <si>
    <t xml:space="preserve">Lo que tengo yo </t>
  </si>
  <si>
    <t xml:space="preserve">Esto es lo que nos queda mas lo que usted tenga </t>
  </si>
  <si>
    <t xml:space="preserve">Lo que debemos </t>
  </si>
  <si>
    <t>pantaloneta</t>
  </si>
  <si>
    <t>bluyin</t>
  </si>
  <si>
    <t xml:space="preserve">bluyin dama </t>
  </si>
  <si>
    <t>camisa tipo polo</t>
  </si>
  <si>
    <t xml:space="preserve">silvia </t>
  </si>
  <si>
    <t>ocampo</t>
  </si>
  <si>
    <t>jorge velandia</t>
  </si>
  <si>
    <t>emir</t>
  </si>
  <si>
    <t>don jorge</t>
  </si>
  <si>
    <t>camisa beisolera</t>
  </si>
  <si>
    <t>prestamo</t>
  </si>
  <si>
    <t>cam</t>
  </si>
  <si>
    <t>Primo Yeiner</t>
  </si>
  <si>
    <t>jefe</t>
  </si>
  <si>
    <t>yuriannys</t>
  </si>
  <si>
    <t>julieta</t>
  </si>
  <si>
    <t>tenis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</si>
</sst>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$-240A]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2" fillId="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2" fillId="6" borderId="1" xfId="0" applyFont="1" applyFill="1" applyBorder="1" applyAlignment="1">
      <alignment wrapText="1"/>
    </xf>
    <xf numFmtId="164" fontId="2" fillId="6" borderId="1" xfId="0" applyNumberFormat="1" applyFont="1" applyFill="1" applyBorder="1" applyAlignment="1">
      <alignment wrapText="1"/>
    </xf>
    <xf numFmtId="0" fontId="0" fillId="7" borderId="1" xfId="0" applyFill="1" applyBorder="1"/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8" borderId="1" xfId="0" applyFill="1" applyBorder="1"/>
    <xf numFmtId="164" fontId="0" fillId="8" borderId="1" xfId="1" applyNumberFormat="1" applyFont="1" applyFill="1" applyBorder="1"/>
    <xf numFmtId="164" fontId="0" fillId="8" borderId="1" xfId="0" applyNumberFormat="1" applyFill="1" applyBorder="1"/>
    <xf numFmtId="0" fontId="0" fillId="8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2" fillId="0" borderId="0" xfId="0" applyFont="1"/>
    <xf numFmtId="0" fontId="0" fillId="0" borderId="6" xfId="0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9" borderId="1" xfId="0" applyFill="1" applyBorder="1"/>
    <xf numFmtId="164" fontId="0" fillId="9" borderId="1" xfId="0" applyNumberFormat="1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1" fontId="0" fillId="0" borderId="4" xfId="0" applyNumberFormat="1" applyBorder="1"/>
    <xf numFmtId="164" fontId="0" fillId="0" borderId="4" xfId="0" applyNumberFormat="1" applyBorder="1"/>
    <xf numFmtId="0" fontId="0" fillId="0" borderId="0" xfId="0" applyAlignment="1">
      <alignment wrapText="1"/>
    </xf>
    <xf numFmtId="164" fontId="0" fillId="9" borderId="1" xfId="0" applyNumberFormat="1" applyFill="1" applyBorder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164" fontId="0" fillId="12" borderId="1" xfId="0" applyNumberForma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9" borderId="1" xfId="0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/>
    <xf numFmtId="164" fontId="7" fillId="9" borderId="1" xfId="0" applyNumberFormat="1" applyFont="1" applyFill="1" applyBorder="1"/>
    <xf numFmtId="164" fontId="7" fillId="9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 wrapText="1"/>
    </xf>
    <xf numFmtId="164" fontId="0" fillId="9" borderId="2" xfId="0" applyNumberForma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64" fontId="0" fillId="9" borderId="3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164" fontId="0" fillId="7" borderId="2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vertical="center"/>
    </xf>
    <xf numFmtId="164" fontId="0" fillId="7" borderId="4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7" borderId="3" xfId="0" applyNumberFormat="1" applyFill="1" applyBorder="1" applyAlignment="1">
      <alignment vertical="center"/>
    </xf>
    <xf numFmtId="164" fontId="0" fillId="7" borderId="2" xfId="1" applyNumberFormat="1" applyFont="1" applyFill="1" applyBorder="1" applyAlignment="1">
      <alignment horizontal="center" vertical="center"/>
    </xf>
    <xf numFmtId="164" fontId="0" fillId="7" borderId="4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4" xfId="0" applyFill="1" applyBorder="1"/>
    <xf numFmtId="164" fontId="0" fillId="8" borderId="5" xfId="0" applyNumberFormat="1" applyFill="1" applyBorder="1"/>
    <xf numFmtId="164" fontId="0" fillId="0" borderId="5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6C90-6348-45CA-9A03-59D40E2BCEB2}">
  <dimension ref="A2:O1048453"/>
  <sheetViews>
    <sheetView zoomScale="71" zoomScaleNormal="71" workbookViewId="0">
      <selection activeCell="C30" sqref="C30"/>
    </sheetView>
  </sheetViews>
  <sheetFormatPr baseColWidth="10" defaultRowHeight="15" x14ac:dyDescent="0.25"/>
  <cols>
    <col min="2" max="2" width="20" style="5" customWidth="1"/>
    <col min="3" max="3" width="27" bestFit="1" customWidth="1"/>
    <col min="4" max="4" width="14.85546875" bestFit="1" customWidth="1"/>
    <col min="5" max="5" width="12" style="13" bestFit="1" customWidth="1"/>
    <col min="6" max="7" width="14.28515625" style="16" customWidth="1"/>
    <col min="8" max="8" width="14.85546875" style="16" customWidth="1"/>
    <col min="9" max="9" width="5.7109375" style="16" hidden="1" customWidth="1"/>
    <col min="10" max="10" width="14.85546875" hidden="1" customWidth="1"/>
    <col min="11" max="11" width="40.85546875" style="5" hidden="1" customWidth="1"/>
  </cols>
  <sheetData>
    <row r="2" spans="2:15" ht="57.75" customHeight="1" x14ac:dyDescent="0.25">
      <c r="B2" s="6" t="s">
        <v>1</v>
      </c>
      <c r="C2" s="6" t="s">
        <v>2</v>
      </c>
      <c r="D2" s="6" t="s">
        <v>14</v>
      </c>
      <c r="E2" s="18" t="s">
        <v>113</v>
      </c>
      <c r="F2" s="18" t="s">
        <v>3</v>
      </c>
      <c r="G2" s="18" t="s">
        <v>88</v>
      </c>
      <c r="H2" s="18" t="s">
        <v>7</v>
      </c>
      <c r="I2" s="18" t="s">
        <v>110</v>
      </c>
      <c r="J2" s="6" t="s">
        <v>8</v>
      </c>
      <c r="K2" s="6" t="s">
        <v>107</v>
      </c>
    </row>
    <row r="3" spans="2:15" x14ac:dyDescent="0.25">
      <c r="B3" s="78" t="s">
        <v>215</v>
      </c>
      <c r="C3" s="45" t="s">
        <v>10</v>
      </c>
      <c r="D3" s="45">
        <v>1</v>
      </c>
      <c r="E3" s="46">
        <v>32000</v>
      </c>
      <c r="F3" s="76">
        <f>E3+E4+E5+E6</f>
        <v>151000</v>
      </c>
      <c r="G3" s="76">
        <v>151000</v>
      </c>
      <c r="H3" s="76">
        <f>F3-G3</f>
        <v>0</v>
      </c>
      <c r="I3" s="87" t="s">
        <v>111</v>
      </c>
      <c r="J3" s="84" t="s">
        <v>12</v>
      </c>
      <c r="K3" s="93" t="s">
        <v>108</v>
      </c>
    </row>
    <row r="4" spans="2:15" x14ac:dyDescent="0.25">
      <c r="B4" s="79"/>
      <c r="C4" s="45" t="s">
        <v>169</v>
      </c>
      <c r="D4" s="45">
        <v>1</v>
      </c>
      <c r="E4" s="46">
        <v>55000</v>
      </c>
      <c r="F4" s="81"/>
      <c r="G4" s="81"/>
      <c r="H4" s="81"/>
      <c r="I4" s="99"/>
      <c r="J4" s="85"/>
      <c r="K4" s="100"/>
    </row>
    <row r="5" spans="2:15" x14ac:dyDescent="0.25">
      <c r="B5" s="79"/>
      <c r="C5" s="45" t="s">
        <v>11</v>
      </c>
      <c r="D5" s="45">
        <v>1</v>
      </c>
      <c r="E5" s="46">
        <v>32000</v>
      </c>
      <c r="F5" s="81"/>
      <c r="G5" s="81"/>
      <c r="H5" s="81"/>
      <c r="I5" s="99"/>
      <c r="J5" s="85"/>
      <c r="K5" s="100"/>
    </row>
    <row r="6" spans="2:15" x14ac:dyDescent="0.25">
      <c r="B6" s="80"/>
      <c r="C6" s="45" t="s">
        <v>11</v>
      </c>
      <c r="D6" s="45">
        <v>1</v>
      </c>
      <c r="E6" s="46">
        <v>32000</v>
      </c>
      <c r="F6" s="77"/>
      <c r="G6" s="77"/>
      <c r="H6" s="77"/>
      <c r="I6" s="88"/>
      <c r="J6" s="86"/>
      <c r="K6" s="94"/>
    </row>
    <row r="7" spans="2:15" x14ac:dyDescent="0.25">
      <c r="B7" s="78" t="s">
        <v>89</v>
      </c>
      <c r="C7" s="45" t="s">
        <v>22</v>
      </c>
      <c r="D7" s="45">
        <v>1</v>
      </c>
      <c r="E7" s="46">
        <v>9000</v>
      </c>
      <c r="F7" s="76">
        <f>E7+E8+E9</f>
        <v>23000</v>
      </c>
      <c r="G7" s="76">
        <v>23000</v>
      </c>
      <c r="H7" s="76">
        <f>F7-G7</f>
        <v>0</v>
      </c>
      <c r="I7" s="87" t="s">
        <v>111</v>
      </c>
      <c r="J7" s="84" t="s">
        <v>9</v>
      </c>
      <c r="K7" s="95" t="s">
        <v>116</v>
      </c>
    </row>
    <row r="8" spans="2:15" x14ac:dyDescent="0.25">
      <c r="B8" s="79"/>
      <c r="C8" s="45" t="s">
        <v>20</v>
      </c>
      <c r="D8" s="45">
        <v>1</v>
      </c>
      <c r="E8" s="46">
        <v>8000</v>
      </c>
      <c r="F8" s="81"/>
      <c r="G8" s="81"/>
      <c r="H8" s="81"/>
      <c r="I8" s="99"/>
      <c r="J8" s="85"/>
      <c r="K8" s="98"/>
    </row>
    <row r="9" spans="2:15" x14ac:dyDescent="0.25">
      <c r="B9" s="80"/>
      <c r="C9" s="45" t="s">
        <v>17</v>
      </c>
      <c r="D9" s="45">
        <v>1</v>
      </c>
      <c r="E9" s="46">
        <v>6000</v>
      </c>
      <c r="F9" s="77"/>
      <c r="G9" s="77"/>
      <c r="H9" s="77"/>
      <c r="I9" s="88"/>
      <c r="J9" s="86"/>
      <c r="K9" s="96"/>
    </row>
    <row r="10" spans="2:15" x14ac:dyDescent="0.25">
      <c r="B10" s="78" t="s">
        <v>92</v>
      </c>
      <c r="C10" s="45" t="s">
        <v>21</v>
      </c>
      <c r="D10" s="45">
        <v>2</v>
      </c>
      <c r="E10" s="46">
        <v>6000</v>
      </c>
      <c r="F10" s="76">
        <f>E10*D10+E11*D11+E12*D12+E13*D13</f>
        <v>43000</v>
      </c>
      <c r="G10" s="76">
        <v>43000</v>
      </c>
      <c r="H10" s="76">
        <f>F10-G10</f>
        <v>0</v>
      </c>
      <c r="I10" s="87" t="s">
        <v>112</v>
      </c>
      <c r="J10" s="84" t="s">
        <v>9</v>
      </c>
      <c r="K10" s="95" t="s">
        <v>117</v>
      </c>
    </row>
    <row r="11" spans="2:15" x14ac:dyDescent="0.25">
      <c r="B11" s="79"/>
      <c r="C11" s="45" t="s">
        <v>15</v>
      </c>
      <c r="D11" s="45">
        <v>2</v>
      </c>
      <c r="E11" s="46">
        <v>6000</v>
      </c>
      <c r="F11" s="81"/>
      <c r="G11" s="81"/>
      <c r="H11" s="81"/>
      <c r="I11" s="99"/>
      <c r="J11" s="85"/>
      <c r="K11" s="98"/>
    </row>
    <row r="12" spans="2:15" x14ac:dyDescent="0.25">
      <c r="B12" s="79"/>
      <c r="C12" s="45" t="s">
        <v>90</v>
      </c>
      <c r="D12" s="45">
        <v>1</v>
      </c>
      <c r="E12" s="46">
        <v>9000</v>
      </c>
      <c r="F12" s="81"/>
      <c r="G12" s="81"/>
      <c r="H12" s="81"/>
      <c r="I12" s="99"/>
      <c r="J12" s="85"/>
      <c r="K12" s="98"/>
      <c r="O12">
        <f>19+18</f>
        <v>37</v>
      </c>
    </row>
    <row r="13" spans="2:15" x14ac:dyDescent="0.25">
      <c r="B13" s="80"/>
      <c r="C13" s="45" t="s">
        <v>16</v>
      </c>
      <c r="D13" s="45">
        <v>1</v>
      </c>
      <c r="E13" s="46">
        <v>10000</v>
      </c>
      <c r="F13" s="77"/>
      <c r="G13" s="77"/>
      <c r="H13" s="77"/>
      <c r="I13" s="88"/>
      <c r="J13" s="86"/>
      <c r="K13" s="96"/>
    </row>
    <row r="14" spans="2:15" x14ac:dyDescent="0.25">
      <c r="B14" s="78" t="s">
        <v>94</v>
      </c>
      <c r="C14" s="45" t="s">
        <v>16</v>
      </c>
      <c r="D14" s="45">
        <v>3</v>
      </c>
      <c r="E14" s="46">
        <v>8000</v>
      </c>
      <c r="F14" s="76">
        <f>E14*D14+E15*D15</f>
        <v>36000</v>
      </c>
      <c r="G14" s="76">
        <v>36000</v>
      </c>
      <c r="H14" s="76">
        <f>F14-G14</f>
        <v>0</v>
      </c>
      <c r="I14" s="87" t="s">
        <v>111</v>
      </c>
      <c r="J14" s="84" t="s">
        <v>9</v>
      </c>
      <c r="K14" s="93" t="s">
        <v>118</v>
      </c>
    </row>
    <row r="15" spans="2:15" x14ac:dyDescent="0.25">
      <c r="B15" s="80"/>
      <c r="C15" s="45" t="s">
        <v>15</v>
      </c>
      <c r="D15" s="45">
        <v>2</v>
      </c>
      <c r="E15" s="46">
        <v>6000</v>
      </c>
      <c r="F15" s="77"/>
      <c r="G15" s="77"/>
      <c r="H15" s="77"/>
      <c r="I15" s="88"/>
      <c r="J15" s="86"/>
      <c r="K15" s="94"/>
    </row>
    <row r="16" spans="2:15" ht="18" customHeight="1" x14ac:dyDescent="0.25">
      <c r="B16" s="78" t="s">
        <v>96</v>
      </c>
      <c r="C16" s="45" t="s">
        <v>90</v>
      </c>
      <c r="D16" s="45">
        <v>1</v>
      </c>
      <c r="E16" s="46">
        <v>9000</v>
      </c>
      <c r="F16" s="76">
        <f>E16*D16+E17*D17</f>
        <v>15000</v>
      </c>
      <c r="G16" s="76">
        <v>15000</v>
      </c>
      <c r="H16" s="76">
        <f>F16-G16</f>
        <v>0</v>
      </c>
      <c r="I16" s="87" t="s">
        <v>111</v>
      </c>
      <c r="J16" s="84" t="s">
        <v>95</v>
      </c>
      <c r="K16" s="95" t="s">
        <v>119</v>
      </c>
    </row>
    <row r="17" spans="2:11" x14ac:dyDescent="0.25">
      <c r="B17" s="80"/>
      <c r="C17" s="45" t="s">
        <v>17</v>
      </c>
      <c r="D17" s="45">
        <v>1</v>
      </c>
      <c r="E17" s="46">
        <v>6000</v>
      </c>
      <c r="F17" s="77"/>
      <c r="G17" s="77"/>
      <c r="H17" s="77"/>
      <c r="I17" s="88"/>
      <c r="J17" s="86"/>
      <c r="K17" s="96"/>
    </row>
    <row r="18" spans="2:11" x14ac:dyDescent="0.25">
      <c r="B18" s="47" t="s">
        <v>97</v>
      </c>
      <c r="C18" s="45" t="s">
        <v>18</v>
      </c>
      <c r="D18" s="45">
        <v>2</v>
      </c>
      <c r="E18" s="46">
        <v>6000</v>
      </c>
      <c r="F18" s="38">
        <f>E18*D18</f>
        <v>12000</v>
      </c>
      <c r="G18" s="38">
        <v>12000</v>
      </c>
      <c r="H18" s="38">
        <f>F18-G18</f>
        <v>0</v>
      </c>
      <c r="I18" s="25" t="s">
        <v>112</v>
      </c>
      <c r="J18" s="26" t="s">
        <v>9</v>
      </c>
      <c r="K18" s="24" t="s">
        <v>117</v>
      </c>
    </row>
    <row r="19" spans="2:11" x14ac:dyDescent="0.25">
      <c r="B19" s="47" t="s">
        <v>98</v>
      </c>
      <c r="C19" s="45" t="s">
        <v>4</v>
      </c>
      <c r="D19" s="45">
        <v>2</v>
      </c>
      <c r="E19" s="46">
        <v>30000</v>
      </c>
      <c r="F19" s="38">
        <f>E19*D19</f>
        <v>60000</v>
      </c>
      <c r="G19" s="38">
        <v>60000</v>
      </c>
      <c r="H19" s="38">
        <f>F19-G19</f>
        <v>0</v>
      </c>
      <c r="I19" s="25" t="s">
        <v>111</v>
      </c>
      <c r="J19" s="26" t="s">
        <v>9</v>
      </c>
      <c r="K19" s="24" t="s">
        <v>120</v>
      </c>
    </row>
    <row r="20" spans="2:11" x14ac:dyDescent="0.25">
      <c r="B20" s="78" t="s">
        <v>99</v>
      </c>
      <c r="C20" s="45" t="s">
        <v>121</v>
      </c>
      <c r="D20" s="45">
        <v>1</v>
      </c>
      <c r="E20" s="46">
        <v>22000</v>
      </c>
      <c r="F20" s="76">
        <f>E20*D20+E23*D23+E22*D22+E21*D21</f>
        <v>78000</v>
      </c>
      <c r="G20" s="76">
        <v>78000</v>
      </c>
      <c r="H20" s="76">
        <f>F20-G20</f>
        <v>0</v>
      </c>
      <c r="I20" s="87" t="s">
        <v>111</v>
      </c>
      <c r="J20" s="84" t="s">
        <v>9</v>
      </c>
      <c r="K20" s="97" t="s">
        <v>120</v>
      </c>
    </row>
    <row r="21" spans="2:11" x14ac:dyDescent="0.25">
      <c r="B21" s="79"/>
      <c r="C21" s="45" t="s">
        <v>134</v>
      </c>
      <c r="D21" s="45">
        <v>1</v>
      </c>
      <c r="E21" s="46">
        <v>6000</v>
      </c>
      <c r="F21" s="81"/>
      <c r="G21" s="81"/>
      <c r="H21" s="81"/>
      <c r="I21" s="99"/>
      <c r="J21" s="85"/>
      <c r="K21" s="97"/>
    </row>
    <row r="22" spans="2:11" x14ac:dyDescent="0.25">
      <c r="B22" s="79"/>
      <c r="C22" s="45" t="s">
        <v>155</v>
      </c>
      <c r="D22" s="45">
        <v>1</v>
      </c>
      <c r="E22" s="46">
        <v>6000</v>
      </c>
      <c r="F22" s="81"/>
      <c r="G22" s="81"/>
      <c r="H22" s="81"/>
      <c r="I22" s="99"/>
      <c r="J22" s="85"/>
      <c r="K22" s="97"/>
    </row>
    <row r="23" spans="2:11" x14ac:dyDescent="0.25">
      <c r="B23" s="80"/>
      <c r="C23" s="45" t="s">
        <v>5</v>
      </c>
      <c r="D23" s="45">
        <v>2</v>
      </c>
      <c r="E23" s="46">
        <v>22000</v>
      </c>
      <c r="F23" s="77"/>
      <c r="G23" s="77"/>
      <c r="H23" s="77"/>
      <c r="I23" s="88"/>
      <c r="J23" s="85"/>
      <c r="K23" s="97"/>
    </row>
    <row r="24" spans="2:11" x14ac:dyDescent="0.25">
      <c r="B24" s="78" t="s">
        <v>101</v>
      </c>
      <c r="C24" s="45" t="s">
        <v>21</v>
      </c>
      <c r="D24" s="45">
        <v>1</v>
      </c>
      <c r="E24" s="46">
        <v>6000</v>
      </c>
      <c r="F24" s="76">
        <f>E25*D25+E24*D24</f>
        <v>50000</v>
      </c>
      <c r="G24" s="76">
        <v>50000</v>
      </c>
      <c r="H24" s="76">
        <f>F24-G24</f>
        <v>0</v>
      </c>
      <c r="I24" s="87" t="s">
        <v>111</v>
      </c>
      <c r="J24" s="98" t="s">
        <v>9</v>
      </c>
      <c r="K24" s="24"/>
    </row>
    <row r="25" spans="2:11" x14ac:dyDescent="0.25">
      <c r="B25" s="80"/>
      <c r="C25" s="45" t="s">
        <v>122</v>
      </c>
      <c r="D25" s="45">
        <v>2</v>
      </c>
      <c r="E25" s="46">
        <v>22000</v>
      </c>
      <c r="F25" s="77"/>
      <c r="G25" s="77"/>
      <c r="H25" s="77"/>
      <c r="I25" s="88"/>
      <c r="J25" s="96"/>
      <c r="K25" s="24" t="s">
        <v>120</v>
      </c>
    </row>
    <row r="26" spans="2:11" x14ac:dyDescent="0.25">
      <c r="B26" s="78" t="s">
        <v>103</v>
      </c>
      <c r="C26" s="45" t="s">
        <v>187</v>
      </c>
      <c r="D26" s="45">
        <v>2</v>
      </c>
      <c r="E26" s="46">
        <v>150000</v>
      </c>
      <c r="F26" s="76">
        <f>E26+E27</f>
        <v>182000</v>
      </c>
      <c r="G26" s="76">
        <v>182000</v>
      </c>
      <c r="H26" s="76">
        <f>F26-G26</f>
        <v>0</v>
      </c>
      <c r="I26" s="32"/>
      <c r="J26" s="31"/>
      <c r="K26" s="24"/>
    </row>
    <row r="27" spans="2:11" x14ac:dyDescent="0.25">
      <c r="B27" s="80"/>
      <c r="C27" s="45" t="s">
        <v>10</v>
      </c>
      <c r="D27" s="45">
        <v>1</v>
      </c>
      <c r="E27" s="46">
        <v>32000</v>
      </c>
      <c r="F27" s="77"/>
      <c r="G27" s="77">
        <v>0</v>
      </c>
      <c r="H27" s="77">
        <f>F26-G27</f>
        <v>182000</v>
      </c>
      <c r="I27" s="25" t="s">
        <v>111</v>
      </c>
      <c r="J27" s="26" t="s">
        <v>95</v>
      </c>
      <c r="K27" s="24" t="s">
        <v>140</v>
      </c>
    </row>
    <row r="28" spans="2:11" x14ac:dyDescent="0.25">
      <c r="B28" s="82" t="s">
        <v>87</v>
      </c>
      <c r="C28" s="45" t="s">
        <v>121</v>
      </c>
      <c r="D28" s="45">
        <v>2</v>
      </c>
      <c r="E28" s="46">
        <v>20000</v>
      </c>
      <c r="F28" s="83">
        <f>E28*D28+E29*D29</f>
        <v>55000</v>
      </c>
      <c r="G28" s="83">
        <v>55000</v>
      </c>
      <c r="H28" s="83">
        <f>F28-G28</f>
        <v>0</v>
      </c>
      <c r="I28" s="92" t="s">
        <v>111</v>
      </c>
      <c r="J28" s="91" t="s">
        <v>9</v>
      </c>
      <c r="K28" s="97" t="s">
        <v>120</v>
      </c>
    </row>
    <row r="29" spans="2:11" x14ac:dyDescent="0.25">
      <c r="B29" s="82"/>
      <c r="C29" s="45" t="s">
        <v>100</v>
      </c>
      <c r="D29" s="45">
        <v>1</v>
      </c>
      <c r="E29" s="46">
        <v>15000</v>
      </c>
      <c r="F29" s="83"/>
      <c r="G29" s="83"/>
      <c r="H29" s="83"/>
      <c r="I29" s="92"/>
      <c r="J29" s="91"/>
      <c r="K29" s="97"/>
    </row>
    <row r="30" spans="2:11" x14ac:dyDescent="0.25">
      <c r="B30" s="82" t="s">
        <v>104</v>
      </c>
      <c r="C30" s="45" t="s">
        <v>105</v>
      </c>
      <c r="D30" s="45">
        <v>1</v>
      </c>
      <c r="E30" s="46">
        <v>30000</v>
      </c>
      <c r="F30" s="83">
        <f>E30+E31+E32+E33</f>
        <v>215000</v>
      </c>
      <c r="G30" s="83">
        <v>215000</v>
      </c>
      <c r="H30" s="83">
        <f>F30-G30</f>
        <v>0</v>
      </c>
      <c r="I30" s="92" t="s">
        <v>111</v>
      </c>
      <c r="J30" s="91" t="s">
        <v>95</v>
      </c>
      <c r="K30" s="97" t="s">
        <v>124</v>
      </c>
    </row>
    <row r="31" spans="2:11" x14ac:dyDescent="0.25">
      <c r="B31" s="82"/>
      <c r="C31" s="45" t="s">
        <v>194</v>
      </c>
      <c r="D31" s="45">
        <v>1</v>
      </c>
      <c r="E31" s="46">
        <v>60000</v>
      </c>
      <c r="F31" s="83"/>
      <c r="G31" s="83"/>
      <c r="H31" s="83"/>
      <c r="I31" s="92"/>
      <c r="J31" s="91"/>
      <c r="K31" s="97"/>
    </row>
    <row r="32" spans="2:11" x14ac:dyDescent="0.25">
      <c r="B32" s="82"/>
      <c r="C32" s="45" t="s">
        <v>187</v>
      </c>
      <c r="D32" s="45">
        <v>1</v>
      </c>
      <c r="E32" s="46">
        <v>75000</v>
      </c>
      <c r="F32" s="83"/>
      <c r="G32" s="83"/>
      <c r="H32" s="83"/>
      <c r="I32" s="92"/>
      <c r="J32" s="91"/>
      <c r="K32" s="97"/>
    </row>
    <row r="33" spans="1:12" x14ac:dyDescent="0.25">
      <c r="A33" t="s">
        <v>154</v>
      </c>
      <c r="B33" s="82"/>
      <c r="C33" s="45" t="s">
        <v>106</v>
      </c>
      <c r="D33" s="45">
        <v>2</v>
      </c>
      <c r="E33" s="46">
        <v>50000</v>
      </c>
      <c r="F33" s="83"/>
      <c r="G33" s="83"/>
      <c r="H33" s="83"/>
      <c r="I33" s="92"/>
      <c r="J33" s="91"/>
      <c r="K33" s="97"/>
    </row>
    <row r="34" spans="1:12" x14ac:dyDescent="0.25">
      <c r="B34" s="78" t="s">
        <v>125</v>
      </c>
      <c r="C34" s="45" t="s">
        <v>90</v>
      </c>
      <c r="D34" s="45">
        <v>1</v>
      </c>
      <c r="E34" s="46">
        <v>9000</v>
      </c>
      <c r="F34" s="83">
        <f>E34*D34+E35*D35</f>
        <v>15000</v>
      </c>
      <c r="G34" s="76">
        <v>15000</v>
      </c>
      <c r="H34" s="83">
        <f>F34-G34</f>
        <v>0</v>
      </c>
      <c r="I34" s="87" t="s">
        <v>111</v>
      </c>
      <c r="J34" s="89" t="s">
        <v>9</v>
      </c>
      <c r="K34" s="87" t="s">
        <v>130</v>
      </c>
    </row>
    <row r="35" spans="1:12" x14ac:dyDescent="0.25">
      <c r="B35" s="80"/>
      <c r="C35" s="45" t="s">
        <v>21</v>
      </c>
      <c r="D35" s="45">
        <v>1</v>
      </c>
      <c r="E35" s="46">
        <v>6000</v>
      </c>
      <c r="F35" s="83"/>
      <c r="G35" s="77"/>
      <c r="H35" s="83"/>
      <c r="I35" s="88"/>
      <c r="J35" s="90"/>
      <c r="K35" s="88"/>
    </row>
    <row r="36" spans="1:12" x14ac:dyDescent="0.25">
      <c r="B36" s="78" t="s">
        <v>128</v>
      </c>
      <c r="C36" s="45" t="s">
        <v>171</v>
      </c>
      <c r="D36" s="45">
        <v>1</v>
      </c>
      <c r="E36" s="46">
        <v>23000</v>
      </c>
      <c r="F36" s="76">
        <f>E36+E37</f>
        <v>43000</v>
      </c>
      <c r="G36" s="76">
        <v>43000</v>
      </c>
      <c r="H36" s="76">
        <f t="shared" ref="H36:H41" si="0">F36-G36</f>
        <v>0</v>
      </c>
      <c r="I36" s="25" t="s">
        <v>111</v>
      </c>
      <c r="J36" s="26" t="s">
        <v>9</v>
      </c>
      <c r="K36" s="24"/>
    </row>
    <row r="37" spans="1:12" x14ac:dyDescent="0.25">
      <c r="B37" s="80"/>
      <c r="C37" s="45" t="s">
        <v>170</v>
      </c>
      <c r="D37" s="45">
        <v>2</v>
      </c>
      <c r="E37" s="46">
        <v>20000</v>
      </c>
      <c r="F37" s="77">
        <f>E37*D37</f>
        <v>40000</v>
      </c>
      <c r="G37" s="77"/>
      <c r="H37" s="77">
        <f t="shared" si="0"/>
        <v>40000</v>
      </c>
      <c r="I37" s="25" t="s">
        <v>111</v>
      </c>
      <c r="J37" s="26" t="s">
        <v>9</v>
      </c>
      <c r="K37" s="24"/>
    </row>
    <row r="38" spans="1:12" x14ac:dyDescent="0.25">
      <c r="B38" s="47" t="s">
        <v>131</v>
      </c>
      <c r="C38" s="45" t="s">
        <v>21</v>
      </c>
      <c r="D38" s="45">
        <v>1</v>
      </c>
      <c r="E38" s="46">
        <v>6000</v>
      </c>
      <c r="F38" s="38">
        <f>E38*D38</f>
        <v>6000</v>
      </c>
      <c r="G38" s="38">
        <v>6000</v>
      </c>
      <c r="H38" s="38">
        <f t="shared" si="0"/>
        <v>0</v>
      </c>
      <c r="I38" s="25" t="s">
        <v>112</v>
      </c>
      <c r="J38" s="26" t="s">
        <v>9</v>
      </c>
      <c r="K38" s="24"/>
    </row>
    <row r="39" spans="1:12" x14ac:dyDescent="0.25">
      <c r="B39" s="47" t="s">
        <v>132</v>
      </c>
      <c r="C39" s="45" t="s">
        <v>17</v>
      </c>
      <c r="D39" s="45">
        <v>1</v>
      </c>
      <c r="E39" s="46">
        <v>6000</v>
      </c>
      <c r="F39" s="38">
        <f>E39*D39</f>
        <v>6000</v>
      </c>
      <c r="G39" s="38">
        <v>6000</v>
      </c>
      <c r="H39" s="38">
        <f t="shared" si="0"/>
        <v>0</v>
      </c>
      <c r="I39" s="25" t="s">
        <v>112</v>
      </c>
      <c r="J39" s="26" t="s">
        <v>9</v>
      </c>
      <c r="K39" s="24"/>
    </row>
    <row r="40" spans="1:12" x14ac:dyDescent="0.25">
      <c r="B40" s="47" t="s">
        <v>133</v>
      </c>
      <c r="C40" s="45" t="s">
        <v>134</v>
      </c>
      <c r="D40" s="45">
        <v>2</v>
      </c>
      <c r="E40" s="46">
        <v>6000</v>
      </c>
      <c r="F40" s="38">
        <f>E40*D40</f>
        <v>12000</v>
      </c>
      <c r="G40" s="38">
        <v>12000</v>
      </c>
      <c r="H40" s="38">
        <f t="shared" si="0"/>
        <v>0</v>
      </c>
      <c r="I40" s="25" t="s">
        <v>111</v>
      </c>
      <c r="J40" s="26" t="s">
        <v>9</v>
      </c>
      <c r="K40" s="24"/>
    </row>
    <row r="41" spans="1:12" x14ac:dyDescent="0.25">
      <c r="B41" s="78" t="s">
        <v>137</v>
      </c>
      <c r="C41" s="45" t="s">
        <v>16</v>
      </c>
      <c r="D41" s="45">
        <v>3</v>
      </c>
      <c r="E41" s="57">
        <v>8000</v>
      </c>
      <c r="F41" s="76">
        <f>E41*D41+E42*D42+E43*D43+E44*D44+E45*D45</f>
        <v>63000</v>
      </c>
      <c r="G41" s="76">
        <v>63000</v>
      </c>
      <c r="H41" s="76">
        <f t="shared" si="0"/>
        <v>0</v>
      </c>
      <c r="I41" s="87" t="s">
        <v>111</v>
      </c>
      <c r="J41" s="84" t="s">
        <v>9</v>
      </c>
      <c r="K41" s="24"/>
    </row>
    <row r="42" spans="1:12" x14ac:dyDescent="0.25">
      <c r="B42" s="79"/>
      <c r="C42" s="45" t="s">
        <v>18</v>
      </c>
      <c r="D42" s="45">
        <v>2</v>
      </c>
      <c r="E42" s="57">
        <v>5000</v>
      </c>
      <c r="F42" s="81"/>
      <c r="G42" s="81"/>
      <c r="H42" s="81"/>
      <c r="I42" s="99"/>
      <c r="J42" s="85"/>
      <c r="K42" s="24"/>
    </row>
    <row r="43" spans="1:12" x14ac:dyDescent="0.25">
      <c r="B43" s="79"/>
      <c r="C43" s="45" t="s">
        <v>90</v>
      </c>
      <c r="D43" s="45">
        <v>1</v>
      </c>
      <c r="E43" s="57">
        <v>9000</v>
      </c>
      <c r="F43" s="81"/>
      <c r="G43" s="81"/>
      <c r="H43" s="81"/>
      <c r="I43" s="99"/>
      <c r="J43" s="85"/>
      <c r="K43" s="24"/>
    </row>
    <row r="44" spans="1:12" x14ac:dyDescent="0.25">
      <c r="B44" s="79"/>
      <c r="C44" s="45" t="s">
        <v>20</v>
      </c>
      <c r="D44" s="45">
        <v>1</v>
      </c>
      <c r="E44" s="57">
        <v>8000</v>
      </c>
      <c r="F44" s="81"/>
      <c r="G44" s="81"/>
      <c r="H44" s="81"/>
      <c r="I44" s="99"/>
      <c r="J44" s="85"/>
      <c r="K44" s="24"/>
    </row>
    <row r="45" spans="1:12" x14ac:dyDescent="0.25">
      <c r="B45" s="80"/>
      <c r="C45" s="45" t="s">
        <v>17</v>
      </c>
      <c r="D45" s="45">
        <v>2</v>
      </c>
      <c r="E45" s="57">
        <v>6000</v>
      </c>
      <c r="F45" s="77"/>
      <c r="G45" s="77"/>
      <c r="H45" s="77"/>
      <c r="I45" s="88"/>
      <c r="J45" s="86"/>
      <c r="K45" s="24"/>
      <c r="L45">
        <v>3</v>
      </c>
    </row>
    <row r="46" spans="1:12" x14ac:dyDescent="0.25">
      <c r="B46" s="78" t="s">
        <v>136</v>
      </c>
      <c r="C46" s="45" t="s">
        <v>90</v>
      </c>
      <c r="D46" s="45">
        <v>2</v>
      </c>
      <c r="E46" s="46">
        <v>9000</v>
      </c>
      <c r="F46" s="83">
        <f>E46*D46+E47*D47</f>
        <v>26000</v>
      </c>
      <c r="G46" s="76">
        <v>26000</v>
      </c>
      <c r="H46" s="76">
        <f>F46-G46</f>
        <v>0</v>
      </c>
      <c r="I46" s="87" t="s">
        <v>111</v>
      </c>
      <c r="J46" s="84" t="s">
        <v>9</v>
      </c>
      <c r="K46" s="24"/>
    </row>
    <row r="47" spans="1:12" x14ac:dyDescent="0.25">
      <c r="B47" s="80"/>
      <c r="C47" s="45" t="s">
        <v>20</v>
      </c>
      <c r="D47" s="45">
        <v>1</v>
      </c>
      <c r="E47" s="46">
        <v>8000</v>
      </c>
      <c r="F47" s="83"/>
      <c r="G47" s="77"/>
      <c r="H47" s="77"/>
      <c r="I47" s="88"/>
      <c r="J47" s="86"/>
      <c r="K47" s="24"/>
    </row>
    <row r="48" spans="1:12" x14ac:dyDescent="0.25">
      <c r="B48" s="47" t="s">
        <v>137</v>
      </c>
      <c r="C48" s="45" t="s">
        <v>90</v>
      </c>
      <c r="D48" s="45">
        <v>1</v>
      </c>
      <c r="E48" s="46">
        <v>9000</v>
      </c>
      <c r="F48" s="38">
        <f>E48*D48</f>
        <v>9000</v>
      </c>
      <c r="G48" s="38">
        <v>9000</v>
      </c>
      <c r="H48" s="38">
        <f>F48-G48</f>
        <v>0</v>
      </c>
      <c r="I48" s="25" t="s">
        <v>112</v>
      </c>
      <c r="J48" s="22" t="s">
        <v>9</v>
      </c>
      <c r="K48" s="24"/>
    </row>
    <row r="49" spans="2:11" x14ac:dyDescent="0.25">
      <c r="B49" s="47" t="s">
        <v>152</v>
      </c>
      <c r="C49" s="45" t="s">
        <v>134</v>
      </c>
      <c r="D49" s="45">
        <v>1</v>
      </c>
      <c r="E49" s="46">
        <v>6000</v>
      </c>
      <c r="F49" s="38">
        <f>E49*D49</f>
        <v>6000</v>
      </c>
      <c r="G49" s="38">
        <v>6000</v>
      </c>
      <c r="H49" s="38">
        <f>F49-G49</f>
        <v>0</v>
      </c>
      <c r="I49" s="25" t="s">
        <v>112</v>
      </c>
      <c r="J49" s="22" t="s">
        <v>9</v>
      </c>
      <c r="K49" s="24"/>
    </row>
    <row r="50" spans="2:11" x14ac:dyDescent="0.25">
      <c r="B50" s="78" t="s">
        <v>135</v>
      </c>
      <c r="C50" s="45" t="s">
        <v>171</v>
      </c>
      <c r="D50" s="45">
        <v>2</v>
      </c>
      <c r="E50" s="46">
        <v>46000</v>
      </c>
      <c r="F50" s="76">
        <f>E50+E51</f>
        <v>71000</v>
      </c>
      <c r="G50" s="76">
        <v>71000</v>
      </c>
      <c r="H50" s="76">
        <f>F50-G50</f>
        <v>0</v>
      </c>
      <c r="I50" s="25"/>
      <c r="J50" s="22"/>
      <c r="K50" s="24"/>
    </row>
    <row r="51" spans="2:11" x14ac:dyDescent="0.25">
      <c r="B51" s="80"/>
      <c r="C51" s="45" t="s">
        <v>106</v>
      </c>
      <c r="D51" s="45">
        <v>1</v>
      </c>
      <c r="E51" s="46">
        <v>25000</v>
      </c>
      <c r="F51" s="77"/>
      <c r="G51" s="77"/>
      <c r="H51" s="77"/>
      <c r="I51" s="25" t="s">
        <v>111</v>
      </c>
      <c r="J51" s="22" t="s">
        <v>9</v>
      </c>
      <c r="K51" s="24"/>
    </row>
    <row r="52" spans="2:11" x14ac:dyDescent="0.25">
      <c r="B52" s="47" t="s">
        <v>165</v>
      </c>
      <c r="C52" s="45" t="s">
        <v>153</v>
      </c>
      <c r="D52" s="45">
        <v>1</v>
      </c>
      <c r="E52" s="46">
        <v>40000</v>
      </c>
      <c r="F52" s="38">
        <f>E52*D52</f>
        <v>40000</v>
      </c>
      <c r="G52" s="38">
        <v>40000</v>
      </c>
      <c r="H52" s="38">
        <f t="shared" ref="H52:H59" si="1">F52-G52</f>
        <v>0</v>
      </c>
      <c r="I52" s="25" t="s">
        <v>112</v>
      </c>
      <c r="J52" s="22" t="s">
        <v>9</v>
      </c>
      <c r="K52" s="24"/>
    </row>
    <row r="53" spans="2:11" x14ac:dyDescent="0.25">
      <c r="B53" s="47" t="s">
        <v>166</v>
      </c>
      <c r="C53" s="45" t="s">
        <v>167</v>
      </c>
      <c r="D53" s="45">
        <v>1</v>
      </c>
      <c r="E53" s="46">
        <v>35000</v>
      </c>
      <c r="F53" s="38">
        <f>E53*D53</f>
        <v>35000</v>
      </c>
      <c r="G53" s="38">
        <v>35000</v>
      </c>
      <c r="H53" s="38">
        <f t="shared" si="1"/>
        <v>0</v>
      </c>
      <c r="I53" s="25" t="s">
        <v>111</v>
      </c>
      <c r="J53" s="22" t="s">
        <v>9</v>
      </c>
      <c r="K53" s="24"/>
    </row>
    <row r="54" spans="2:11" x14ac:dyDescent="0.25">
      <c r="B54" s="47" t="s">
        <v>168</v>
      </c>
      <c r="C54" s="45" t="s">
        <v>20</v>
      </c>
      <c r="D54" s="45">
        <v>1</v>
      </c>
      <c r="E54" s="46">
        <v>7000</v>
      </c>
      <c r="F54" s="38">
        <f>E54*D54</f>
        <v>7000</v>
      </c>
      <c r="G54" s="38">
        <v>7000</v>
      </c>
      <c r="H54" s="38">
        <f t="shared" si="1"/>
        <v>0</v>
      </c>
      <c r="I54" s="25" t="s">
        <v>112</v>
      </c>
      <c r="J54" s="22" t="s">
        <v>9</v>
      </c>
      <c r="K54" s="24"/>
    </row>
    <row r="55" spans="2:11" x14ac:dyDescent="0.25">
      <c r="B55" s="47" t="s">
        <v>182</v>
      </c>
      <c r="C55" s="45" t="s">
        <v>167</v>
      </c>
      <c r="D55" s="45">
        <v>1</v>
      </c>
      <c r="E55" s="46">
        <v>20000</v>
      </c>
      <c r="F55" s="38">
        <f>E55</f>
        <v>20000</v>
      </c>
      <c r="G55" s="38">
        <v>20000</v>
      </c>
      <c r="H55" s="38">
        <f t="shared" si="1"/>
        <v>0</v>
      </c>
      <c r="I55" s="15"/>
      <c r="J55" s="1"/>
      <c r="K55" s="3"/>
    </row>
    <row r="56" spans="2:11" x14ac:dyDescent="0.25">
      <c r="B56" s="47" t="s">
        <v>190</v>
      </c>
      <c r="C56" s="45" t="s">
        <v>170</v>
      </c>
      <c r="D56" s="45">
        <v>3</v>
      </c>
      <c r="E56" s="46">
        <v>30000</v>
      </c>
      <c r="F56" s="38">
        <f>E56</f>
        <v>30000</v>
      </c>
      <c r="G56" s="38">
        <v>30000</v>
      </c>
      <c r="H56" s="38">
        <f t="shared" si="1"/>
        <v>0</v>
      </c>
      <c r="I56" s="15"/>
      <c r="J56" s="1"/>
      <c r="K56" s="3"/>
    </row>
    <row r="57" spans="2:11" x14ac:dyDescent="0.25">
      <c r="B57" s="47" t="s">
        <v>195</v>
      </c>
      <c r="C57" s="45" t="s">
        <v>170</v>
      </c>
      <c r="D57" s="45">
        <v>2</v>
      </c>
      <c r="E57" s="46">
        <v>20000</v>
      </c>
      <c r="F57" s="38">
        <f>E57</f>
        <v>20000</v>
      </c>
      <c r="G57" s="38">
        <v>20000</v>
      </c>
      <c r="H57" s="38">
        <f t="shared" si="1"/>
        <v>0</v>
      </c>
      <c r="I57" s="15"/>
      <c r="J57" s="1"/>
      <c r="K57" s="3"/>
    </row>
    <row r="58" spans="2:11" x14ac:dyDescent="0.25">
      <c r="B58" s="47" t="s">
        <v>209</v>
      </c>
      <c r="C58" s="45" t="s">
        <v>210</v>
      </c>
      <c r="D58" s="45">
        <v>1</v>
      </c>
      <c r="E58" s="46">
        <v>25000</v>
      </c>
      <c r="F58" s="38">
        <f>E58</f>
        <v>25000</v>
      </c>
      <c r="G58" s="38">
        <v>25000</v>
      </c>
      <c r="H58" s="38">
        <f t="shared" si="1"/>
        <v>0</v>
      </c>
    </row>
    <row r="59" spans="2:11" x14ac:dyDescent="0.25">
      <c r="B59" s="82" t="s">
        <v>212</v>
      </c>
      <c r="C59" s="45" t="s">
        <v>213</v>
      </c>
      <c r="D59" s="45">
        <v>3</v>
      </c>
      <c r="E59" s="46">
        <v>24000</v>
      </c>
      <c r="F59" s="83">
        <f>E59+E60</f>
        <v>30000</v>
      </c>
      <c r="G59" s="83">
        <v>30000</v>
      </c>
      <c r="H59" s="83">
        <f t="shared" si="1"/>
        <v>0</v>
      </c>
    </row>
    <row r="60" spans="2:11" x14ac:dyDescent="0.25">
      <c r="B60" s="82"/>
      <c r="C60" s="45" t="s">
        <v>206</v>
      </c>
      <c r="D60" s="45">
        <v>1</v>
      </c>
      <c r="E60" s="46">
        <v>6000</v>
      </c>
      <c r="F60" s="83"/>
      <c r="G60" s="83"/>
      <c r="H60" s="83"/>
    </row>
    <row r="61" spans="2:11" x14ac:dyDescent="0.25">
      <c r="B61" s="78" t="s">
        <v>102</v>
      </c>
      <c r="C61" s="45" t="s">
        <v>123</v>
      </c>
      <c r="D61" s="45">
        <v>1</v>
      </c>
      <c r="E61" s="46">
        <v>22000</v>
      </c>
      <c r="F61" s="76">
        <f>E61+E62+E63+E64+E65</f>
        <v>70000</v>
      </c>
      <c r="G61" s="76">
        <v>70000</v>
      </c>
      <c r="H61" s="76">
        <f>F61-G61</f>
        <v>0</v>
      </c>
    </row>
    <row r="62" spans="2:11" x14ac:dyDescent="0.25">
      <c r="B62" s="79"/>
      <c r="C62" s="45" t="s">
        <v>171</v>
      </c>
      <c r="D62" s="45">
        <v>1</v>
      </c>
      <c r="E62" s="46">
        <v>23000</v>
      </c>
      <c r="F62" s="81"/>
      <c r="G62" s="81"/>
      <c r="H62" s="81"/>
    </row>
    <row r="63" spans="2:11" x14ac:dyDescent="0.25">
      <c r="B63" s="79"/>
      <c r="C63" s="45" t="s">
        <v>170</v>
      </c>
      <c r="D63" s="45">
        <v>1</v>
      </c>
      <c r="E63" s="46">
        <v>10000</v>
      </c>
      <c r="F63" s="81"/>
      <c r="G63" s="81"/>
      <c r="H63" s="81"/>
    </row>
    <row r="64" spans="2:11" x14ac:dyDescent="0.25">
      <c r="B64" s="79"/>
      <c r="C64" s="45" t="s">
        <v>155</v>
      </c>
      <c r="D64" s="45">
        <v>1</v>
      </c>
      <c r="E64" s="46">
        <v>6000</v>
      </c>
      <c r="F64" s="81"/>
      <c r="G64" s="81"/>
      <c r="H64" s="81"/>
    </row>
    <row r="65" spans="2:8" x14ac:dyDescent="0.25">
      <c r="B65" s="80"/>
      <c r="C65" s="45" t="s">
        <v>90</v>
      </c>
      <c r="D65" s="45">
        <v>1</v>
      </c>
      <c r="E65" s="46">
        <v>9000</v>
      </c>
      <c r="F65" s="77"/>
      <c r="G65" s="77"/>
      <c r="H65" s="77"/>
    </row>
    <row r="66" spans="2:8" x14ac:dyDescent="0.25">
      <c r="B66" s="82" t="s">
        <v>139</v>
      </c>
      <c r="C66" s="45" t="s">
        <v>16</v>
      </c>
      <c r="D66" s="45">
        <v>3</v>
      </c>
      <c r="E66" s="46">
        <v>8000</v>
      </c>
      <c r="F66" s="76">
        <f>E66*D66+E67*D67+E68*D68+E69*D69+E70*D70+E71*D71</f>
        <v>59000</v>
      </c>
      <c r="G66" s="76">
        <v>59000</v>
      </c>
      <c r="H66" s="76">
        <f>F66-G66</f>
        <v>0</v>
      </c>
    </row>
    <row r="67" spans="2:8" x14ac:dyDescent="0.25">
      <c r="B67" s="82"/>
      <c r="C67" s="45" t="s">
        <v>17</v>
      </c>
      <c r="D67" s="45">
        <v>1</v>
      </c>
      <c r="E67" s="46">
        <v>6000</v>
      </c>
      <c r="F67" s="81"/>
      <c r="G67" s="81"/>
      <c r="H67" s="81"/>
    </row>
    <row r="68" spans="2:8" x14ac:dyDescent="0.25">
      <c r="B68" s="82"/>
      <c r="C68" s="45" t="s">
        <v>134</v>
      </c>
      <c r="D68" s="45">
        <v>1</v>
      </c>
      <c r="E68" s="46">
        <v>6000</v>
      </c>
      <c r="F68" s="81"/>
      <c r="G68" s="81"/>
      <c r="H68" s="81"/>
    </row>
    <row r="69" spans="2:8" x14ac:dyDescent="0.25">
      <c r="B69" s="82"/>
      <c r="C69" s="45" t="s">
        <v>90</v>
      </c>
      <c r="D69" s="45">
        <v>1</v>
      </c>
      <c r="E69" s="46">
        <v>9000</v>
      </c>
      <c r="F69" s="81"/>
      <c r="G69" s="81"/>
      <c r="H69" s="81"/>
    </row>
    <row r="70" spans="2:8" x14ac:dyDescent="0.25">
      <c r="B70" s="82"/>
      <c r="C70" s="45" t="s">
        <v>21</v>
      </c>
      <c r="D70" s="45">
        <v>1</v>
      </c>
      <c r="E70" s="46">
        <v>6000</v>
      </c>
      <c r="F70" s="81"/>
      <c r="G70" s="81"/>
      <c r="H70" s="81"/>
    </row>
    <row r="71" spans="2:8" x14ac:dyDescent="0.25">
      <c r="B71" s="82"/>
      <c r="C71" s="45" t="s">
        <v>20</v>
      </c>
      <c r="D71" s="45">
        <v>1</v>
      </c>
      <c r="E71" s="46">
        <v>8000</v>
      </c>
      <c r="F71" s="77"/>
      <c r="G71" s="77"/>
      <c r="H71" s="77"/>
    </row>
    <row r="72" spans="2:8" x14ac:dyDescent="0.25">
      <c r="B72" s="78" t="s">
        <v>150</v>
      </c>
      <c r="C72" s="45" t="s">
        <v>16</v>
      </c>
      <c r="D72" s="45">
        <v>3</v>
      </c>
      <c r="E72" s="46">
        <v>24000</v>
      </c>
      <c r="F72" s="76">
        <f>E72+E73+E74+E75+E76</f>
        <v>101000</v>
      </c>
      <c r="G72" s="83">
        <v>101000</v>
      </c>
      <c r="H72" s="83">
        <f>F72-G72</f>
        <v>0</v>
      </c>
    </row>
    <row r="73" spans="2:8" x14ac:dyDescent="0.25">
      <c r="B73" s="79"/>
      <c r="C73" s="45" t="s">
        <v>16</v>
      </c>
      <c r="D73" s="45">
        <v>3</v>
      </c>
      <c r="E73" s="46">
        <f>24000</f>
        <v>24000</v>
      </c>
      <c r="F73" s="81"/>
      <c r="G73" s="83"/>
      <c r="H73" s="83"/>
    </row>
    <row r="74" spans="2:8" x14ac:dyDescent="0.25">
      <c r="B74" s="79"/>
      <c r="C74" s="45" t="s">
        <v>172</v>
      </c>
      <c r="D74" s="45">
        <v>1</v>
      </c>
      <c r="E74" s="46">
        <v>38000</v>
      </c>
      <c r="F74" s="81"/>
      <c r="G74" s="83"/>
      <c r="H74" s="83"/>
    </row>
    <row r="75" spans="2:8" x14ac:dyDescent="0.25">
      <c r="B75" s="79"/>
      <c r="C75" s="45" t="s">
        <v>134</v>
      </c>
      <c r="D75" s="45">
        <v>1</v>
      </c>
      <c r="E75" s="46">
        <v>6000</v>
      </c>
      <c r="F75" s="81"/>
      <c r="G75" s="83"/>
      <c r="H75" s="83"/>
    </row>
    <row r="76" spans="2:8" x14ac:dyDescent="0.25">
      <c r="B76" s="80"/>
      <c r="C76" s="45" t="s">
        <v>90</v>
      </c>
      <c r="D76" s="45">
        <v>1</v>
      </c>
      <c r="E76" s="46">
        <v>9000</v>
      </c>
      <c r="F76" s="77"/>
      <c r="G76" s="83"/>
      <c r="H76" s="83"/>
    </row>
    <row r="77" spans="2:8" x14ac:dyDescent="0.25">
      <c r="B77" s="78" t="s">
        <v>193</v>
      </c>
      <c r="C77" s="45" t="s">
        <v>226</v>
      </c>
      <c r="D77" s="45">
        <v>1</v>
      </c>
      <c r="E77" s="46">
        <v>25000</v>
      </c>
      <c r="F77" s="76">
        <f>E77+E78</f>
        <v>65000</v>
      </c>
      <c r="G77" s="76">
        <v>65000</v>
      </c>
      <c r="H77" s="76">
        <f>F77-G77</f>
        <v>0</v>
      </c>
    </row>
    <row r="78" spans="2:8" x14ac:dyDescent="0.25">
      <c r="B78" s="80"/>
      <c r="C78" s="45" t="s">
        <v>170</v>
      </c>
      <c r="D78" s="45">
        <v>4</v>
      </c>
      <c r="E78" s="46">
        <v>40000</v>
      </c>
      <c r="F78" s="77"/>
      <c r="G78" s="77">
        <v>40000</v>
      </c>
      <c r="H78" s="77">
        <f>F77-G78</f>
        <v>25000</v>
      </c>
    </row>
    <row r="79" spans="2:8" x14ac:dyDescent="0.25">
      <c r="B79" s="78" t="s">
        <v>199</v>
      </c>
      <c r="C79" s="45" t="s">
        <v>200</v>
      </c>
      <c r="D79" s="45">
        <v>3</v>
      </c>
      <c r="E79" s="46">
        <v>24000</v>
      </c>
      <c r="F79" s="76">
        <f>E79+E80</f>
        <v>46000</v>
      </c>
      <c r="G79" s="76">
        <v>46000</v>
      </c>
      <c r="H79" s="76">
        <f>F79-G79</f>
        <v>0</v>
      </c>
    </row>
    <row r="80" spans="2:8" x14ac:dyDescent="0.25">
      <c r="B80" s="80"/>
      <c r="C80" s="45" t="s">
        <v>201</v>
      </c>
      <c r="D80" s="45">
        <v>1</v>
      </c>
      <c r="E80" s="46">
        <v>22000</v>
      </c>
      <c r="F80" s="77"/>
      <c r="G80" s="77"/>
      <c r="H80" s="77"/>
    </row>
    <row r="81" spans="2:8" x14ac:dyDescent="0.25">
      <c r="B81" s="48" t="s">
        <v>231</v>
      </c>
      <c r="C81" s="45" t="s">
        <v>192</v>
      </c>
      <c r="D81" s="45">
        <v>2</v>
      </c>
      <c r="E81" s="46">
        <v>25000</v>
      </c>
      <c r="F81" s="38">
        <f>D81*E81</f>
        <v>50000</v>
      </c>
      <c r="G81" s="38">
        <v>50000</v>
      </c>
      <c r="H81" s="38">
        <f>F81-G81</f>
        <v>0</v>
      </c>
    </row>
    <row r="82" spans="2:8" x14ac:dyDescent="0.25">
      <c r="B82" s="47" t="s">
        <v>246</v>
      </c>
      <c r="C82" s="45" t="s">
        <v>255</v>
      </c>
      <c r="D82" s="45">
        <v>1</v>
      </c>
      <c r="E82" s="46">
        <v>22000</v>
      </c>
      <c r="F82" s="38">
        <f>E82</f>
        <v>22000</v>
      </c>
      <c r="G82" s="38">
        <v>22000</v>
      </c>
      <c r="H82" s="38">
        <f>F82-G82</f>
        <v>0</v>
      </c>
    </row>
    <row r="83" spans="2:8" x14ac:dyDescent="0.25">
      <c r="B83" s="47" t="s">
        <v>186</v>
      </c>
      <c r="C83" s="45" t="s">
        <v>187</v>
      </c>
      <c r="D83" s="45">
        <v>1</v>
      </c>
      <c r="E83" s="46">
        <v>75000</v>
      </c>
      <c r="F83" s="38">
        <f>E83</f>
        <v>75000</v>
      </c>
      <c r="G83" s="38">
        <v>75000</v>
      </c>
      <c r="H83" s="38">
        <f>F83-G83</f>
        <v>0</v>
      </c>
    </row>
    <row r="84" spans="2:8" x14ac:dyDescent="0.25">
      <c r="B84" s="47" t="s">
        <v>178</v>
      </c>
      <c r="C84" s="45" t="s">
        <v>204</v>
      </c>
      <c r="D84" s="45">
        <v>1</v>
      </c>
      <c r="E84" s="46">
        <v>60000</v>
      </c>
      <c r="F84" s="38">
        <f>E84</f>
        <v>60000</v>
      </c>
      <c r="G84" s="38">
        <v>60000</v>
      </c>
      <c r="H84" s="38">
        <f>F84-G84</f>
        <v>0</v>
      </c>
    </row>
    <row r="85" spans="2:8" x14ac:dyDescent="0.25">
      <c r="B85" s="78" t="s">
        <v>191</v>
      </c>
      <c r="C85" s="45" t="s">
        <v>170</v>
      </c>
      <c r="D85" s="45">
        <v>2</v>
      </c>
      <c r="E85" s="46">
        <v>20000</v>
      </c>
      <c r="F85" s="76">
        <f>E85+E86</f>
        <v>66000</v>
      </c>
      <c r="G85" s="76">
        <v>66000</v>
      </c>
      <c r="H85" s="76">
        <f>F85-G85</f>
        <v>0</v>
      </c>
    </row>
    <row r="86" spans="2:8" x14ac:dyDescent="0.25">
      <c r="B86" s="80"/>
      <c r="C86" s="45" t="s">
        <v>192</v>
      </c>
      <c r="D86" s="45">
        <v>2</v>
      </c>
      <c r="E86" s="46">
        <v>46000</v>
      </c>
      <c r="F86" s="77"/>
      <c r="G86" s="77"/>
      <c r="H86" s="77"/>
    </row>
    <row r="87" spans="2:8" x14ac:dyDescent="0.25">
      <c r="B87" s="78" t="s">
        <v>174</v>
      </c>
      <c r="C87" s="45" t="s">
        <v>171</v>
      </c>
      <c r="D87" s="45">
        <v>2</v>
      </c>
      <c r="E87" s="46">
        <v>33000</v>
      </c>
      <c r="F87" s="76">
        <f>E87*D87+E88+E89</f>
        <v>78000</v>
      </c>
      <c r="G87" s="76">
        <v>78000</v>
      </c>
      <c r="H87" s="76">
        <f>F87-G87</f>
        <v>0</v>
      </c>
    </row>
    <row r="88" spans="2:8" x14ac:dyDescent="0.25">
      <c r="B88" s="79"/>
      <c r="C88" s="45" t="s">
        <v>175</v>
      </c>
      <c r="D88" s="45">
        <v>1</v>
      </c>
      <c r="E88" s="46">
        <v>6000</v>
      </c>
      <c r="F88" s="81">
        <f>E88*D88</f>
        <v>6000</v>
      </c>
      <c r="G88" s="81"/>
      <c r="H88" s="81"/>
    </row>
    <row r="89" spans="2:8" x14ac:dyDescent="0.25">
      <c r="B89" s="80"/>
      <c r="C89" s="45" t="s">
        <v>176</v>
      </c>
      <c r="D89" s="45">
        <v>1</v>
      </c>
      <c r="E89" s="46">
        <v>6000</v>
      </c>
      <c r="F89" s="77">
        <f>E89*D89</f>
        <v>6000</v>
      </c>
      <c r="G89" s="77"/>
      <c r="H89" s="77"/>
    </row>
    <row r="90" spans="2:8" x14ac:dyDescent="0.25">
      <c r="B90" s="78" t="s">
        <v>129</v>
      </c>
      <c r="C90" s="45" t="s">
        <v>179</v>
      </c>
      <c r="D90" s="45">
        <v>1</v>
      </c>
      <c r="E90" s="46">
        <v>32000</v>
      </c>
      <c r="F90" s="76">
        <f>E90+E91+E92+E93+E94</f>
        <v>146000</v>
      </c>
      <c r="G90" s="76">
        <v>146000</v>
      </c>
      <c r="H90" s="76">
        <f>F90-G90</f>
        <v>0</v>
      </c>
    </row>
    <row r="91" spans="2:8" x14ac:dyDescent="0.25">
      <c r="B91" s="79"/>
      <c r="C91" s="45" t="s">
        <v>170</v>
      </c>
      <c r="D91" s="45">
        <v>3</v>
      </c>
      <c r="E91" s="46">
        <v>30000</v>
      </c>
      <c r="F91" s="81"/>
      <c r="G91" s="81"/>
      <c r="H91" s="81"/>
    </row>
    <row r="92" spans="2:8" x14ac:dyDescent="0.25">
      <c r="B92" s="79"/>
      <c r="C92" s="45" t="s">
        <v>171</v>
      </c>
      <c r="D92" s="45">
        <v>1</v>
      </c>
      <c r="E92" s="46">
        <v>40000</v>
      </c>
      <c r="F92" s="81"/>
      <c r="G92" s="81"/>
      <c r="H92" s="81"/>
    </row>
    <row r="93" spans="2:8" x14ac:dyDescent="0.25">
      <c r="B93" s="79"/>
      <c r="C93" s="45" t="s">
        <v>180</v>
      </c>
      <c r="D93" s="45">
        <v>1</v>
      </c>
      <c r="E93" s="46">
        <v>22000</v>
      </c>
      <c r="F93" s="81"/>
      <c r="G93" s="81"/>
      <c r="H93" s="81"/>
    </row>
    <row r="94" spans="2:8" x14ac:dyDescent="0.25">
      <c r="B94" s="80"/>
      <c r="C94" s="45" t="s">
        <v>181</v>
      </c>
      <c r="D94" s="45">
        <v>1</v>
      </c>
      <c r="E94" s="46">
        <v>22000</v>
      </c>
      <c r="F94" s="77"/>
      <c r="G94" s="77"/>
      <c r="H94" s="77"/>
    </row>
    <row r="95" spans="2:8" x14ac:dyDescent="0.25">
      <c r="B95" s="78" t="s">
        <v>91</v>
      </c>
      <c r="C95" s="45" t="s">
        <v>170</v>
      </c>
      <c r="D95" s="45">
        <v>3</v>
      </c>
      <c r="E95" s="46">
        <f>D95*10000</f>
        <v>30000</v>
      </c>
      <c r="F95" s="76">
        <f>+E95+E96+E98+E99</f>
        <v>189000</v>
      </c>
      <c r="G95" s="76">
        <v>189000</v>
      </c>
      <c r="H95" s="76">
        <f>F95-G95</f>
        <v>0</v>
      </c>
    </row>
    <row r="96" spans="2:8" x14ac:dyDescent="0.25">
      <c r="B96" s="79"/>
      <c r="C96" s="45" t="s">
        <v>114</v>
      </c>
      <c r="D96" s="45">
        <v>2</v>
      </c>
      <c r="E96" s="46">
        <f>D96*35000</f>
        <v>70000</v>
      </c>
      <c r="F96" s="81"/>
      <c r="G96" s="81"/>
      <c r="H96" s="81"/>
    </row>
    <row r="97" spans="2:8" x14ac:dyDescent="0.25">
      <c r="B97" s="79"/>
      <c r="C97" s="45" t="s">
        <v>269</v>
      </c>
      <c r="D97" s="45"/>
      <c r="E97" s="46"/>
      <c r="F97" s="81"/>
      <c r="G97" s="81"/>
      <c r="H97" s="81"/>
    </row>
    <row r="98" spans="2:8" x14ac:dyDescent="0.25">
      <c r="B98" s="79"/>
      <c r="C98" s="45" t="s">
        <v>169</v>
      </c>
      <c r="D98" s="45">
        <v>1</v>
      </c>
      <c r="E98" s="46">
        <v>80000</v>
      </c>
      <c r="F98" s="81"/>
      <c r="G98" s="81"/>
      <c r="H98" s="81"/>
    </row>
    <row r="99" spans="2:8" x14ac:dyDescent="0.25">
      <c r="B99" s="80"/>
      <c r="C99" s="45" t="s">
        <v>90</v>
      </c>
      <c r="D99" s="45">
        <v>1</v>
      </c>
      <c r="E99" s="46">
        <v>9000</v>
      </c>
      <c r="F99" s="77"/>
      <c r="G99" s="77"/>
      <c r="H99" s="77"/>
    </row>
    <row r="100" spans="2:8" x14ac:dyDescent="0.25">
      <c r="B100" s="82" t="s">
        <v>276</v>
      </c>
      <c r="C100" s="45" t="s">
        <v>217</v>
      </c>
      <c r="D100" s="45">
        <v>1</v>
      </c>
      <c r="E100" s="46">
        <v>45000</v>
      </c>
      <c r="F100" s="83">
        <f>E100+E101</f>
        <v>82000</v>
      </c>
      <c r="G100" s="76">
        <v>82000</v>
      </c>
      <c r="H100" s="76">
        <f>F100-G100</f>
        <v>0</v>
      </c>
    </row>
    <row r="101" spans="2:8" x14ac:dyDescent="0.25">
      <c r="B101" s="82"/>
      <c r="C101" s="45" t="s">
        <v>268</v>
      </c>
      <c r="D101" s="45">
        <v>1</v>
      </c>
      <c r="E101" s="46">
        <v>37000</v>
      </c>
      <c r="F101" s="83"/>
      <c r="G101" s="77"/>
      <c r="H101" s="77"/>
    </row>
    <row r="102" spans="2:8" x14ac:dyDescent="0.25">
      <c r="B102" s="47" t="s">
        <v>87</v>
      </c>
      <c r="C102" s="45" t="s">
        <v>171</v>
      </c>
      <c r="D102" s="45">
        <v>1</v>
      </c>
      <c r="E102" s="46">
        <v>22000</v>
      </c>
      <c r="F102" s="38">
        <f>E102</f>
        <v>22000</v>
      </c>
      <c r="G102" s="38">
        <v>22000</v>
      </c>
      <c r="H102" s="38">
        <f>F102-G102</f>
        <v>0</v>
      </c>
    </row>
    <row r="103" spans="2:8" x14ac:dyDescent="0.25">
      <c r="B103" s="78" t="s">
        <v>151</v>
      </c>
      <c r="C103" s="45" t="s">
        <v>153</v>
      </c>
      <c r="D103" s="45">
        <v>1</v>
      </c>
      <c r="E103" s="46">
        <v>24000</v>
      </c>
      <c r="F103" s="76">
        <f>E106*D106+E103*D103+E105+E104</f>
        <v>94000</v>
      </c>
      <c r="G103" s="76">
        <v>94000</v>
      </c>
      <c r="H103" s="76">
        <f>F103-G103</f>
        <v>0</v>
      </c>
    </row>
    <row r="104" spans="2:8" x14ac:dyDescent="0.25">
      <c r="B104" s="79"/>
      <c r="C104" s="45" t="s">
        <v>114</v>
      </c>
      <c r="D104" s="45">
        <v>1</v>
      </c>
      <c r="E104" s="46">
        <v>55000</v>
      </c>
      <c r="F104" s="81"/>
      <c r="G104" s="81"/>
      <c r="H104" s="81"/>
    </row>
    <row r="105" spans="2:8" x14ac:dyDescent="0.25">
      <c r="B105" s="79"/>
      <c r="C105" s="45" t="s">
        <v>177</v>
      </c>
      <c r="D105" s="45">
        <v>1</v>
      </c>
      <c r="E105" s="46">
        <v>9000</v>
      </c>
      <c r="F105" s="81"/>
      <c r="G105" s="81"/>
      <c r="H105" s="81"/>
    </row>
    <row r="106" spans="2:8" x14ac:dyDescent="0.25">
      <c r="B106" s="80"/>
      <c r="C106" s="45" t="s">
        <v>134</v>
      </c>
      <c r="D106" s="45">
        <v>1</v>
      </c>
      <c r="E106" s="46">
        <v>6000</v>
      </c>
      <c r="F106" s="77"/>
      <c r="G106" s="77"/>
      <c r="H106" s="77"/>
    </row>
    <row r="1048453" spans="8:8" x14ac:dyDescent="0.25">
      <c r="H1048453" s="25">
        <f>F1048453-G1048453</f>
        <v>0</v>
      </c>
    </row>
  </sheetData>
  <autoFilter ref="B2:K53" xr:uid="{24706C90-6348-45CA-9A03-59D40E2BCEB2}"/>
  <mergeCells count="141">
    <mergeCell ref="B103:B106"/>
    <mergeCell ref="F103:F106"/>
    <mergeCell ref="G103:G106"/>
    <mergeCell ref="H103:H106"/>
    <mergeCell ref="B59:B60"/>
    <mergeCell ref="F59:F60"/>
    <mergeCell ref="G59:G60"/>
    <mergeCell ref="H59:H60"/>
    <mergeCell ref="B77:B78"/>
    <mergeCell ref="F77:F78"/>
    <mergeCell ref="G77:G78"/>
    <mergeCell ref="H77:H78"/>
    <mergeCell ref="B79:B80"/>
    <mergeCell ref="F79:F80"/>
    <mergeCell ref="G79:G80"/>
    <mergeCell ref="H79:H80"/>
    <mergeCell ref="B61:B65"/>
    <mergeCell ref="F61:F65"/>
    <mergeCell ref="G61:G65"/>
    <mergeCell ref="H61:H65"/>
    <mergeCell ref="B72:B76"/>
    <mergeCell ref="F72:F76"/>
    <mergeCell ref="G72:G76"/>
    <mergeCell ref="H72:H76"/>
    <mergeCell ref="B36:B37"/>
    <mergeCell ref="B41:B45"/>
    <mergeCell ref="G41:G45"/>
    <mergeCell ref="F41:F45"/>
    <mergeCell ref="I34:I35"/>
    <mergeCell ref="H34:H35"/>
    <mergeCell ref="G34:G35"/>
    <mergeCell ref="I24:I25"/>
    <mergeCell ref="B34:B35"/>
    <mergeCell ref="F34:F35"/>
    <mergeCell ref="B30:B33"/>
    <mergeCell ref="H41:H45"/>
    <mergeCell ref="I41:I45"/>
    <mergeCell ref="B28:B29"/>
    <mergeCell ref="I30:I33"/>
    <mergeCell ref="B26:B27"/>
    <mergeCell ref="F26:F27"/>
    <mergeCell ref="G26:G27"/>
    <mergeCell ref="H26:H27"/>
    <mergeCell ref="F36:F37"/>
    <mergeCell ref="G36:G37"/>
    <mergeCell ref="H36:H37"/>
    <mergeCell ref="G30:G33"/>
    <mergeCell ref="H30:H33"/>
    <mergeCell ref="B14:B15"/>
    <mergeCell ref="G14:G15"/>
    <mergeCell ref="F14:F15"/>
    <mergeCell ref="H14:H15"/>
    <mergeCell ref="I14:I15"/>
    <mergeCell ref="I20:I23"/>
    <mergeCell ref="B16:B17"/>
    <mergeCell ref="F16:F17"/>
    <mergeCell ref="G16:G17"/>
    <mergeCell ref="H16:H17"/>
    <mergeCell ref="I16:I17"/>
    <mergeCell ref="G20:G23"/>
    <mergeCell ref="F3:F6"/>
    <mergeCell ref="B10:B13"/>
    <mergeCell ref="B20:B23"/>
    <mergeCell ref="B24:B25"/>
    <mergeCell ref="F24:F25"/>
    <mergeCell ref="I3:I6"/>
    <mergeCell ref="H3:H6"/>
    <mergeCell ref="G3:G6"/>
    <mergeCell ref="K7:K9"/>
    <mergeCell ref="K10:K13"/>
    <mergeCell ref="B3:B6"/>
    <mergeCell ref="B7:B9"/>
    <mergeCell ref="G7:G9"/>
    <mergeCell ref="K3:K6"/>
    <mergeCell ref="H7:H9"/>
    <mergeCell ref="F7:F9"/>
    <mergeCell ref="F10:F13"/>
    <mergeCell ref="G10:G13"/>
    <mergeCell ref="H10:H13"/>
    <mergeCell ref="I10:I13"/>
    <mergeCell ref="J3:J6"/>
    <mergeCell ref="J7:J9"/>
    <mergeCell ref="J10:J13"/>
    <mergeCell ref="I7:I9"/>
    <mergeCell ref="K34:K35"/>
    <mergeCell ref="J34:J35"/>
    <mergeCell ref="J28:J29"/>
    <mergeCell ref="F30:F33"/>
    <mergeCell ref="F28:F29"/>
    <mergeCell ref="G28:G29"/>
    <mergeCell ref="H28:H29"/>
    <mergeCell ref="I28:I29"/>
    <mergeCell ref="K14:K15"/>
    <mergeCell ref="K16:K17"/>
    <mergeCell ref="K20:K23"/>
    <mergeCell ref="J20:J23"/>
    <mergeCell ref="J14:J15"/>
    <mergeCell ref="J16:J17"/>
    <mergeCell ref="K30:K33"/>
    <mergeCell ref="J30:J33"/>
    <mergeCell ref="J24:J25"/>
    <mergeCell ref="K28:K29"/>
    <mergeCell ref="F20:F23"/>
    <mergeCell ref="H20:H23"/>
    <mergeCell ref="G24:G25"/>
    <mergeCell ref="H24:H25"/>
    <mergeCell ref="B95:B99"/>
    <mergeCell ref="F95:F99"/>
    <mergeCell ref="G95:G99"/>
    <mergeCell ref="H95:H99"/>
    <mergeCell ref="B100:B101"/>
    <mergeCell ref="F100:F101"/>
    <mergeCell ref="G100:G101"/>
    <mergeCell ref="H100:H101"/>
    <mergeCell ref="J41:J45"/>
    <mergeCell ref="I46:I47"/>
    <mergeCell ref="J46:J47"/>
    <mergeCell ref="B50:B51"/>
    <mergeCell ref="F50:F51"/>
    <mergeCell ref="G50:G51"/>
    <mergeCell ref="H50:H51"/>
    <mergeCell ref="B46:B47"/>
    <mergeCell ref="F46:F47"/>
    <mergeCell ref="G46:G47"/>
    <mergeCell ref="H46:H47"/>
    <mergeCell ref="B66:B71"/>
    <mergeCell ref="F66:F71"/>
    <mergeCell ref="G66:G71"/>
    <mergeCell ref="H66:H71"/>
    <mergeCell ref="B85:B86"/>
    <mergeCell ref="F85:F86"/>
    <mergeCell ref="G85:G86"/>
    <mergeCell ref="H85:H86"/>
    <mergeCell ref="B87:B89"/>
    <mergeCell ref="F87:F89"/>
    <mergeCell ref="G87:G89"/>
    <mergeCell ref="H87:H89"/>
    <mergeCell ref="B90:B94"/>
    <mergeCell ref="F90:F94"/>
    <mergeCell ref="G90:G94"/>
    <mergeCell ref="H90:H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C5E5-2122-4701-B24F-59744FE1688C}">
  <dimension ref="A2:S1048451"/>
  <sheetViews>
    <sheetView tabSelected="1" topLeftCell="A42" zoomScale="85" zoomScaleNormal="85" workbookViewId="0">
      <selection activeCell="Q66" sqref="Q66"/>
    </sheetView>
  </sheetViews>
  <sheetFormatPr baseColWidth="10" defaultRowHeight="15" x14ac:dyDescent="0.25"/>
  <cols>
    <col min="2" max="2" width="18.42578125" style="5" bestFit="1" customWidth="1"/>
    <col min="3" max="3" width="23" bestFit="1" customWidth="1"/>
    <col min="4" max="4" width="8.85546875" customWidth="1"/>
    <col min="5" max="5" width="12.7109375" style="13" bestFit="1" customWidth="1"/>
    <col min="6" max="6" width="11.85546875" style="16" customWidth="1"/>
    <col min="7" max="7" width="12.85546875" style="16" bestFit="1" customWidth="1"/>
    <col min="8" max="8" width="11" style="16" customWidth="1"/>
    <col min="9" max="9" width="5.7109375" style="16" hidden="1" customWidth="1"/>
    <col min="10" max="10" width="14.85546875" hidden="1" customWidth="1"/>
    <col min="11" max="11" width="18.140625" style="5" hidden="1" customWidth="1"/>
    <col min="13" max="13" width="16.5703125" customWidth="1"/>
    <col min="14" max="14" width="18" customWidth="1"/>
    <col min="15" max="15" width="21.85546875" customWidth="1"/>
    <col min="16" max="16" width="14.7109375" bestFit="1" customWidth="1"/>
  </cols>
  <sheetData>
    <row r="2" spans="2:11" ht="57.75" customHeight="1" x14ac:dyDescent="0.25">
      <c r="B2" s="6" t="s">
        <v>1</v>
      </c>
      <c r="C2" s="6" t="s">
        <v>2</v>
      </c>
      <c r="D2" s="49" t="s">
        <v>14</v>
      </c>
      <c r="E2" s="18" t="s">
        <v>113</v>
      </c>
      <c r="F2" s="18" t="s">
        <v>3</v>
      </c>
      <c r="G2" s="18" t="s">
        <v>88</v>
      </c>
      <c r="H2" s="18" t="s">
        <v>7</v>
      </c>
      <c r="I2" s="18" t="s">
        <v>110</v>
      </c>
      <c r="J2" s="6" t="s">
        <v>8</v>
      </c>
      <c r="K2" s="6" t="s">
        <v>107</v>
      </c>
    </row>
    <row r="3" spans="2:11" x14ac:dyDescent="0.25">
      <c r="B3" s="102" t="s">
        <v>109</v>
      </c>
      <c r="C3" s="34" t="s">
        <v>4</v>
      </c>
      <c r="D3" s="34">
        <v>2</v>
      </c>
      <c r="E3" s="35">
        <v>35000</v>
      </c>
      <c r="F3" s="114">
        <f>E3*D3+E4</f>
        <v>95000</v>
      </c>
      <c r="G3" s="114">
        <v>70000</v>
      </c>
      <c r="H3" s="87">
        <f>F3-G3</f>
        <v>25000</v>
      </c>
      <c r="I3" s="87" t="s">
        <v>111</v>
      </c>
      <c r="J3" s="84" t="s">
        <v>9</v>
      </c>
      <c r="K3" s="95" t="s">
        <v>115</v>
      </c>
    </row>
    <row r="4" spans="2:11" x14ac:dyDescent="0.25">
      <c r="B4" s="104"/>
      <c r="C4" s="34" t="s">
        <v>5</v>
      </c>
      <c r="D4" s="34">
        <v>1</v>
      </c>
      <c r="E4" s="35">
        <v>25000</v>
      </c>
      <c r="F4" s="115"/>
      <c r="G4" s="115"/>
      <c r="H4" s="88"/>
      <c r="I4" s="88"/>
      <c r="J4" s="86"/>
      <c r="K4" s="96"/>
    </row>
    <row r="5" spans="2:11" x14ac:dyDescent="0.25">
      <c r="B5" s="102" t="s">
        <v>91</v>
      </c>
      <c r="C5" s="34" t="s">
        <v>277</v>
      </c>
      <c r="D5" s="34">
        <v>1</v>
      </c>
      <c r="E5" s="35">
        <v>65000</v>
      </c>
      <c r="F5" s="87">
        <f>E8+E7+E6+E5</f>
        <v>208000</v>
      </c>
      <c r="G5" s="87">
        <v>80000</v>
      </c>
      <c r="H5" s="87">
        <f>F5-G5</f>
        <v>128000</v>
      </c>
      <c r="I5" s="32"/>
      <c r="J5" s="33"/>
      <c r="K5" s="31"/>
    </row>
    <row r="6" spans="2:11" x14ac:dyDescent="0.25">
      <c r="B6" s="103"/>
      <c r="C6" s="34" t="s">
        <v>268</v>
      </c>
      <c r="D6" s="34">
        <v>1</v>
      </c>
      <c r="E6" s="35">
        <v>35000</v>
      </c>
      <c r="F6" s="99"/>
      <c r="G6" s="99"/>
      <c r="H6" s="99"/>
      <c r="I6" s="32"/>
      <c r="J6" s="33"/>
      <c r="K6" s="31"/>
    </row>
    <row r="7" spans="2:11" x14ac:dyDescent="0.25">
      <c r="B7" s="103"/>
      <c r="C7" s="34" t="s">
        <v>278</v>
      </c>
      <c r="D7" s="34">
        <v>1</v>
      </c>
      <c r="E7" s="35">
        <v>40000</v>
      </c>
      <c r="F7" s="99"/>
      <c r="G7" s="99"/>
      <c r="H7" s="99"/>
      <c r="I7" s="32"/>
      <c r="J7" s="33"/>
      <c r="K7" s="31"/>
    </row>
    <row r="8" spans="2:11" x14ac:dyDescent="0.25">
      <c r="B8" s="104"/>
      <c r="C8" s="34" t="s">
        <v>270</v>
      </c>
      <c r="D8" s="34">
        <v>1</v>
      </c>
      <c r="E8" s="36">
        <v>68000</v>
      </c>
      <c r="F8" s="88"/>
      <c r="G8" s="88"/>
      <c r="H8" s="88"/>
      <c r="I8" s="32"/>
      <c r="J8" s="33"/>
      <c r="K8" s="31"/>
    </row>
    <row r="9" spans="2:11" x14ac:dyDescent="0.25">
      <c r="B9" s="78" t="s">
        <v>93</v>
      </c>
      <c r="C9" s="45" t="s">
        <v>16</v>
      </c>
      <c r="D9" s="45">
        <v>3</v>
      </c>
      <c r="E9" s="46">
        <v>10000</v>
      </c>
      <c r="F9" s="76">
        <f>E9*D9+E11*D11+E10</f>
        <v>96000</v>
      </c>
      <c r="G9" s="76">
        <v>96000</v>
      </c>
      <c r="H9" s="76">
        <f>F9-G9</f>
        <v>0</v>
      </c>
      <c r="I9" s="87" t="s">
        <v>111</v>
      </c>
      <c r="J9" s="84" t="s">
        <v>9</v>
      </c>
      <c r="K9" s="95" t="s">
        <v>115</v>
      </c>
    </row>
    <row r="10" spans="2:11" x14ac:dyDescent="0.25">
      <c r="B10" s="79"/>
      <c r="C10" s="45" t="s">
        <v>170</v>
      </c>
      <c r="D10" s="45">
        <v>6</v>
      </c>
      <c r="E10" s="46">
        <v>60000</v>
      </c>
      <c r="F10" s="81"/>
      <c r="G10" s="81"/>
      <c r="H10" s="81"/>
      <c r="I10" s="99"/>
      <c r="J10" s="85"/>
      <c r="K10" s="98"/>
    </row>
    <row r="11" spans="2:11" x14ac:dyDescent="0.25">
      <c r="B11" s="80"/>
      <c r="C11" s="45" t="s">
        <v>17</v>
      </c>
      <c r="D11" s="45">
        <v>1</v>
      </c>
      <c r="E11" s="46">
        <v>6000</v>
      </c>
      <c r="F11" s="77"/>
      <c r="G11" s="77"/>
      <c r="H11" s="77"/>
      <c r="I11" s="88"/>
      <c r="J11" s="86"/>
      <c r="K11" s="96"/>
    </row>
    <row r="12" spans="2:11" x14ac:dyDescent="0.25">
      <c r="B12" s="102" t="s">
        <v>126</v>
      </c>
      <c r="C12" s="34" t="s">
        <v>183</v>
      </c>
      <c r="D12" s="34">
        <v>1</v>
      </c>
      <c r="E12" s="36">
        <v>60000</v>
      </c>
      <c r="F12" s="92">
        <f>E12+E19+E17+E13+E18+E15+E16+E14</f>
        <v>361000</v>
      </c>
      <c r="G12" s="87">
        <v>140000</v>
      </c>
      <c r="H12" s="92">
        <f>F12-G12</f>
        <v>221000</v>
      </c>
      <c r="I12" s="87" t="s">
        <v>111</v>
      </c>
      <c r="J12" s="89" t="s">
        <v>9</v>
      </c>
      <c r="K12" s="87"/>
    </row>
    <row r="13" spans="2:11" x14ac:dyDescent="0.25">
      <c r="B13" s="103"/>
      <c r="C13" s="34" t="s">
        <v>224</v>
      </c>
      <c r="D13" s="34">
        <v>1</v>
      </c>
      <c r="E13" s="36">
        <v>60000</v>
      </c>
      <c r="F13" s="92"/>
      <c r="G13" s="99"/>
      <c r="H13" s="92"/>
      <c r="I13" s="99"/>
      <c r="J13" s="113"/>
      <c r="K13" s="99"/>
    </row>
    <row r="14" spans="2:11" x14ac:dyDescent="0.25">
      <c r="B14" s="103"/>
      <c r="C14" s="34" t="s">
        <v>214</v>
      </c>
      <c r="D14" s="34">
        <v>3</v>
      </c>
      <c r="E14" s="36">
        <v>24000</v>
      </c>
      <c r="F14" s="92"/>
      <c r="G14" s="99"/>
      <c r="H14" s="92"/>
      <c r="I14" s="99"/>
      <c r="J14" s="113"/>
      <c r="K14" s="99"/>
    </row>
    <row r="15" spans="2:11" x14ac:dyDescent="0.25">
      <c r="B15" s="103"/>
      <c r="C15" s="34" t="s">
        <v>187</v>
      </c>
      <c r="D15" s="34">
        <v>1</v>
      </c>
      <c r="E15" s="36">
        <v>75000</v>
      </c>
      <c r="F15" s="92"/>
      <c r="G15" s="99"/>
      <c r="H15" s="92"/>
      <c r="I15" s="99"/>
      <c r="J15" s="113"/>
      <c r="K15" s="99"/>
    </row>
    <row r="16" spans="2:11" x14ac:dyDescent="0.25">
      <c r="B16" s="103"/>
      <c r="C16" s="34" t="s">
        <v>271</v>
      </c>
      <c r="D16" s="34">
        <v>1</v>
      </c>
      <c r="E16" s="36">
        <v>45000</v>
      </c>
      <c r="F16" s="92"/>
      <c r="G16" s="99"/>
      <c r="H16" s="92"/>
      <c r="I16" s="99"/>
      <c r="J16" s="113"/>
      <c r="K16" s="99"/>
    </row>
    <row r="17" spans="2:11" x14ac:dyDescent="0.25">
      <c r="B17" s="103"/>
      <c r="C17" s="34" t="s">
        <v>214</v>
      </c>
      <c r="D17" s="34">
        <v>1</v>
      </c>
      <c r="E17" s="36">
        <v>10000</v>
      </c>
      <c r="F17" s="92"/>
      <c r="G17" s="99"/>
      <c r="H17" s="92"/>
      <c r="I17" s="99"/>
      <c r="J17" s="113"/>
      <c r="K17" s="99"/>
    </row>
    <row r="18" spans="2:11" x14ac:dyDescent="0.25">
      <c r="B18" s="103"/>
      <c r="C18" s="34" t="s">
        <v>260</v>
      </c>
      <c r="D18" s="34">
        <v>2</v>
      </c>
      <c r="E18" s="36">
        <v>12000</v>
      </c>
      <c r="F18" s="92"/>
      <c r="G18" s="99"/>
      <c r="H18" s="92"/>
      <c r="I18" s="99"/>
      <c r="J18" s="113"/>
      <c r="K18" s="99"/>
    </row>
    <row r="19" spans="2:11" x14ac:dyDescent="0.25">
      <c r="B19" s="104"/>
      <c r="C19" s="34" t="s">
        <v>184</v>
      </c>
      <c r="D19" s="34">
        <v>1</v>
      </c>
      <c r="E19" s="36">
        <v>75000</v>
      </c>
      <c r="F19" s="92"/>
      <c r="G19" s="88"/>
      <c r="H19" s="92"/>
      <c r="I19" s="88"/>
      <c r="J19" s="90"/>
      <c r="K19" s="88"/>
    </row>
    <row r="20" spans="2:11" x14ac:dyDescent="0.25">
      <c r="B20" s="108" t="s">
        <v>138</v>
      </c>
      <c r="C20" s="34" t="s">
        <v>170</v>
      </c>
      <c r="D20" s="34">
        <v>3</v>
      </c>
      <c r="E20" s="36">
        <v>30000</v>
      </c>
      <c r="F20" s="87">
        <f>E23*D23+E20+E21+E22</f>
        <v>208000</v>
      </c>
      <c r="G20" s="87">
        <f>50000+30000</f>
        <v>80000</v>
      </c>
      <c r="H20" s="87">
        <f>F20-G20</f>
        <v>128000</v>
      </c>
      <c r="I20" s="87" t="s">
        <v>111</v>
      </c>
      <c r="J20" s="84" t="s">
        <v>9</v>
      </c>
      <c r="K20" s="24"/>
    </row>
    <row r="21" spans="2:11" x14ac:dyDescent="0.25">
      <c r="B21" s="108"/>
      <c r="C21" s="34" t="s">
        <v>216</v>
      </c>
      <c r="D21" s="34">
        <v>3</v>
      </c>
      <c r="E21" s="36">
        <v>18000</v>
      </c>
      <c r="F21" s="99"/>
      <c r="G21" s="99"/>
      <c r="H21" s="99"/>
      <c r="I21" s="99"/>
      <c r="J21" s="85"/>
      <c r="K21" s="24"/>
    </row>
    <row r="22" spans="2:11" x14ac:dyDescent="0.25">
      <c r="B22" s="108"/>
      <c r="C22" s="34" t="s">
        <v>170</v>
      </c>
      <c r="D22" s="34">
        <v>1</v>
      </c>
      <c r="E22" s="36">
        <v>10000</v>
      </c>
      <c r="F22" s="99"/>
      <c r="G22" s="99"/>
      <c r="H22" s="99"/>
      <c r="I22" s="99"/>
      <c r="J22" s="85"/>
      <c r="K22" s="24"/>
    </row>
    <row r="23" spans="2:11" x14ac:dyDescent="0.25">
      <c r="B23" s="108"/>
      <c r="C23" s="34" t="s">
        <v>185</v>
      </c>
      <c r="D23" s="34">
        <v>2</v>
      </c>
      <c r="E23" s="36">
        <v>75000</v>
      </c>
      <c r="F23" s="99"/>
      <c r="G23" s="99"/>
      <c r="H23" s="99"/>
      <c r="I23" s="99"/>
      <c r="J23" s="85"/>
      <c r="K23" s="24"/>
    </row>
    <row r="24" spans="2:11" x14ac:dyDescent="0.25">
      <c r="B24" s="78" t="s">
        <v>173</v>
      </c>
      <c r="C24" s="45" t="s">
        <v>254</v>
      </c>
      <c r="D24" s="45">
        <v>1</v>
      </c>
      <c r="E24" s="46">
        <v>25000</v>
      </c>
      <c r="F24" s="76">
        <f>E25*D25+E24</f>
        <v>55000</v>
      </c>
      <c r="G24" s="76">
        <f>20000+35000</f>
        <v>55000</v>
      </c>
      <c r="H24" s="76">
        <f>F24-G24</f>
        <v>0</v>
      </c>
      <c r="I24" s="25"/>
      <c r="J24" s="22"/>
      <c r="K24" s="24"/>
    </row>
    <row r="25" spans="2:11" x14ac:dyDescent="0.25">
      <c r="B25" s="80"/>
      <c r="C25" s="45" t="s">
        <v>170</v>
      </c>
      <c r="D25" s="45">
        <v>3</v>
      </c>
      <c r="E25" s="46">
        <v>10000</v>
      </c>
      <c r="F25" s="77"/>
      <c r="G25" s="77"/>
      <c r="H25" s="77"/>
      <c r="I25" s="25"/>
      <c r="J25" s="22"/>
      <c r="K25" s="24"/>
    </row>
    <row r="26" spans="2:11" x14ac:dyDescent="0.25">
      <c r="B26" s="78" t="s">
        <v>127</v>
      </c>
      <c r="C26" s="45" t="s">
        <v>170</v>
      </c>
      <c r="D26" s="45">
        <v>4</v>
      </c>
      <c r="E26" s="46">
        <v>10000</v>
      </c>
      <c r="F26" s="76">
        <f>E26*D26+E29+E27+E28</f>
        <v>91000</v>
      </c>
      <c r="G26" s="76">
        <f>30000+34000+27000</f>
        <v>91000</v>
      </c>
      <c r="H26" s="76">
        <f>F26-G26</f>
        <v>0</v>
      </c>
      <c r="I26" s="25"/>
      <c r="J26" s="22"/>
      <c r="K26" s="24"/>
    </row>
    <row r="27" spans="2:11" x14ac:dyDescent="0.25">
      <c r="B27" s="79"/>
      <c r="C27" s="45" t="s">
        <v>114</v>
      </c>
      <c r="D27" s="45">
        <v>1</v>
      </c>
      <c r="E27" s="46">
        <v>27000</v>
      </c>
      <c r="F27" s="81"/>
      <c r="G27" s="81"/>
      <c r="H27" s="81"/>
      <c r="I27" s="25"/>
      <c r="J27" s="22"/>
      <c r="K27" s="24"/>
    </row>
    <row r="28" spans="2:11" x14ac:dyDescent="0.25">
      <c r="B28" s="79"/>
      <c r="C28" s="45" t="s">
        <v>225</v>
      </c>
      <c r="D28" s="45">
        <v>2</v>
      </c>
      <c r="E28" s="46">
        <v>18000</v>
      </c>
      <c r="F28" s="81"/>
      <c r="G28" s="81"/>
      <c r="H28" s="81"/>
      <c r="I28" s="25"/>
      <c r="J28" s="22"/>
      <c r="K28" s="24"/>
    </row>
    <row r="29" spans="2:11" x14ac:dyDescent="0.25">
      <c r="B29" s="80"/>
      <c r="C29" s="45" t="s">
        <v>177</v>
      </c>
      <c r="D29" s="45">
        <v>2</v>
      </c>
      <c r="E29" s="46">
        <v>6000</v>
      </c>
      <c r="F29" s="77"/>
      <c r="G29" s="77"/>
      <c r="H29" s="77"/>
      <c r="I29" s="15"/>
      <c r="J29" s="1"/>
      <c r="K29" s="3"/>
    </row>
    <row r="30" spans="2:11" x14ac:dyDescent="0.25">
      <c r="B30" s="102" t="s">
        <v>261</v>
      </c>
      <c r="C30" s="34" t="s">
        <v>226</v>
      </c>
      <c r="D30" s="34">
        <v>2</v>
      </c>
      <c r="E30" s="36">
        <v>50000</v>
      </c>
      <c r="F30" s="106">
        <f>E30+E31</f>
        <v>130000</v>
      </c>
      <c r="G30" s="106">
        <v>100000</v>
      </c>
      <c r="H30" s="106">
        <f>F30-G30</f>
        <v>30000</v>
      </c>
      <c r="I30" s="15"/>
      <c r="J30" s="1"/>
      <c r="K30" s="3"/>
    </row>
    <row r="31" spans="2:11" x14ac:dyDescent="0.25">
      <c r="B31" s="104"/>
      <c r="C31" s="34" t="s">
        <v>169</v>
      </c>
      <c r="D31" s="34">
        <v>1</v>
      </c>
      <c r="E31" s="36">
        <v>80000</v>
      </c>
      <c r="F31" s="107"/>
      <c r="G31" s="107">
        <v>50000</v>
      </c>
      <c r="H31" s="107">
        <f>F30-G31</f>
        <v>80000</v>
      </c>
      <c r="I31" s="15"/>
      <c r="J31" s="1"/>
      <c r="K31" s="3"/>
    </row>
    <row r="32" spans="2:11" x14ac:dyDescent="0.25">
      <c r="B32" s="78" t="s">
        <v>188</v>
      </c>
      <c r="C32" s="45" t="s">
        <v>192</v>
      </c>
      <c r="D32" s="45">
        <v>2</v>
      </c>
      <c r="E32" s="46">
        <v>70000</v>
      </c>
      <c r="F32" s="76">
        <f>E32+E34+E33</f>
        <v>225000</v>
      </c>
      <c r="G32" s="76">
        <f>75000+70000+80000</f>
        <v>225000</v>
      </c>
      <c r="H32" s="76">
        <f>F32-G32</f>
        <v>0</v>
      </c>
      <c r="I32" s="15"/>
      <c r="J32" s="1"/>
      <c r="K32" s="3"/>
    </row>
    <row r="33" spans="1:18" x14ac:dyDescent="0.25">
      <c r="B33" s="79"/>
      <c r="C33" s="45" t="s">
        <v>169</v>
      </c>
      <c r="D33" s="45">
        <v>1</v>
      </c>
      <c r="E33" s="46">
        <v>80000</v>
      </c>
      <c r="F33" s="81"/>
      <c r="G33" s="81"/>
      <c r="H33" s="81"/>
      <c r="I33" s="15"/>
      <c r="J33" s="1"/>
      <c r="K33" s="3"/>
    </row>
    <row r="34" spans="1:18" x14ac:dyDescent="0.25">
      <c r="B34" s="80"/>
      <c r="C34" s="45" t="s">
        <v>189</v>
      </c>
      <c r="D34" s="45">
        <v>1</v>
      </c>
      <c r="E34" s="46">
        <v>75000</v>
      </c>
      <c r="F34" s="77"/>
      <c r="G34" s="77">
        <v>0</v>
      </c>
      <c r="H34" s="77">
        <f>F32-G34</f>
        <v>225000</v>
      </c>
      <c r="I34" s="15"/>
      <c r="J34" s="1"/>
      <c r="K34" s="3"/>
    </row>
    <row r="35" spans="1:18" x14ac:dyDescent="0.25">
      <c r="B35" s="102" t="s">
        <v>196</v>
      </c>
      <c r="C35" s="34" t="s">
        <v>16</v>
      </c>
      <c r="D35" s="34">
        <v>1</v>
      </c>
      <c r="E35" s="36">
        <v>30000</v>
      </c>
      <c r="F35" s="106">
        <f>E35+E39+E36+E38+E37</f>
        <v>211000</v>
      </c>
      <c r="G35" s="106">
        <f>16000+30000+60000</f>
        <v>106000</v>
      </c>
      <c r="H35" s="106">
        <f>F35-G35</f>
        <v>105000</v>
      </c>
      <c r="I35" s="15"/>
      <c r="J35" s="1"/>
      <c r="K35" s="3"/>
    </row>
    <row r="36" spans="1:18" x14ac:dyDescent="0.25">
      <c r="B36" s="103"/>
      <c r="C36" s="34" t="s">
        <v>217</v>
      </c>
      <c r="D36" s="34">
        <v>1</v>
      </c>
      <c r="E36" s="36">
        <v>45000</v>
      </c>
      <c r="F36" s="109"/>
      <c r="G36" s="109"/>
      <c r="H36" s="109"/>
      <c r="I36" s="15"/>
      <c r="J36" s="1"/>
      <c r="K36" s="3"/>
    </row>
    <row r="37" spans="1:18" x14ac:dyDescent="0.25">
      <c r="B37" s="103"/>
      <c r="C37" s="34" t="s">
        <v>169</v>
      </c>
      <c r="D37" s="34">
        <v>1</v>
      </c>
      <c r="E37" s="36">
        <v>60000</v>
      </c>
      <c r="F37" s="109"/>
      <c r="G37" s="109"/>
      <c r="H37" s="109"/>
      <c r="I37" s="15"/>
      <c r="J37" s="1"/>
      <c r="K37" s="3"/>
    </row>
    <row r="38" spans="1:18" x14ac:dyDescent="0.25">
      <c r="B38" s="103"/>
      <c r="C38" s="34" t="s">
        <v>204</v>
      </c>
      <c r="D38" s="34">
        <v>1</v>
      </c>
      <c r="E38" s="36">
        <v>70000</v>
      </c>
      <c r="F38" s="109"/>
      <c r="G38" s="109"/>
      <c r="H38" s="109"/>
      <c r="I38" s="15"/>
      <c r="J38" s="1"/>
      <c r="K38" s="3"/>
    </row>
    <row r="39" spans="1:18" x14ac:dyDescent="0.25">
      <c r="B39" s="104"/>
      <c r="C39" s="34" t="s">
        <v>197</v>
      </c>
      <c r="D39" s="34">
        <v>1</v>
      </c>
      <c r="E39" s="36">
        <v>6000</v>
      </c>
      <c r="F39" s="107"/>
      <c r="G39" s="107"/>
      <c r="H39" s="107"/>
      <c r="I39" s="15"/>
      <c r="J39" s="1"/>
      <c r="K39" s="3"/>
    </row>
    <row r="40" spans="1:18" x14ac:dyDescent="0.25">
      <c r="B40" s="37" t="s">
        <v>198</v>
      </c>
      <c r="C40" s="34" t="s">
        <v>187</v>
      </c>
      <c r="D40" s="34">
        <v>1</v>
      </c>
      <c r="E40" s="36">
        <v>75000</v>
      </c>
      <c r="F40" s="15">
        <f>E40</f>
        <v>75000</v>
      </c>
      <c r="G40" s="15">
        <f>40000+30000</f>
        <v>70000</v>
      </c>
      <c r="H40" s="15">
        <f>F40-G40</f>
        <v>5000</v>
      </c>
      <c r="I40" s="15"/>
      <c r="J40" s="1"/>
      <c r="K40" s="3"/>
    </row>
    <row r="41" spans="1:18" s="16" customFormat="1" x14ac:dyDescent="0.25">
      <c r="A41"/>
      <c r="B41" s="102" t="s">
        <v>202</v>
      </c>
      <c r="C41" s="34" t="s">
        <v>171</v>
      </c>
      <c r="D41" s="34">
        <v>1</v>
      </c>
      <c r="E41" s="36">
        <v>33000</v>
      </c>
      <c r="F41" s="106">
        <f>E41+E42+E46+E43+E44+E45</f>
        <v>213000</v>
      </c>
      <c r="G41" s="106">
        <f>50000+50000</f>
        <v>100000</v>
      </c>
      <c r="H41" s="106">
        <f>F41-G41</f>
        <v>113000</v>
      </c>
      <c r="J41"/>
      <c r="K41" s="5"/>
      <c r="L41"/>
      <c r="M41"/>
      <c r="N41"/>
      <c r="O41"/>
    </row>
    <row r="42" spans="1:18" s="16" customFormat="1" x14ac:dyDescent="0.25">
      <c r="A42"/>
      <c r="B42" s="103"/>
      <c r="C42" s="34" t="s">
        <v>170</v>
      </c>
      <c r="D42" s="34">
        <v>1</v>
      </c>
      <c r="E42" s="36">
        <v>10000</v>
      </c>
      <c r="F42" s="109"/>
      <c r="G42" s="109"/>
      <c r="H42" s="109"/>
      <c r="J42"/>
      <c r="K42" s="5"/>
      <c r="L42"/>
      <c r="M42"/>
      <c r="N42"/>
      <c r="O42"/>
    </row>
    <row r="43" spans="1:18" s="16" customFormat="1" x14ac:dyDescent="0.25">
      <c r="A43"/>
      <c r="B43" s="103"/>
      <c r="C43" s="34" t="s">
        <v>214</v>
      </c>
      <c r="D43" s="34">
        <v>1</v>
      </c>
      <c r="E43" s="36">
        <v>10000</v>
      </c>
      <c r="F43" s="109"/>
      <c r="G43" s="109"/>
      <c r="H43" s="109"/>
      <c r="J43"/>
      <c r="K43" s="5"/>
      <c r="L43"/>
      <c r="M43"/>
      <c r="N43"/>
      <c r="O43"/>
      <c r="P43"/>
      <c r="Q43"/>
      <c r="R43"/>
    </row>
    <row r="44" spans="1:18" s="16" customFormat="1" x14ac:dyDescent="0.25">
      <c r="A44"/>
      <c r="B44" s="103"/>
      <c r="C44" s="34" t="s">
        <v>210</v>
      </c>
      <c r="D44" s="34">
        <v>1</v>
      </c>
      <c r="E44" s="36">
        <v>45000</v>
      </c>
      <c r="F44" s="109"/>
      <c r="G44" s="109"/>
      <c r="H44" s="109"/>
      <c r="J44"/>
      <c r="K44" s="5"/>
      <c r="L44"/>
      <c r="M44"/>
      <c r="N44"/>
      <c r="O44"/>
      <c r="P44"/>
      <c r="Q44"/>
      <c r="R44"/>
    </row>
    <row r="45" spans="1:18" s="16" customFormat="1" x14ac:dyDescent="0.25">
      <c r="A45"/>
      <c r="B45" s="103"/>
      <c r="C45" s="34" t="s">
        <v>268</v>
      </c>
      <c r="D45" s="34">
        <v>1</v>
      </c>
      <c r="E45" s="36">
        <v>40000</v>
      </c>
      <c r="F45" s="109"/>
      <c r="G45" s="109"/>
      <c r="H45" s="109"/>
      <c r="J45"/>
      <c r="K45" s="5"/>
      <c r="L45"/>
      <c r="M45"/>
      <c r="N45"/>
      <c r="O45"/>
      <c r="P45"/>
      <c r="Q45"/>
      <c r="R45"/>
    </row>
    <row r="46" spans="1:18" s="16" customFormat="1" x14ac:dyDescent="0.25">
      <c r="A46"/>
      <c r="B46" s="104"/>
      <c r="C46" s="34" t="s">
        <v>189</v>
      </c>
      <c r="D46" s="34">
        <v>1</v>
      </c>
      <c r="E46" s="36">
        <v>75000</v>
      </c>
      <c r="F46" s="107"/>
      <c r="G46" s="107"/>
      <c r="H46" s="107"/>
      <c r="J46"/>
      <c r="K46" s="5"/>
      <c r="L46"/>
      <c r="M46"/>
      <c r="N46"/>
      <c r="O46"/>
      <c r="P46"/>
      <c r="Q46"/>
      <c r="R46"/>
    </row>
    <row r="47" spans="1:18" s="16" customFormat="1" x14ac:dyDescent="0.25">
      <c r="A47"/>
      <c r="B47" s="110" t="s">
        <v>203</v>
      </c>
      <c r="C47" s="34" t="s">
        <v>177</v>
      </c>
      <c r="D47" s="34">
        <v>2</v>
      </c>
      <c r="E47" s="36">
        <v>18000</v>
      </c>
      <c r="F47" s="106">
        <f>E47+E48+E49+E50+E51+E52</f>
        <v>158000</v>
      </c>
      <c r="G47" s="106">
        <v>39000</v>
      </c>
      <c r="H47" s="87">
        <f>F47-G47</f>
        <v>119000</v>
      </c>
      <c r="J47"/>
      <c r="K47" s="5"/>
      <c r="L47"/>
      <c r="M47"/>
      <c r="N47"/>
      <c r="O47"/>
      <c r="P47"/>
      <c r="Q47"/>
      <c r="R47"/>
    </row>
    <row r="48" spans="1:18" s="16" customFormat="1" x14ac:dyDescent="0.25">
      <c r="A48"/>
      <c r="B48" s="111"/>
      <c r="C48" s="34" t="s">
        <v>204</v>
      </c>
      <c r="D48" s="34">
        <v>1</v>
      </c>
      <c r="E48" s="36">
        <v>60000</v>
      </c>
      <c r="F48" s="109"/>
      <c r="G48" s="109"/>
      <c r="H48" s="99"/>
      <c r="J48"/>
      <c r="K48" s="5"/>
      <c r="L48"/>
      <c r="M48"/>
      <c r="N48"/>
      <c r="O48"/>
      <c r="P48"/>
      <c r="Q48"/>
      <c r="R48"/>
    </row>
    <row r="49" spans="1:18" s="16" customFormat="1" x14ac:dyDescent="0.25">
      <c r="A49"/>
      <c r="B49" s="111"/>
      <c r="C49" s="34" t="s">
        <v>205</v>
      </c>
      <c r="D49" s="34">
        <v>1</v>
      </c>
      <c r="E49" s="36">
        <v>6000</v>
      </c>
      <c r="F49" s="109"/>
      <c r="G49" s="109"/>
      <c r="H49" s="99"/>
      <c r="J49"/>
      <c r="K49" s="5"/>
      <c r="L49"/>
      <c r="M49"/>
      <c r="N49"/>
      <c r="O49"/>
      <c r="P49"/>
      <c r="Q49"/>
      <c r="R49"/>
    </row>
    <row r="50" spans="1:18" s="16" customFormat="1" x14ac:dyDescent="0.25">
      <c r="A50"/>
      <c r="B50" s="111"/>
      <c r="C50" s="34" t="s">
        <v>16</v>
      </c>
      <c r="D50" s="34">
        <v>3</v>
      </c>
      <c r="E50" s="36">
        <v>24000</v>
      </c>
      <c r="F50" s="109"/>
      <c r="G50" s="109"/>
      <c r="H50" s="99"/>
      <c r="J50"/>
      <c r="K50" s="5"/>
      <c r="L50"/>
      <c r="M50"/>
      <c r="N50"/>
      <c r="O50"/>
      <c r="P50"/>
      <c r="Q50"/>
      <c r="R50"/>
    </row>
    <row r="51" spans="1:18" s="16" customFormat="1" x14ac:dyDescent="0.25">
      <c r="A51"/>
      <c r="B51" s="111"/>
      <c r="C51" s="34" t="s">
        <v>206</v>
      </c>
      <c r="D51" s="34">
        <v>2</v>
      </c>
      <c r="E51" s="36">
        <v>12000</v>
      </c>
      <c r="F51" s="109"/>
      <c r="G51" s="109"/>
      <c r="H51" s="99"/>
      <c r="J51"/>
      <c r="K51" s="5"/>
      <c r="L51"/>
      <c r="M51"/>
      <c r="N51"/>
      <c r="O51"/>
      <c r="P51"/>
      <c r="Q51"/>
      <c r="R51"/>
    </row>
    <row r="52" spans="1:18" s="16" customFormat="1" x14ac:dyDescent="0.25">
      <c r="A52"/>
      <c r="B52" s="112"/>
      <c r="C52" s="34" t="s">
        <v>171</v>
      </c>
      <c r="D52" s="34">
        <v>1</v>
      </c>
      <c r="E52" s="36">
        <v>38000</v>
      </c>
      <c r="F52" s="107"/>
      <c r="G52" s="107"/>
      <c r="H52" s="88"/>
      <c r="J52"/>
      <c r="K52" s="5"/>
      <c r="L52"/>
      <c r="M52"/>
      <c r="N52"/>
      <c r="O52"/>
      <c r="P52"/>
      <c r="Q52"/>
      <c r="R52"/>
    </row>
    <row r="53" spans="1:18" s="16" customFormat="1" x14ac:dyDescent="0.25">
      <c r="A53"/>
      <c r="B53" s="108" t="s">
        <v>207</v>
      </c>
      <c r="C53" s="34" t="s">
        <v>208</v>
      </c>
      <c r="D53" s="34">
        <v>1</v>
      </c>
      <c r="E53" s="36">
        <v>9000</v>
      </c>
      <c r="F53" s="101">
        <f>E53+E54</f>
        <v>47000</v>
      </c>
      <c r="G53" s="101">
        <v>0</v>
      </c>
      <c r="H53" s="101">
        <f>F53-G53</f>
        <v>47000</v>
      </c>
      <c r="J53"/>
      <c r="K53" s="5"/>
      <c r="L53"/>
      <c r="M53"/>
      <c r="N53"/>
      <c r="O53"/>
      <c r="P53"/>
      <c r="Q53"/>
      <c r="R53"/>
    </row>
    <row r="54" spans="1:18" s="16" customFormat="1" x14ac:dyDescent="0.25">
      <c r="A54"/>
      <c r="B54" s="108"/>
      <c r="C54" s="34" t="s">
        <v>171</v>
      </c>
      <c r="D54" s="34">
        <v>1</v>
      </c>
      <c r="E54" s="36">
        <v>38000</v>
      </c>
      <c r="F54" s="101"/>
      <c r="G54" s="101"/>
      <c r="H54" s="101"/>
      <c r="J54"/>
      <c r="K54" s="5"/>
      <c r="L54"/>
      <c r="M54"/>
      <c r="N54"/>
      <c r="O54"/>
      <c r="P54"/>
      <c r="Q54"/>
      <c r="R54"/>
    </row>
    <row r="55" spans="1:18" s="16" customFormat="1" x14ac:dyDescent="0.25">
      <c r="A55"/>
      <c r="B55" s="37" t="s">
        <v>211</v>
      </c>
      <c r="C55" s="34" t="s">
        <v>183</v>
      </c>
      <c r="D55" s="34">
        <v>1</v>
      </c>
      <c r="E55" s="36">
        <v>60000</v>
      </c>
      <c r="F55" s="15">
        <f>E55</f>
        <v>60000</v>
      </c>
      <c r="G55" s="15">
        <v>30000</v>
      </c>
      <c r="H55" s="15">
        <f>F55-G55</f>
        <v>30000</v>
      </c>
      <c r="J55"/>
      <c r="K55" s="5"/>
      <c r="L55"/>
      <c r="M55"/>
      <c r="N55"/>
      <c r="O55"/>
      <c r="P55"/>
      <c r="Q55"/>
      <c r="R55"/>
    </row>
    <row r="56" spans="1:18" s="16" customFormat="1" x14ac:dyDescent="0.25">
      <c r="A56"/>
      <c r="B56" s="37" t="s">
        <v>190</v>
      </c>
      <c r="C56" s="34" t="s">
        <v>170</v>
      </c>
      <c r="D56" s="34">
        <v>3</v>
      </c>
      <c r="E56" s="36">
        <v>30000</v>
      </c>
      <c r="F56" s="15">
        <f>E56</f>
        <v>30000</v>
      </c>
      <c r="G56" s="15">
        <v>0</v>
      </c>
      <c r="H56" s="15">
        <f>F56-G56</f>
        <v>30000</v>
      </c>
      <c r="J56"/>
      <c r="K56" s="5"/>
      <c r="L56"/>
      <c r="M56"/>
      <c r="N56"/>
      <c r="O56"/>
      <c r="P56"/>
      <c r="Q56"/>
      <c r="R56"/>
    </row>
    <row r="57" spans="1:18" s="16" customFormat="1" x14ac:dyDescent="0.25">
      <c r="A57"/>
      <c r="B57" s="102" t="s">
        <v>101</v>
      </c>
      <c r="C57" s="34" t="s">
        <v>218</v>
      </c>
      <c r="D57" s="34">
        <v>1</v>
      </c>
      <c r="E57" s="36">
        <v>60000</v>
      </c>
      <c r="F57" s="101">
        <f>E57+E58</f>
        <v>66000</v>
      </c>
      <c r="G57" s="101">
        <v>30000</v>
      </c>
      <c r="H57" s="101">
        <f>F57-G57</f>
        <v>36000</v>
      </c>
      <c r="J57"/>
      <c r="K57" s="5"/>
      <c r="L57"/>
      <c r="M57"/>
      <c r="N57"/>
      <c r="O57"/>
      <c r="P57"/>
      <c r="Q57"/>
      <c r="R57"/>
    </row>
    <row r="58" spans="1:18" s="16" customFormat="1" x14ac:dyDescent="0.25">
      <c r="A58"/>
      <c r="B58" s="104"/>
      <c r="C58" s="34" t="s">
        <v>219</v>
      </c>
      <c r="D58" s="34">
        <v>1</v>
      </c>
      <c r="E58" s="36">
        <v>6000</v>
      </c>
      <c r="F58" s="101"/>
      <c r="G58" s="101"/>
      <c r="H58" s="101"/>
      <c r="J58"/>
      <c r="K58" s="5"/>
      <c r="L58"/>
      <c r="M58"/>
      <c r="N58"/>
      <c r="O58"/>
      <c r="P58"/>
      <c r="Q58"/>
      <c r="R58"/>
    </row>
    <row r="59" spans="1:18" s="16" customFormat="1" x14ac:dyDescent="0.25">
      <c r="A59"/>
      <c r="B59" s="82" t="s">
        <v>99</v>
      </c>
      <c r="C59" s="45" t="s">
        <v>220</v>
      </c>
      <c r="D59" s="45">
        <v>1</v>
      </c>
      <c r="E59" s="46">
        <v>6000</v>
      </c>
      <c r="F59" s="83">
        <f>E59+E60</f>
        <v>16000</v>
      </c>
      <c r="G59" s="83">
        <v>16000</v>
      </c>
      <c r="H59" s="83">
        <f>F59-G59</f>
        <v>0</v>
      </c>
      <c r="J59"/>
      <c r="K59" s="5"/>
      <c r="L59"/>
      <c r="M59"/>
      <c r="N59"/>
      <c r="O59"/>
      <c r="P59"/>
      <c r="Q59"/>
      <c r="R59"/>
    </row>
    <row r="60" spans="1:18" s="16" customFormat="1" x14ac:dyDescent="0.25">
      <c r="A60"/>
      <c r="B60" s="82"/>
      <c r="C60" s="45" t="s">
        <v>170</v>
      </c>
      <c r="D60" s="45">
        <v>1</v>
      </c>
      <c r="E60" s="46">
        <v>10000</v>
      </c>
      <c r="F60" s="83"/>
      <c r="G60" s="83"/>
      <c r="H60" s="83"/>
      <c r="J60"/>
      <c r="K60" s="5"/>
      <c r="L60"/>
      <c r="M60"/>
      <c r="N60"/>
      <c r="O60"/>
      <c r="P60"/>
      <c r="Q60"/>
      <c r="R60"/>
    </row>
    <row r="61" spans="1:18" s="16" customFormat="1" x14ac:dyDescent="0.25">
      <c r="A61"/>
      <c r="B61" s="82" t="s">
        <v>221</v>
      </c>
      <c r="C61" s="45" t="s">
        <v>170</v>
      </c>
      <c r="D61" s="45">
        <v>1</v>
      </c>
      <c r="E61" s="46">
        <v>10000</v>
      </c>
      <c r="F61" s="83">
        <f>E61+E62</f>
        <v>90000</v>
      </c>
      <c r="G61" s="83">
        <v>90000</v>
      </c>
      <c r="H61" s="83">
        <f>F61-G61</f>
        <v>0</v>
      </c>
      <c r="J61"/>
      <c r="K61" s="5"/>
      <c r="L61"/>
      <c r="M61"/>
      <c r="N61"/>
      <c r="O61"/>
      <c r="P61"/>
      <c r="Q61"/>
      <c r="R61"/>
    </row>
    <row r="62" spans="1:18" s="16" customFormat="1" x14ac:dyDescent="0.25">
      <c r="A62"/>
      <c r="B62" s="82"/>
      <c r="C62" s="45" t="s">
        <v>222</v>
      </c>
      <c r="D62" s="45">
        <v>1</v>
      </c>
      <c r="E62" s="46">
        <v>80000</v>
      </c>
      <c r="F62" s="83"/>
      <c r="G62" s="83"/>
      <c r="H62" s="83"/>
      <c r="J62"/>
      <c r="K62" s="5"/>
      <c r="L62"/>
      <c r="M62"/>
      <c r="N62"/>
      <c r="O62"/>
      <c r="P62"/>
      <c r="Q62"/>
      <c r="R62"/>
    </row>
    <row r="63" spans="1:18" x14ac:dyDescent="0.25">
      <c r="B63" s="108" t="s">
        <v>223</v>
      </c>
      <c r="C63" s="34" t="s">
        <v>170</v>
      </c>
      <c r="D63" s="34">
        <v>4</v>
      </c>
      <c r="E63" s="36">
        <v>40000</v>
      </c>
      <c r="F63" s="101">
        <f>E63+E64+E65</f>
        <v>160000</v>
      </c>
      <c r="G63" s="101">
        <v>100000</v>
      </c>
      <c r="H63" s="92">
        <f>F63-G63</f>
        <v>60000</v>
      </c>
    </row>
    <row r="64" spans="1:18" x14ac:dyDescent="0.25">
      <c r="B64" s="108"/>
      <c r="C64" s="34" t="s">
        <v>227</v>
      </c>
      <c r="D64" s="34">
        <v>1</v>
      </c>
      <c r="E64" s="36">
        <v>60000</v>
      </c>
      <c r="F64" s="101"/>
      <c r="G64" s="101"/>
      <c r="H64" s="92"/>
    </row>
    <row r="65" spans="2:19" x14ac:dyDescent="0.25">
      <c r="B65" s="108"/>
      <c r="C65" s="34" t="s">
        <v>228</v>
      </c>
      <c r="D65" s="34">
        <v>1</v>
      </c>
      <c r="E65" s="36">
        <v>60000</v>
      </c>
      <c r="F65" s="101"/>
      <c r="G65" s="101"/>
      <c r="H65" s="92"/>
    </row>
    <row r="66" spans="2:19" x14ac:dyDescent="0.25">
      <c r="B66" s="105" t="s">
        <v>229</v>
      </c>
      <c r="C66" s="45" t="s">
        <v>254</v>
      </c>
      <c r="D66" s="45">
        <v>1</v>
      </c>
      <c r="E66" s="46">
        <v>25000</v>
      </c>
      <c r="F66" s="83">
        <f>E68+E67+E66</f>
        <v>61000</v>
      </c>
      <c r="G66" s="83">
        <f>40000+21000</f>
        <v>61000</v>
      </c>
      <c r="H66" s="83">
        <f>F66-G66</f>
        <v>0</v>
      </c>
    </row>
    <row r="67" spans="2:19" x14ac:dyDescent="0.25">
      <c r="B67" s="105"/>
      <c r="C67" s="45" t="s">
        <v>114</v>
      </c>
      <c r="D67" s="45">
        <v>1</v>
      </c>
      <c r="E67" s="46">
        <v>27000</v>
      </c>
      <c r="F67" s="83"/>
      <c r="G67" s="83">
        <v>0</v>
      </c>
      <c r="H67" s="83"/>
    </row>
    <row r="68" spans="2:19" x14ac:dyDescent="0.25">
      <c r="B68" s="105"/>
      <c r="C68" s="45" t="s">
        <v>230</v>
      </c>
      <c r="D68" s="45">
        <v>1</v>
      </c>
      <c r="E68" s="46">
        <v>9000</v>
      </c>
      <c r="F68" s="83"/>
      <c r="G68" s="83"/>
      <c r="H68" s="83"/>
    </row>
    <row r="69" spans="2:19" x14ac:dyDescent="0.25">
      <c r="B69" s="47" t="s">
        <v>215</v>
      </c>
      <c r="C69" s="45" t="s">
        <v>187</v>
      </c>
      <c r="D69" s="45">
        <v>1</v>
      </c>
      <c r="E69" s="46">
        <v>75000</v>
      </c>
      <c r="F69" s="38">
        <f>D69*E69</f>
        <v>75000</v>
      </c>
      <c r="G69" s="38">
        <f>40000+35000</f>
        <v>75000</v>
      </c>
      <c r="H69" s="38">
        <f>F69-G69</f>
        <v>0</v>
      </c>
    </row>
    <row r="70" spans="2:19" x14ac:dyDescent="0.25">
      <c r="B70" s="47" t="s">
        <v>98</v>
      </c>
      <c r="C70" s="45" t="s">
        <v>232</v>
      </c>
      <c r="D70" s="45">
        <v>1</v>
      </c>
      <c r="E70" s="46">
        <v>25000</v>
      </c>
      <c r="F70" s="38">
        <f>D70*E70</f>
        <v>25000</v>
      </c>
      <c r="G70" s="38">
        <v>25000</v>
      </c>
      <c r="H70" s="38">
        <f>F70-G70</f>
        <v>0</v>
      </c>
      <c r="M70" s="16"/>
      <c r="N70" s="16"/>
      <c r="P70" s="118"/>
      <c r="Q70" s="118"/>
    </row>
    <row r="71" spans="2:19" x14ac:dyDescent="0.25">
      <c r="B71" s="82" t="s">
        <v>233</v>
      </c>
      <c r="C71" s="45" t="s">
        <v>187</v>
      </c>
      <c r="D71" s="45">
        <v>2</v>
      </c>
      <c r="E71" s="46">
        <v>150000</v>
      </c>
      <c r="F71" s="83">
        <f>E71+E72+E73</f>
        <v>250000</v>
      </c>
      <c r="G71" s="83">
        <v>250000</v>
      </c>
      <c r="H71" s="83">
        <f>F71-G71</f>
        <v>0</v>
      </c>
    </row>
    <row r="72" spans="2:19" x14ac:dyDescent="0.25">
      <c r="B72" s="82"/>
      <c r="C72" s="45" t="s">
        <v>234</v>
      </c>
      <c r="D72" s="45">
        <v>1</v>
      </c>
      <c r="E72" s="46">
        <v>55000</v>
      </c>
      <c r="F72" s="83"/>
      <c r="G72" s="83"/>
      <c r="H72" s="83"/>
    </row>
    <row r="73" spans="2:19" x14ac:dyDescent="0.25">
      <c r="B73" s="82"/>
      <c r="C73" s="45" t="s">
        <v>217</v>
      </c>
      <c r="D73" s="45">
        <v>1</v>
      </c>
      <c r="E73" s="46">
        <v>45000</v>
      </c>
      <c r="F73" s="83"/>
      <c r="G73" s="83"/>
      <c r="H73" s="83"/>
      <c r="M73" s="116"/>
      <c r="N73" s="117"/>
    </row>
    <row r="74" spans="2:19" x14ac:dyDescent="0.25">
      <c r="B74" s="102" t="s">
        <v>89</v>
      </c>
      <c r="C74" s="34" t="s">
        <v>187</v>
      </c>
      <c r="D74" s="34">
        <v>1</v>
      </c>
      <c r="E74" s="36">
        <v>80000</v>
      </c>
      <c r="F74" s="101">
        <f>E74+E75</f>
        <v>115000</v>
      </c>
      <c r="G74" s="106">
        <v>50000</v>
      </c>
      <c r="H74" s="106">
        <f>F74-G74</f>
        <v>65000</v>
      </c>
    </row>
    <row r="75" spans="2:19" x14ac:dyDescent="0.25">
      <c r="B75" s="104"/>
      <c r="C75" s="34" t="s">
        <v>254</v>
      </c>
      <c r="D75" s="34">
        <v>1</v>
      </c>
      <c r="E75" s="36">
        <v>35000</v>
      </c>
      <c r="F75" s="101"/>
      <c r="G75" s="107"/>
      <c r="H75" s="107"/>
    </row>
    <row r="76" spans="2:19" ht="30" x14ac:dyDescent="0.25">
      <c r="B76" s="70" t="s">
        <v>262</v>
      </c>
      <c r="C76" s="45" t="s">
        <v>260</v>
      </c>
      <c r="D76" s="45">
        <v>2</v>
      </c>
      <c r="E76" s="46">
        <v>12000</v>
      </c>
      <c r="F76" s="38">
        <f>E76</f>
        <v>12000</v>
      </c>
      <c r="G76" s="38">
        <v>12000</v>
      </c>
      <c r="H76" s="38">
        <f>F76-G76</f>
        <v>0</v>
      </c>
    </row>
    <row r="77" spans="2:19" x14ac:dyDescent="0.25">
      <c r="B77" s="37" t="s">
        <v>272</v>
      </c>
      <c r="C77" s="34" t="s">
        <v>204</v>
      </c>
      <c r="D77" s="34">
        <v>1</v>
      </c>
      <c r="E77" s="36">
        <v>50000</v>
      </c>
      <c r="F77" s="15">
        <f>E77</f>
        <v>50000</v>
      </c>
      <c r="G77" s="15">
        <v>25000</v>
      </c>
      <c r="H77" s="15">
        <f>F77-G77</f>
        <v>25000</v>
      </c>
      <c r="L77" s="56"/>
      <c r="M77" s="16"/>
    </row>
    <row r="78" spans="2:19" x14ac:dyDescent="0.25">
      <c r="B78" s="37" t="s">
        <v>273</v>
      </c>
      <c r="C78" s="34" t="s">
        <v>187</v>
      </c>
      <c r="D78" s="34">
        <v>1</v>
      </c>
      <c r="E78" s="36">
        <v>65000</v>
      </c>
      <c r="F78" s="25">
        <f>E78</f>
        <v>65000</v>
      </c>
      <c r="G78" s="75">
        <v>0</v>
      </c>
      <c r="H78" s="25">
        <f>F78-G78</f>
        <v>65000</v>
      </c>
      <c r="L78" s="69" t="s">
        <v>279</v>
      </c>
      <c r="M78" s="16"/>
      <c r="N78">
        <f>2187+225</f>
        <v>2412</v>
      </c>
    </row>
    <row r="79" spans="2:19" x14ac:dyDescent="0.25">
      <c r="B79" s="108" t="s">
        <v>274</v>
      </c>
      <c r="C79" s="34" t="s">
        <v>114</v>
      </c>
      <c r="D79" s="34">
        <v>1</v>
      </c>
      <c r="E79" s="36">
        <v>60000</v>
      </c>
      <c r="F79" s="101">
        <f>E79+E81+E80</f>
        <v>195000</v>
      </c>
      <c r="G79" s="101">
        <v>100000</v>
      </c>
      <c r="H79" s="101">
        <f>F79-G79</f>
        <v>95000</v>
      </c>
      <c r="S79" s="5"/>
    </row>
    <row r="80" spans="2:19" x14ac:dyDescent="0.25">
      <c r="B80" s="108"/>
      <c r="C80" s="34"/>
      <c r="D80" s="34">
        <v>1</v>
      </c>
      <c r="E80" s="36">
        <v>70000</v>
      </c>
      <c r="F80" s="101"/>
      <c r="G80" s="101"/>
      <c r="H80" s="101"/>
      <c r="S80" s="5"/>
    </row>
    <row r="81" spans="2:19" x14ac:dyDescent="0.25">
      <c r="B81" s="108"/>
      <c r="C81" s="34" t="s">
        <v>204</v>
      </c>
      <c r="D81" s="34">
        <v>1</v>
      </c>
      <c r="E81" s="36">
        <v>65000</v>
      </c>
      <c r="F81" s="101"/>
      <c r="G81" s="101"/>
      <c r="H81" s="101"/>
      <c r="S81" s="5"/>
    </row>
    <row r="82" spans="2:19" ht="21" customHeight="1" x14ac:dyDescent="0.25">
      <c r="B82" s="37" t="s">
        <v>275</v>
      </c>
      <c r="C82" s="34" t="s">
        <v>204</v>
      </c>
      <c r="D82" s="34">
        <v>1</v>
      </c>
      <c r="E82" s="36">
        <v>65000</v>
      </c>
      <c r="F82" s="15">
        <f>E82</f>
        <v>65000</v>
      </c>
      <c r="G82" s="15">
        <v>60000</v>
      </c>
      <c r="H82" s="15">
        <f>F82-G82</f>
        <v>5000</v>
      </c>
    </row>
    <row r="83" spans="2:19" s="67" customFormat="1" x14ac:dyDescent="0.25">
      <c r="B83" s="71" t="s">
        <v>280</v>
      </c>
      <c r="C83" s="72" t="s">
        <v>268</v>
      </c>
      <c r="D83" s="72">
        <v>1</v>
      </c>
      <c r="E83" s="73">
        <v>35000</v>
      </c>
      <c r="F83" s="74">
        <f>E83</f>
        <v>35000</v>
      </c>
      <c r="G83" s="74">
        <v>35000</v>
      </c>
      <c r="H83" s="74">
        <f>F83-G83</f>
        <v>0</v>
      </c>
      <c r="I83" s="66"/>
      <c r="K83" s="68"/>
    </row>
    <row r="84" spans="2:19" x14ac:dyDescent="0.25">
      <c r="B84" s="37" t="s">
        <v>281</v>
      </c>
      <c r="C84" s="34" t="s">
        <v>204</v>
      </c>
      <c r="D84" s="34">
        <v>1</v>
      </c>
      <c r="E84" s="36">
        <v>70000</v>
      </c>
      <c r="F84" s="65">
        <f>E84</f>
        <v>70000</v>
      </c>
      <c r="G84" s="15">
        <v>0</v>
      </c>
      <c r="H84" s="65">
        <f>F84-G84</f>
        <v>70000</v>
      </c>
      <c r="L84" s="13"/>
    </row>
    <row r="85" spans="2:19" x14ac:dyDescent="0.25">
      <c r="B85" s="37" t="s">
        <v>282</v>
      </c>
      <c r="C85" s="34" t="s">
        <v>204</v>
      </c>
      <c r="D85" s="34">
        <v>1</v>
      </c>
      <c r="E85" s="36">
        <v>70000</v>
      </c>
      <c r="F85" s="65">
        <f>E85</f>
        <v>70000</v>
      </c>
      <c r="G85" s="15">
        <v>40000</v>
      </c>
      <c r="H85" s="65">
        <f>F85-G85</f>
        <v>30000</v>
      </c>
    </row>
    <row r="86" spans="2:19" x14ac:dyDescent="0.25">
      <c r="B86" s="135" t="s">
        <v>283</v>
      </c>
      <c r="C86" s="136" t="s">
        <v>284</v>
      </c>
      <c r="D86" s="136">
        <v>1</v>
      </c>
      <c r="E86" s="137">
        <v>65000</v>
      </c>
      <c r="F86" s="138">
        <f>E86</f>
        <v>65000</v>
      </c>
      <c r="G86" s="138">
        <v>0</v>
      </c>
      <c r="H86" s="138">
        <f>F86-G86</f>
        <v>65000</v>
      </c>
    </row>
    <row r="1048451" spans="1:15" s="16" customFormat="1" x14ac:dyDescent="0.25">
      <c r="A1048451"/>
      <c r="B1048451" s="5"/>
      <c r="C1048451"/>
      <c r="D1048451"/>
      <c r="E1048451" s="13"/>
      <c r="H1048451" s="25">
        <f>F1048451-G1048451</f>
        <v>0</v>
      </c>
      <c r="J1048451"/>
      <c r="K1048451" s="5"/>
      <c r="L1048451"/>
      <c r="M1048451"/>
      <c r="N1048451"/>
      <c r="O1048451"/>
    </row>
  </sheetData>
  <autoFilter ref="B2:K23" xr:uid="{24706C90-6348-45CA-9A03-59D40E2BCEB2}"/>
  <mergeCells count="97">
    <mergeCell ref="H30:H31"/>
    <mergeCell ref="B32:B34"/>
    <mergeCell ref="F32:F34"/>
    <mergeCell ref="G32:G34"/>
    <mergeCell ref="H32:H34"/>
    <mergeCell ref="M73:N73"/>
    <mergeCell ref="P70:Q70"/>
    <mergeCell ref="B26:B29"/>
    <mergeCell ref="F26:F29"/>
    <mergeCell ref="G26:G29"/>
    <mergeCell ref="H26:H29"/>
    <mergeCell ref="B59:B60"/>
    <mergeCell ref="F59:F60"/>
    <mergeCell ref="G59:G60"/>
    <mergeCell ref="H59:H60"/>
    <mergeCell ref="B35:B39"/>
    <mergeCell ref="F35:F39"/>
    <mergeCell ref="G35:G39"/>
    <mergeCell ref="H35:H39"/>
    <mergeCell ref="B30:B31"/>
    <mergeCell ref="F30:F31"/>
    <mergeCell ref="B71:B73"/>
    <mergeCell ref="F71:F73"/>
    <mergeCell ref="G71:G73"/>
    <mergeCell ref="H71:H73"/>
    <mergeCell ref="B9:B11"/>
    <mergeCell ref="F9:F11"/>
    <mergeCell ref="G9:G11"/>
    <mergeCell ref="H9:H11"/>
    <mergeCell ref="B12:B19"/>
    <mergeCell ref="F12:F19"/>
    <mergeCell ref="H66:H68"/>
    <mergeCell ref="F24:F25"/>
    <mergeCell ref="G24:G25"/>
    <mergeCell ref="H24:H25"/>
    <mergeCell ref="B24:B25"/>
    <mergeCell ref="G30:G31"/>
    <mergeCell ref="J20:J23"/>
    <mergeCell ref="K3:K4"/>
    <mergeCell ref="B3:B4"/>
    <mergeCell ref="F3:F4"/>
    <mergeCell ref="G3:G4"/>
    <mergeCell ref="H3:H4"/>
    <mergeCell ref="I3:I4"/>
    <mergeCell ref="J3:J4"/>
    <mergeCell ref="I9:I11"/>
    <mergeCell ref="J9:J11"/>
    <mergeCell ref="K9:K11"/>
    <mergeCell ref="B20:B23"/>
    <mergeCell ref="F20:F23"/>
    <mergeCell ref="G20:G23"/>
    <mergeCell ref="H20:H23"/>
    <mergeCell ref="I20:I23"/>
    <mergeCell ref="G12:G19"/>
    <mergeCell ref="H12:H19"/>
    <mergeCell ref="I12:I19"/>
    <mergeCell ref="J12:J19"/>
    <mergeCell ref="K12:K19"/>
    <mergeCell ref="B41:B46"/>
    <mergeCell ref="F41:F46"/>
    <mergeCell ref="G41:G46"/>
    <mergeCell ref="H41:H46"/>
    <mergeCell ref="B57:B58"/>
    <mergeCell ref="F57:F58"/>
    <mergeCell ref="G57:G58"/>
    <mergeCell ref="H57:H58"/>
    <mergeCell ref="B47:B52"/>
    <mergeCell ref="F47:F52"/>
    <mergeCell ref="G47:G52"/>
    <mergeCell ref="H47:H52"/>
    <mergeCell ref="B53:B54"/>
    <mergeCell ref="F53:F54"/>
    <mergeCell ref="G53:G54"/>
    <mergeCell ref="H53:H54"/>
    <mergeCell ref="G63:G65"/>
    <mergeCell ref="H63:H65"/>
    <mergeCell ref="B63:B65"/>
    <mergeCell ref="F61:F62"/>
    <mergeCell ref="G61:G62"/>
    <mergeCell ref="H61:H62"/>
    <mergeCell ref="B61:B62"/>
    <mergeCell ref="F79:F81"/>
    <mergeCell ref="G79:G81"/>
    <mergeCell ref="H79:H81"/>
    <mergeCell ref="B5:B8"/>
    <mergeCell ref="F5:F8"/>
    <mergeCell ref="G5:G8"/>
    <mergeCell ref="H5:H8"/>
    <mergeCell ref="B66:B68"/>
    <mergeCell ref="F66:F68"/>
    <mergeCell ref="G66:G68"/>
    <mergeCell ref="F74:F75"/>
    <mergeCell ref="G74:G75"/>
    <mergeCell ref="H74:H75"/>
    <mergeCell ref="B74:B75"/>
    <mergeCell ref="B79:B81"/>
    <mergeCell ref="F63:F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3F7F-261A-4F49-8EAB-E819A951FA9C}">
  <dimension ref="B2:K23"/>
  <sheetViews>
    <sheetView topLeftCell="D1" workbookViewId="0">
      <selection activeCell="J15" sqref="J15"/>
    </sheetView>
  </sheetViews>
  <sheetFormatPr baseColWidth="10" defaultRowHeight="15" x14ac:dyDescent="0.25"/>
  <cols>
    <col min="2" max="2" width="22" customWidth="1"/>
    <col min="8" max="8" width="29.5703125" customWidth="1"/>
    <col min="9" max="9" width="19.5703125" customWidth="1"/>
    <col min="10" max="10" width="16.5703125" customWidth="1"/>
    <col min="11" max="11" width="13.42578125" customWidth="1"/>
    <col min="12" max="12" width="8" bestFit="1" customWidth="1"/>
  </cols>
  <sheetData>
    <row r="2" spans="2:11" x14ac:dyDescent="0.25">
      <c r="B2" s="119" t="s">
        <v>237</v>
      </c>
      <c r="C2" s="119"/>
      <c r="D2" s="39" t="s">
        <v>251</v>
      </c>
      <c r="E2" s="39" t="s">
        <v>252</v>
      </c>
      <c r="F2" s="16" t="s">
        <v>253</v>
      </c>
    </row>
    <row r="3" spans="2:11" x14ac:dyDescent="0.25">
      <c r="B3" s="120" t="s">
        <v>178</v>
      </c>
      <c r="C3" s="40" t="s">
        <v>238</v>
      </c>
      <c r="D3" s="41">
        <v>39000</v>
      </c>
      <c r="E3" s="15">
        <v>47000</v>
      </c>
      <c r="F3" s="15">
        <f>E3-D3</f>
        <v>8000</v>
      </c>
    </row>
    <row r="4" spans="2:11" x14ac:dyDescent="0.25">
      <c r="B4" s="120"/>
      <c r="C4" s="40" t="s">
        <v>239</v>
      </c>
      <c r="D4" s="41">
        <v>29000</v>
      </c>
      <c r="E4" s="15">
        <v>37000</v>
      </c>
      <c r="F4" s="15">
        <f t="shared" ref="F4:F22" si="0">E4-D4</f>
        <v>8000</v>
      </c>
      <c r="H4" s="61" t="s">
        <v>264</v>
      </c>
      <c r="I4" s="59">
        <v>1977000</v>
      </c>
      <c r="J4" s="62" t="s">
        <v>235</v>
      </c>
      <c r="K4" s="62" t="s">
        <v>236</v>
      </c>
    </row>
    <row r="5" spans="2:11" x14ac:dyDescent="0.25">
      <c r="B5" s="120"/>
      <c r="C5" s="40" t="s">
        <v>240</v>
      </c>
      <c r="D5" s="41">
        <v>43000</v>
      </c>
      <c r="E5" s="15">
        <v>55000</v>
      </c>
      <c r="F5" s="15">
        <f t="shared" si="0"/>
        <v>12000</v>
      </c>
      <c r="H5" s="61" t="s">
        <v>265</v>
      </c>
      <c r="I5" s="59">
        <v>160000</v>
      </c>
      <c r="J5" s="60">
        <v>400000</v>
      </c>
      <c r="K5" s="60">
        <v>149000</v>
      </c>
    </row>
    <row r="6" spans="2:11" x14ac:dyDescent="0.25">
      <c r="B6" s="43" t="s">
        <v>241</v>
      </c>
      <c r="C6" s="40" t="s">
        <v>240</v>
      </c>
      <c r="D6" s="41">
        <v>43000</v>
      </c>
      <c r="E6" s="15">
        <v>55000</v>
      </c>
      <c r="F6" s="15">
        <f t="shared" si="0"/>
        <v>12000</v>
      </c>
      <c r="H6" s="15"/>
      <c r="I6" s="15"/>
      <c r="J6" s="63" t="s">
        <v>267</v>
      </c>
      <c r="K6" s="60">
        <v>549000</v>
      </c>
    </row>
    <row r="7" spans="2:11" ht="30" x14ac:dyDescent="0.25">
      <c r="B7" s="121" t="s">
        <v>89</v>
      </c>
      <c r="C7" s="40" t="s">
        <v>184</v>
      </c>
      <c r="D7" s="41">
        <v>56000</v>
      </c>
      <c r="E7" s="15">
        <v>75000</v>
      </c>
      <c r="F7" s="15">
        <f t="shared" si="0"/>
        <v>19000</v>
      </c>
      <c r="H7" s="64" t="s">
        <v>266</v>
      </c>
      <c r="I7" s="58">
        <f>SUM(I4:I6)-K6</f>
        <v>1588000</v>
      </c>
      <c r="J7" s="15"/>
      <c r="K7" s="1"/>
    </row>
    <row r="8" spans="2:11" x14ac:dyDescent="0.25">
      <c r="B8" s="121"/>
      <c r="C8" s="40" t="s">
        <v>242</v>
      </c>
      <c r="D8" s="41">
        <v>62000</v>
      </c>
      <c r="E8" s="15">
        <v>80000</v>
      </c>
      <c r="F8" s="15">
        <f t="shared" si="0"/>
        <v>18000</v>
      </c>
    </row>
    <row r="9" spans="2:11" x14ac:dyDescent="0.25">
      <c r="B9" s="121" t="s">
        <v>135</v>
      </c>
      <c r="C9" s="40" t="s">
        <v>258</v>
      </c>
      <c r="D9" s="41">
        <v>16000</v>
      </c>
      <c r="E9" s="15">
        <v>25000</v>
      </c>
      <c r="F9" s="15">
        <f t="shared" si="0"/>
        <v>9000</v>
      </c>
    </row>
    <row r="10" spans="2:11" x14ac:dyDescent="0.25">
      <c r="B10" s="121"/>
      <c r="C10" s="40" t="s">
        <v>243</v>
      </c>
      <c r="D10" s="41">
        <v>35000</v>
      </c>
      <c r="E10" s="15">
        <v>70000</v>
      </c>
      <c r="F10" s="15">
        <f t="shared" si="0"/>
        <v>35000</v>
      </c>
    </row>
    <row r="11" spans="2:11" x14ac:dyDescent="0.25">
      <c r="B11" s="43" t="s">
        <v>231</v>
      </c>
      <c r="C11" s="40" t="s">
        <v>183</v>
      </c>
      <c r="D11" s="41">
        <v>42000</v>
      </c>
      <c r="E11" s="15">
        <v>60000</v>
      </c>
      <c r="F11" s="15">
        <f t="shared" si="0"/>
        <v>18000</v>
      </c>
    </row>
    <row r="12" spans="2:11" x14ac:dyDescent="0.25">
      <c r="B12" s="43" t="s">
        <v>104</v>
      </c>
      <c r="C12" s="40" t="s">
        <v>244</v>
      </c>
      <c r="D12" s="41">
        <v>45000</v>
      </c>
      <c r="E12" s="15">
        <v>65000</v>
      </c>
      <c r="F12" s="15">
        <f t="shared" si="0"/>
        <v>20000</v>
      </c>
    </row>
    <row r="13" spans="2:11" x14ac:dyDescent="0.25">
      <c r="B13" s="43" t="s">
        <v>174</v>
      </c>
      <c r="C13" s="1" t="s">
        <v>183</v>
      </c>
      <c r="D13" s="41">
        <v>29000</v>
      </c>
      <c r="E13" s="15">
        <v>40000</v>
      </c>
      <c r="F13" s="15">
        <f t="shared" si="0"/>
        <v>11000</v>
      </c>
    </row>
    <row r="14" spans="2:11" x14ac:dyDescent="0.25">
      <c r="B14" s="43" t="s">
        <v>245</v>
      </c>
      <c r="C14" s="1" t="s">
        <v>240</v>
      </c>
      <c r="D14" s="41">
        <v>17000</v>
      </c>
      <c r="E14" s="15">
        <v>27000</v>
      </c>
      <c r="F14" s="15">
        <f t="shared" si="0"/>
        <v>10000</v>
      </c>
    </row>
    <row r="15" spans="2:11" x14ac:dyDescent="0.25">
      <c r="B15" s="51" t="s">
        <v>259</v>
      </c>
      <c r="C15" s="52" t="s">
        <v>240</v>
      </c>
      <c r="D15" s="53">
        <v>43000</v>
      </c>
      <c r="E15" s="50">
        <v>55000</v>
      </c>
      <c r="F15" s="50">
        <f>E15-D15</f>
        <v>12000</v>
      </c>
    </row>
    <row r="16" spans="2:11" x14ac:dyDescent="0.25">
      <c r="B16" s="120" t="s">
        <v>247</v>
      </c>
      <c r="C16" s="1" t="s">
        <v>239</v>
      </c>
      <c r="D16" s="41">
        <v>29000</v>
      </c>
      <c r="E16" s="15">
        <v>37000</v>
      </c>
      <c r="F16" s="15">
        <f t="shared" si="0"/>
        <v>8000</v>
      </c>
    </row>
    <row r="17" spans="2:6" x14ac:dyDescent="0.25">
      <c r="B17" s="120"/>
      <c r="C17" s="1" t="s">
        <v>248</v>
      </c>
      <c r="D17" s="41">
        <v>30000</v>
      </c>
      <c r="E17" s="15">
        <v>45000</v>
      </c>
      <c r="F17" s="15">
        <f t="shared" si="0"/>
        <v>15000</v>
      </c>
    </row>
    <row r="18" spans="2:6" x14ac:dyDescent="0.25">
      <c r="B18" s="43" t="s">
        <v>249</v>
      </c>
      <c r="C18" s="1" t="s">
        <v>250</v>
      </c>
      <c r="D18" s="42">
        <v>11000</v>
      </c>
      <c r="E18" s="15">
        <v>22000</v>
      </c>
      <c r="F18" s="15">
        <f t="shared" si="0"/>
        <v>11000</v>
      </c>
    </row>
    <row r="19" spans="2:6" x14ac:dyDescent="0.25">
      <c r="B19" s="43" t="s">
        <v>256</v>
      </c>
      <c r="C19" s="1" t="s">
        <v>244</v>
      </c>
      <c r="D19" s="41">
        <v>90000</v>
      </c>
      <c r="E19" s="15">
        <v>130000</v>
      </c>
      <c r="F19" s="15">
        <f t="shared" si="0"/>
        <v>40000</v>
      </c>
    </row>
    <row r="20" spans="2:6" x14ac:dyDescent="0.25">
      <c r="B20" s="43" t="s">
        <v>257</v>
      </c>
      <c r="C20" s="1" t="s">
        <v>184</v>
      </c>
      <c r="D20" s="41">
        <v>114000</v>
      </c>
      <c r="E20" s="15">
        <v>150000</v>
      </c>
      <c r="F20" s="15">
        <f t="shared" si="0"/>
        <v>36000</v>
      </c>
    </row>
    <row r="21" spans="2:6" x14ac:dyDescent="0.25">
      <c r="B21" s="43" t="s">
        <v>126</v>
      </c>
      <c r="C21" s="1" t="s">
        <v>184</v>
      </c>
      <c r="D21" s="41">
        <v>57000</v>
      </c>
      <c r="E21" s="15">
        <v>75000</v>
      </c>
      <c r="F21" s="15">
        <f t="shared" si="0"/>
        <v>18000</v>
      </c>
    </row>
    <row r="22" spans="2:6" x14ac:dyDescent="0.25">
      <c r="B22" s="1"/>
      <c r="C22" s="1" t="s">
        <v>263</v>
      </c>
      <c r="D22" s="41">
        <v>32000</v>
      </c>
      <c r="E22" s="15">
        <v>45000</v>
      </c>
      <c r="F22" s="15">
        <f t="shared" si="0"/>
        <v>13000</v>
      </c>
    </row>
    <row r="23" spans="2:6" x14ac:dyDescent="0.25">
      <c r="D23" s="54">
        <f>SUM(D3:D22)</f>
        <v>862000</v>
      </c>
      <c r="E23" s="55">
        <f>SUM(E3:E22)</f>
        <v>1195000</v>
      </c>
      <c r="F23" s="44">
        <f>E23-D23</f>
        <v>333000</v>
      </c>
    </row>
  </sheetData>
  <mergeCells count="5">
    <mergeCell ref="B2:C2"/>
    <mergeCell ref="B3:B5"/>
    <mergeCell ref="B7:B8"/>
    <mergeCell ref="B9:B10"/>
    <mergeCell ref="B16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FC95-00EE-4E28-8603-22C9A952DDAF}">
  <dimension ref="B2:G26"/>
  <sheetViews>
    <sheetView topLeftCell="A9" workbookViewId="0">
      <selection activeCell="E27" sqref="E27"/>
    </sheetView>
  </sheetViews>
  <sheetFormatPr baseColWidth="10" defaultRowHeight="15" x14ac:dyDescent="0.25"/>
  <cols>
    <col min="2" max="5" width="30.5703125" customWidth="1"/>
    <col min="6" max="6" width="21.85546875" style="4" customWidth="1"/>
    <col min="7" max="7" width="22.42578125" style="4" customWidth="1"/>
  </cols>
  <sheetData>
    <row r="2" spans="2:7" ht="18.75" customHeight="1" x14ac:dyDescent="0.25">
      <c r="B2" s="7" t="s">
        <v>13</v>
      </c>
      <c r="C2" s="7"/>
      <c r="D2" s="7"/>
      <c r="E2" s="7" t="s">
        <v>157</v>
      </c>
      <c r="F2" s="7" t="s">
        <v>23</v>
      </c>
      <c r="G2" s="7" t="s">
        <v>24</v>
      </c>
    </row>
    <row r="3" spans="2:7" x14ac:dyDescent="0.25">
      <c r="B3" s="1" t="s">
        <v>15</v>
      </c>
      <c r="C3" s="1" t="s">
        <v>159</v>
      </c>
      <c r="D3" s="1"/>
      <c r="E3" s="1" t="s">
        <v>159</v>
      </c>
      <c r="F3" s="2">
        <v>0</v>
      </c>
      <c r="G3" s="2">
        <v>0</v>
      </c>
    </row>
    <row r="4" spans="2:7" x14ac:dyDescent="0.25">
      <c r="B4" s="1" t="s">
        <v>17</v>
      </c>
      <c r="C4" s="1" t="s">
        <v>159</v>
      </c>
      <c r="D4" s="1" t="s">
        <v>161</v>
      </c>
      <c r="E4" s="1" t="s">
        <v>159</v>
      </c>
      <c r="F4" s="2">
        <v>2</v>
      </c>
      <c r="G4" s="2">
        <v>6</v>
      </c>
    </row>
    <row r="5" spans="2:7" x14ac:dyDescent="0.25">
      <c r="B5" s="19" t="s">
        <v>16</v>
      </c>
      <c r="C5" s="19" t="s">
        <v>159</v>
      </c>
      <c r="D5" s="19" t="s">
        <v>163</v>
      </c>
      <c r="E5" s="19" t="s">
        <v>159</v>
      </c>
      <c r="F5" s="27">
        <v>2</v>
      </c>
      <c r="G5" s="27">
        <v>6</v>
      </c>
    </row>
    <row r="6" spans="2:7" x14ac:dyDescent="0.25">
      <c r="B6" s="1" t="s">
        <v>21</v>
      </c>
      <c r="C6" s="1"/>
      <c r="D6" s="1" t="s">
        <v>161</v>
      </c>
      <c r="E6" s="1" t="s">
        <v>158</v>
      </c>
      <c r="F6" s="2">
        <v>6</v>
      </c>
      <c r="G6" s="2">
        <v>18</v>
      </c>
    </row>
    <row r="7" spans="2:7" x14ac:dyDescent="0.25">
      <c r="B7" s="1" t="s">
        <v>22</v>
      </c>
      <c r="C7" s="1" t="s">
        <v>159</v>
      </c>
      <c r="D7" s="1" t="s">
        <v>162</v>
      </c>
      <c r="E7" s="1" t="s">
        <v>159</v>
      </c>
      <c r="F7" s="2">
        <v>1</v>
      </c>
      <c r="G7" s="2">
        <v>3</v>
      </c>
    </row>
    <row r="8" spans="2:7" x14ac:dyDescent="0.25">
      <c r="B8" s="1" t="s">
        <v>20</v>
      </c>
      <c r="C8" s="1"/>
      <c r="D8" s="1" t="s">
        <v>159</v>
      </c>
      <c r="E8" s="1" t="s">
        <v>159</v>
      </c>
      <c r="F8" s="2">
        <v>3</v>
      </c>
      <c r="G8" s="2">
        <v>9</v>
      </c>
    </row>
    <row r="9" spans="2:7" x14ac:dyDescent="0.25">
      <c r="B9" s="1" t="s">
        <v>18</v>
      </c>
      <c r="C9" s="1"/>
      <c r="D9" s="1"/>
      <c r="E9" s="1" t="s">
        <v>159</v>
      </c>
      <c r="F9" s="2">
        <v>2</v>
      </c>
      <c r="G9" s="2">
        <v>6</v>
      </c>
    </row>
    <row r="10" spans="2:7" x14ac:dyDescent="0.25">
      <c r="B10" s="1" t="s">
        <v>19</v>
      </c>
      <c r="C10" s="1"/>
      <c r="D10" s="1"/>
      <c r="E10" s="1" t="s">
        <v>159</v>
      </c>
      <c r="F10" s="2">
        <v>4</v>
      </c>
      <c r="G10" s="2">
        <v>12</v>
      </c>
    </row>
    <row r="11" spans="2:7" x14ac:dyDescent="0.25">
      <c r="B11" s="1" t="s">
        <v>160</v>
      </c>
      <c r="C11" s="1" t="s">
        <v>159</v>
      </c>
      <c r="D11" s="1" t="s">
        <v>159</v>
      </c>
      <c r="E11" s="1"/>
      <c r="F11" s="2"/>
      <c r="G11" s="2"/>
    </row>
    <row r="17" spans="2:5" x14ac:dyDescent="0.25">
      <c r="B17" s="7" t="s">
        <v>13</v>
      </c>
      <c r="C17" s="28" t="s">
        <v>164</v>
      </c>
    </row>
    <row r="18" spans="2:5" x14ac:dyDescent="0.25">
      <c r="B18" s="1" t="s">
        <v>15</v>
      </c>
      <c r="C18" s="122">
        <v>20</v>
      </c>
    </row>
    <row r="19" spans="2:5" x14ac:dyDescent="0.25">
      <c r="B19" s="1" t="s">
        <v>17</v>
      </c>
      <c r="C19" s="122"/>
    </row>
    <row r="20" spans="2:5" x14ac:dyDescent="0.25">
      <c r="B20" s="19" t="s">
        <v>16</v>
      </c>
      <c r="C20" s="3">
        <v>30</v>
      </c>
    </row>
    <row r="21" spans="2:5" x14ac:dyDescent="0.25">
      <c r="B21" s="29" t="s">
        <v>21</v>
      </c>
      <c r="C21" s="30">
        <v>12</v>
      </c>
    </row>
    <row r="22" spans="2:5" x14ac:dyDescent="0.25">
      <c r="B22" s="29" t="s">
        <v>22</v>
      </c>
      <c r="C22" s="30">
        <v>20</v>
      </c>
      <c r="D22">
        <v>17</v>
      </c>
    </row>
    <row r="23" spans="2:5" x14ac:dyDescent="0.25">
      <c r="B23" s="29" t="s">
        <v>20</v>
      </c>
      <c r="C23" s="30">
        <v>8</v>
      </c>
    </row>
    <row r="24" spans="2:5" x14ac:dyDescent="0.25">
      <c r="B24" s="29" t="s">
        <v>18</v>
      </c>
      <c r="C24" s="30">
        <v>4</v>
      </c>
    </row>
    <row r="25" spans="2:5" x14ac:dyDescent="0.25">
      <c r="B25" s="29" t="s">
        <v>19</v>
      </c>
      <c r="C25" s="30">
        <v>4</v>
      </c>
    </row>
    <row r="26" spans="2:5" x14ac:dyDescent="0.25">
      <c r="B26" s="29" t="s">
        <v>160</v>
      </c>
      <c r="C26" s="30">
        <v>8</v>
      </c>
      <c r="E26">
        <f>18/4</f>
        <v>4.5</v>
      </c>
    </row>
  </sheetData>
  <mergeCells count="1">
    <mergeCell ref="C18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285D-C4FB-416F-AFFD-1796F57212E1}">
  <dimension ref="B6:E40"/>
  <sheetViews>
    <sheetView topLeftCell="A4" workbookViewId="0">
      <selection activeCell="H26" sqref="H26"/>
    </sheetView>
  </sheetViews>
  <sheetFormatPr baseColWidth="10" defaultRowHeight="15" x14ac:dyDescent="0.25"/>
  <cols>
    <col min="2" max="2" width="19.140625" customWidth="1"/>
    <col min="3" max="3" width="47.42578125" customWidth="1"/>
    <col min="4" max="4" width="11.42578125" style="13"/>
    <col min="5" max="5" width="16.7109375" style="13" customWidth="1"/>
  </cols>
  <sheetData>
    <row r="6" spans="2:5" x14ac:dyDescent="0.25">
      <c r="B6" s="126"/>
      <c r="C6" s="127" t="s">
        <v>25</v>
      </c>
      <c r="D6" s="127"/>
      <c r="E6" s="127"/>
    </row>
    <row r="7" spans="2:5" x14ac:dyDescent="0.25">
      <c r="B7" s="126"/>
      <c r="C7" s="20" t="s">
        <v>26</v>
      </c>
      <c r="D7" s="21" t="s">
        <v>27</v>
      </c>
      <c r="E7" s="21" t="s">
        <v>28</v>
      </c>
    </row>
    <row r="8" spans="2:5" x14ac:dyDescent="0.25">
      <c r="B8" s="123" t="s">
        <v>29</v>
      </c>
      <c r="C8" s="10" t="s">
        <v>30</v>
      </c>
      <c r="D8" s="12">
        <v>8500</v>
      </c>
      <c r="E8" s="12"/>
    </row>
    <row r="9" spans="2:5" x14ac:dyDescent="0.25">
      <c r="B9" s="124"/>
      <c r="C9" s="10" t="s">
        <v>31</v>
      </c>
      <c r="D9" s="12">
        <v>8300</v>
      </c>
      <c r="E9" s="12"/>
    </row>
    <row r="10" spans="2:5" x14ac:dyDescent="0.25">
      <c r="B10" s="124"/>
      <c r="C10" s="10" t="s">
        <v>32</v>
      </c>
      <c r="D10" s="12">
        <v>8800</v>
      </c>
      <c r="E10" s="12"/>
    </row>
    <row r="11" spans="2:5" x14ac:dyDescent="0.25">
      <c r="B11" s="124"/>
      <c r="C11" s="10" t="s">
        <v>33</v>
      </c>
      <c r="D11" s="12">
        <v>21000</v>
      </c>
      <c r="E11" s="12"/>
    </row>
    <row r="12" spans="2:5" x14ac:dyDescent="0.25">
      <c r="B12" s="124"/>
      <c r="C12" s="10" t="s">
        <v>34</v>
      </c>
      <c r="D12" s="12">
        <v>16000</v>
      </c>
      <c r="E12" s="12"/>
    </row>
    <row r="13" spans="2:5" x14ac:dyDescent="0.25">
      <c r="B13" s="124"/>
      <c r="C13" s="10" t="s">
        <v>35</v>
      </c>
      <c r="D13" s="12">
        <v>17000</v>
      </c>
      <c r="E13" s="12"/>
    </row>
    <row r="14" spans="2:5" x14ac:dyDescent="0.25">
      <c r="B14" s="124"/>
      <c r="C14" s="10" t="s">
        <v>36</v>
      </c>
      <c r="D14" s="12">
        <v>16000</v>
      </c>
      <c r="E14" s="12"/>
    </row>
    <row r="15" spans="2:5" x14ac:dyDescent="0.25">
      <c r="B15" s="124"/>
      <c r="C15" s="10" t="s">
        <v>37</v>
      </c>
      <c r="D15" s="12">
        <v>9000</v>
      </c>
      <c r="E15" s="12"/>
    </row>
    <row r="16" spans="2:5" x14ac:dyDescent="0.25">
      <c r="B16" s="124"/>
      <c r="C16" s="10" t="s">
        <v>38</v>
      </c>
      <c r="D16" s="12">
        <v>12000</v>
      </c>
      <c r="E16" s="12"/>
    </row>
    <row r="17" spans="2:5" x14ac:dyDescent="0.25">
      <c r="B17" s="124"/>
      <c r="C17" s="10" t="s">
        <v>39</v>
      </c>
      <c r="D17" s="12">
        <v>30000</v>
      </c>
      <c r="E17" s="12"/>
    </row>
    <row r="18" spans="2:5" x14ac:dyDescent="0.25">
      <c r="B18" s="124"/>
      <c r="C18" s="10" t="s">
        <v>40</v>
      </c>
      <c r="D18" s="12">
        <v>28000</v>
      </c>
      <c r="E18" s="12"/>
    </row>
    <row r="19" spans="2:5" x14ac:dyDescent="0.25">
      <c r="B19" s="124"/>
      <c r="C19" s="9" t="s">
        <v>41</v>
      </c>
      <c r="D19" s="12">
        <v>16000</v>
      </c>
      <c r="E19" s="12"/>
    </row>
    <row r="20" spans="2:5" x14ac:dyDescent="0.25">
      <c r="B20" s="125"/>
      <c r="C20" s="10" t="s">
        <v>42</v>
      </c>
      <c r="D20" s="12">
        <v>14000</v>
      </c>
      <c r="E20" s="12"/>
    </row>
    <row r="21" spans="2:5" ht="30" x14ac:dyDescent="0.25">
      <c r="B21" s="123" t="s">
        <v>58</v>
      </c>
      <c r="C21" s="9" t="s">
        <v>59</v>
      </c>
      <c r="D21" s="12">
        <v>19000</v>
      </c>
      <c r="E21" s="12"/>
    </row>
    <row r="22" spans="2:5" x14ac:dyDescent="0.25">
      <c r="B22" s="124"/>
      <c r="C22" s="9" t="s">
        <v>60</v>
      </c>
      <c r="D22" s="12">
        <v>22500</v>
      </c>
      <c r="E22" s="12"/>
    </row>
    <row r="23" spans="2:5" x14ac:dyDescent="0.25">
      <c r="B23" s="125"/>
      <c r="C23" s="10" t="s">
        <v>61</v>
      </c>
      <c r="D23" s="12">
        <v>12000</v>
      </c>
      <c r="E23" s="12"/>
    </row>
    <row r="24" spans="2:5" x14ac:dyDescent="0.25">
      <c r="B24" s="123" t="s">
        <v>43</v>
      </c>
      <c r="C24" s="10" t="s">
        <v>44</v>
      </c>
      <c r="D24" s="12">
        <v>10300</v>
      </c>
      <c r="E24" s="12"/>
    </row>
    <row r="25" spans="2:5" x14ac:dyDescent="0.25">
      <c r="B25" s="124"/>
      <c r="C25" s="10" t="s">
        <v>45</v>
      </c>
      <c r="D25" s="12">
        <v>10800</v>
      </c>
      <c r="E25" s="12"/>
    </row>
    <row r="26" spans="2:5" x14ac:dyDescent="0.25">
      <c r="B26" s="124"/>
      <c r="C26" s="10" t="s">
        <v>46</v>
      </c>
      <c r="D26" s="12">
        <v>9800</v>
      </c>
      <c r="E26" s="12"/>
    </row>
    <row r="27" spans="2:5" x14ac:dyDescent="0.25">
      <c r="B27" s="124"/>
      <c r="C27" s="10" t="s">
        <v>47</v>
      </c>
      <c r="D27" s="12">
        <v>15000</v>
      </c>
      <c r="E27" s="12"/>
    </row>
    <row r="28" spans="2:5" x14ac:dyDescent="0.25">
      <c r="B28" s="124"/>
      <c r="C28" s="10" t="s">
        <v>48</v>
      </c>
      <c r="D28" s="12">
        <v>23000</v>
      </c>
      <c r="E28" s="12"/>
    </row>
    <row r="29" spans="2:5" x14ac:dyDescent="0.25">
      <c r="B29" s="125"/>
      <c r="C29" s="10" t="s">
        <v>49</v>
      </c>
      <c r="D29" s="12">
        <v>18000</v>
      </c>
      <c r="E29" s="12"/>
    </row>
    <row r="30" spans="2:5" x14ac:dyDescent="0.25">
      <c r="B30" s="123" t="s">
        <v>58</v>
      </c>
      <c r="C30" s="10" t="s">
        <v>63</v>
      </c>
      <c r="D30" s="12">
        <v>59000</v>
      </c>
      <c r="E30" s="12"/>
    </row>
    <row r="31" spans="2:5" x14ac:dyDescent="0.25">
      <c r="B31" s="124"/>
      <c r="C31" s="10" t="s">
        <v>64</v>
      </c>
      <c r="D31" s="12">
        <v>12000</v>
      </c>
      <c r="E31" s="12"/>
    </row>
    <row r="32" spans="2:5" x14ac:dyDescent="0.25">
      <c r="B32" s="125"/>
      <c r="C32" s="10" t="s">
        <v>65</v>
      </c>
      <c r="D32" s="12">
        <v>12000</v>
      </c>
      <c r="E32" s="12"/>
    </row>
    <row r="33" spans="2:5" x14ac:dyDescent="0.25">
      <c r="B33" s="128" t="s">
        <v>50</v>
      </c>
      <c r="C33" s="10" t="s">
        <v>51</v>
      </c>
      <c r="D33" s="12">
        <v>30000</v>
      </c>
      <c r="E33" s="12"/>
    </row>
    <row r="34" spans="2:5" x14ac:dyDescent="0.25">
      <c r="B34" s="128"/>
      <c r="C34" s="10" t="s">
        <v>52</v>
      </c>
      <c r="D34" s="12">
        <v>22000</v>
      </c>
      <c r="E34" s="12"/>
    </row>
    <row r="35" spans="2:5" x14ac:dyDescent="0.25">
      <c r="B35" s="123" t="s">
        <v>57</v>
      </c>
      <c r="C35" s="10" t="s">
        <v>53</v>
      </c>
      <c r="D35" s="12">
        <v>7500</v>
      </c>
      <c r="E35" s="12">
        <v>6000</v>
      </c>
    </row>
    <row r="36" spans="2:5" x14ac:dyDescent="0.25">
      <c r="B36" s="124"/>
      <c r="C36" s="10" t="s">
        <v>54</v>
      </c>
      <c r="D36" s="12">
        <v>6500</v>
      </c>
      <c r="E36" s="12">
        <v>6000</v>
      </c>
    </row>
    <row r="37" spans="2:5" x14ac:dyDescent="0.25">
      <c r="B37" s="124"/>
      <c r="C37" s="10" t="s">
        <v>55</v>
      </c>
      <c r="D37" s="12">
        <v>7000</v>
      </c>
      <c r="E37" s="12"/>
    </row>
    <row r="38" spans="2:5" x14ac:dyDescent="0.25">
      <c r="B38" s="124"/>
      <c r="C38" s="11" t="s">
        <v>56</v>
      </c>
      <c r="D38" s="12">
        <v>7000</v>
      </c>
      <c r="E38" s="12"/>
    </row>
    <row r="39" spans="2:5" x14ac:dyDescent="0.25">
      <c r="B39" s="123" t="s">
        <v>58</v>
      </c>
      <c r="C39" s="10" t="s">
        <v>66</v>
      </c>
      <c r="D39" s="12">
        <v>10000</v>
      </c>
      <c r="E39" s="12"/>
    </row>
    <row r="40" spans="2:5" x14ac:dyDescent="0.25">
      <c r="B40" s="125"/>
      <c r="C40" s="10" t="s">
        <v>66</v>
      </c>
      <c r="D40" s="12">
        <v>10000</v>
      </c>
      <c r="E40" s="12"/>
    </row>
  </sheetData>
  <mergeCells count="9">
    <mergeCell ref="B35:B38"/>
    <mergeCell ref="B39:B40"/>
    <mergeCell ref="B6:B7"/>
    <mergeCell ref="C6:E6"/>
    <mergeCell ref="B33:B34"/>
    <mergeCell ref="B8:B20"/>
    <mergeCell ref="B21:B23"/>
    <mergeCell ref="B24:B29"/>
    <mergeCell ref="B30:B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DB78-CB81-4EBB-8ED3-CF621B9F372A}">
  <dimension ref="B1:M37"/>
  <sheetViews>
    <sheetView zoomScale="55" zoomScaleNormal="55" workbookViewId="0">
      <selection activeCell="J16" sqref="J16"/>
    </sheetView>
  </sheetViews>
  <sheetFormatPr baseColWidth="10" defaultRowHeight="15" x14ac:dyDescent="0.25"/>
  <cols>
    <col min="2" max="2" width="16.5703125" style="5" customWidth="1"/>
    <col min="3" max="3" width="38.5703125" style="5" customWidth="1"/>
    <col min="4" max="4" width="19.7109375" style="5" customWidth="1"/>
    <col min="5" max="5" width="19.7109375" style="16" customWidth="1"/>
    <col min="6" max="6" width="11.42578125" style="16"/>
    <col min="7" max="7" width="11.85546875" style="16" customWidth="1"/>
    <col min="9" max="9" width="14.28515625" customWidth="1"/>
    <col min="10" max="10" width="11.42578125" style="13"/>
  </cols>
  <sheetData>
    <row r="1" spans="2:11" x14ac:dyDescent="0.25">
      <c r="F1" s="15"/>
    </row>
    <row r="2" spans="2:11" x14ac:dyDescent="0.25">
      <c r="F2" s="15"/>
    </row>
    <row r="3" spans="2:11" x14ac:dyDescent="0.25">
      <c r="B3" s="8" t="s">
        <v>0</v>
      </c>
      <c r="C3" s="8" t="s">
        <v>2</v>
      </c>
      <c r="D3" s="8" t="s">
        <v>14</v>
      </c>
      <c r="E3" s="14" t="s">
        <v>72</v>
      </c>
      <c r="F3" s="14" t="s">
        <v>3</v>
      </c>
      <c r="G3" s="14" t="s">
        <v>6</v>
      </c>
      <c r="I3" s="8" t="s">
        <v>86</v>
      </c>
      <c r="J3" s="14" t="s">
        <v>3</v>
      </c>
      <c r="K3" s="8" t="s">
        <v>7</v>
      </c>
    </row>
    <row r="4" spans="2:11" x14ac:dyDescent="0.25">
      <c r="B4" s="131" t="s">
        <v>67</v>
      </c>
      <c r="C4" s="3" t="s">
        <v>68</v>
      </c>
      <c r="D4" s="3">
        <v>1</v>
      </c>
      <c r="E4" s="15">
        <v>19000</v>
      </c>
      <c r="F4" s="15">
        <f t="shared" ref="F4:F37" si="0">D4*E4</f>
        <v>19000</v>
      </c>
      <c r="G4" s="129">
        <f>F7+F6+F5+F4</f>
        <v>109500</v>
      </c>
      <c r="I4" s="1" t="s">
        <v>87</v>
      </c>
      <c r="J4" s="17">
        <v>400000</v>
      </c>
      <c r="K4" s="17">
        <v>400000</v>
      </c>
    </row>
    <row r="5" spans="2:11" x14ac:dyDescent="0.25">
      <c r="B5" s="133"/>
      <c r="C5" s="3" t="s">
        <v>69</v>
      </c>
      <c r="D5" s="3">
        <v>4</v>
      </c>
      <c r="E5" s="15">
        <v>12000</v>
      </c>
      <c r="F5" s="15">
        <f t="shared" si="0"/>
        <v>48000</v>
      </c>
      <c r="G5" s="134"/>
      <c r="I5" s="1" t="s">
        <v>94</v>
      </c>
      <c r="J5" s="17">
        <v>250000</v>
      </c>
      <c r="K5" s="17">
        <v>250000</v>
      </c>
    </row>
    <row r="6" spans="2:11" x14ac:dyDescent="0.25">
      <c r="B6" s="133"/>
      <c r="C6" s="3" t="s">
        <v>70</v>
      </c>
      <c r="D6" s="3">
        <v>2</v>
      </c>
      <c r="E6" s="15">
        <v>10000</v>
      </c>
      <c r="F6" s="15">
        <f t="shared" si="0"/>
        <v>20000</v>
      </c>
      <c r="G6" s="134"/>
      <c r="I6" s="1"/>
      <c r="J6" s="17"/>
      <c r="K6" s="1"/>
    </row>
    <row r="7" spans="2:11" x14ac:dyDescent="0.25">
      <c r="B7" s="132"/>
      <c r="C7" s="3" t="s">
        <v>71</v>
      </c>
      <c r="D7" s="3">
        <v>1</v>
      </c>
      <c r="E7" s="15">
        <v>22500</v>
      </c>
      <c r="F7" s="15">
        <f t="shared" si="0"/>
        <v>22500</v>
      </c>
      <c r="G7" s="130"/>
    </row>
    <row r="8" spans="2:11" x14ac:dyDescent="0.25">
      <c r="B8" s="131" t="s">
        <v>73</v>
      </c>
      <c r="C8" s="3" t="s">
        <v>74</v>
      </c>
      <c r="D8" s="3">
        <v>2</v>
      </c>
      <c r="E8" s="15">
        <v>11100</v>
      </c>
      <c r="F8" s="15">
        <f t="shared" si="0"/>
        <v>22200</v>
      </c>
      <c r="G8" s="106">
        <f>F10+F9+F8+F11+F12</f>
        <v>68400</v>
      </c>
    </row>
    <row r="9" spans="2:11" x14ac:dyDescent="0.25">
      <c r="B9" s="133"/>
      <c r="C9" s="3" t="s">
        <v>75</v>
      </c>
      <c r="D9" s="3">
        <v>1</v>
      </c>
      <c r="E9" s="15">
        <v>10300</v>
      </c>
      <c r="F9" s="15">
        <f t="shared" si="0"/>
        <v>10300</v>
      </c>
      <c r="G9" s="109"/>
    </row>
    <row r="10" spans="2:11" x14ac:dyDescent="0.25">
      <c r="B10" s="133"/>
      <c r="C10" s="3" t="s">
        <v>76</v>
      </c>
      <c r="D10" s="3">
        <v>2</v>
      </c>
      <c r="E10" s="15">
        <v>10300</v>
      </c>
      <c r="F10" s="15">
        <f t="shared" si="0"/>
        <v>20600</v>
      </c>
      <c r="G10" s="109"/>
    </row>
    <row r="11" spans="2:11" x14ac:dyDescent="0.25">
      <c r="B11" s="133"/>
      <c r="C11" s="3" t="s">
        <v>77</v>
      </c>
      <c r="D11" s="3">
        <v>1</v>
      </c>
      <c r="E11" s="15">
        <v>8300</v>
      </c>
      <c r="F11" s="15">
        <f t="shared" si="0"/>
        <v>8300</v>
      </c>
      <c r="G11" s="109"/>
    </row>
    <row r="12" spans="2:11" x14ac:dyDescent="0.25">
      <c r="B12" s="132"/>
      <c r="C12" s="3" t="s">
        <v>78</v>
      </c>
      <c r="D12" s="3">
        <v>1</v>
      </c>
      <c r="E12" s="15">
        <v>7000</v>
      </c>
      <c r="F12" s="15">
        <f t="shared" si="0"/>
        <v>7000</v>
      </c>
      <c r="G12" s="107"/>
    </row>
    <row r="13" spans="2:11" x14ac:dyDescent="0.25">
      <c r="B13" s="3" t="s">
        <v>79</v>
      </c>
      <c r="C13" s="3" t="s">
        <v>62</v>
      </c>
      <c r="D13" s="3">
        <v>12</v>
      </c>
      <c r="E13" s="15">
        <v>4916.6549999999997</v>
      </c>
      <c r="F13" s="15">
        <f t="shared" si="0"/>
        <v>58999.86</v>
      </c>
      <c r="G13" s="15">
        <f>F13</f>
        <v>58999.86</v>
      </c>
    </row>
    <row r="14" spans="2:11" x14ac:dyDescent="0.25">
      <c r="B14" s="131" t="s">
        <v>73</v>
      </c>
      <c r="C14" s="3" t="s">
        <v>74</v>
      </c>
      <c r="D14" s="3">
        <v>2</v>
      </c>
      <c r="E14" s="15">
        <v>11100</v>
      </c>
      <c r="F14" s="15">
        <f t="shared" si="0"/>
        <v>22200</v>
      </c>
      <c r="G14" s="129">
        <f>F14+F15</f>
        <v>29000</v>
      </c>
    </row>
    <row r="15" spans="2:11" x14ac:dyDescent="0.25">
      <c r="B15" s="132"/>
      <c r="C15" s="3" t="s">
        <v>80</v>
      </c>
      <c r="D15" s="3">
        <v>1</v>
      </c>
      <c r="E15" s="15">
        <v>6800</v>
      </c>
      <c r="F15" s="15">
        <f t="shared" si="0"/>
        <v>6800</v>
      </c>
      <c r="G15" s="130"/>
    </row>
    <row r="16" spans="2:11" x14ac:dyDescent="0.25">
      <c r="B16" s="3" t="s">
        <v>81</v>
      </c>
      <c r="C16" s="3" t="s">
        <v>82</v>
      </c>
      <c r="D16" s="3">
        <v>3</v>
      </c>
      <c r="E16" s="15">
        <v>7333.3</v>
      </c>
      <c r="F16" s="15">
        <f t="shared" si="0"/>
        <v>21999.9</v>
      </c>
      <c r="G16" s="15">
        <f>F16</f>
        <v>21999.9</v>
      </c>
    </row>
    <row r="17" spans="2:13" x14ac:dyDescent="0.25">
      <c r="B17" s="131" t="s">
        <v>83</v>
      </c>
      <c r="C17" s="3" t="s">
        <v>84</v>
      </c>
      <c r="D17" s="3">
        <v>4</v>
      </c>
      <c r="E17" s="15">
        <v>6500</v>
      </c>
      <c r="F17" s="15">
        <f t="shared" si="0"/>
        <v>26000</v>
      </c>
      <c r="G17" s="106">
        <f>F17+F18</f>
        <v>34300</v>
      </c>
    </row>
    <row r="18" spans="2:13" x14ac:dyDescent="0.25">
      <c r="B18" s="132"/>
      <c r="C18" s="3" t="s">
        <v>85</v>
      </c>
      <c r="D18" s="3">
        <v>1</v>
      </c>
      <c r="E18" s="15">
        <v>8300</v>
      </c>
      <c r="F18" s="15">
        <f t="shared" si="0"/>
        <v>8300</v>
      </c>
      <c r="G18" s="107"/>
      <c r="M18">
        <v>12</v>
      </c>
    </row>
    <row r="19" spans="2:13" x14ac:dyDescent="0.25">
      <c r="B19" s="3" t="s">
        <v>79</v>
      </c>
      <c r="C19" s="3" t="s">
        <v>62</v>
      </c>
      <c r="D19" s="3">
        <v>6</v>
      </c>
      <c r="E19" s="15">
        <v>4916.6549999999997</v>
      </c>
      <c r="F19" s="15">
        <f t="shared" si="0"/>
        <v>29499.93</v>
      </c>
      <c r="G19" s="15">
        <v>29500</v>
      </c>
    </row>
    <row r="20" spans="2:13" x14ac:dyDescent="0.25">
      <c r="B20" s="131" t="s">
        <v>67</v>
      </c>
      <c r="C20" s="3" t="s">
        <v>69</v>
      </c>
      <c r="D20" s="3">
        <v>2</v>
      </c>
      <c r="E20" s="15">
        <v>12000</v>
      </c>
      <c r="F20" s="15">
        <f t="shared" si="0"/>
        <v>24000</v>
      </c>
      <c r="G20" s="106">
        <v>121000</v>
      </c>
    </row>
    <row r="21" spans="2:13" x14ac:dyDescent="0.25">
      <c r="B21" s="133"/>
      <c r="C21" s="3" t="s">
        <v>141</v>
      </c>
      <c r="D21" s="3">
        <v>1</v>
      </c>
      <c r="E21" s="15">
        <v>12000</v>
      </c>
      <c r="F21" s="15">
        <f t="shared" si="0"/>
        <v>12000</v>
      </c>
      <c r="G21" s="109"/>
    </row>
    <row r="22" spans="2:13" x14ac:dyDescent="0.25">
      <c r="B22" s="133"/>
      <c r="C22" s="3" t="s">
        <v>68</v>
      </c>
      <c r="D22" s="3">
        <v>1</v>
      </c>
      <c r="E22" s="15">
        <v>18000</v>
      </c>
      <c r="F22" s="15">
        <f t="shared" si="0"/>
        <v>18000</v>
      </c>
      <c r="G22" s="109"/>
    </row>
    <row r="23" spans="2:13" x14ac:dyDescent="0.25">
      <c r="B23" s="132"/>
      <c r="C23" s="3" t="s">
        <v>71</v>
      </c>
      <c r="D23" s="3">
        <v>3</v>
      </c>
      <c r="E23" s="15">
        <v>22500</v>
      </c>
      <c r="F23" s="15">
        <f t="shared" si="0"/>
        <v>67500</v>
      </c>
      <c r="G23" s="107"/>
    </row>
    <row r="24" spans="2:13" x14ac:dyDescent="0.25">
      <c r="B24" s="131" t="s">
        <v>73</v>
      </c>
      <c r="C24" s="3" t="s">
        <v>142</v>
      </c>
      <c r="D24" s="3">
        <v>1</v>
      </c>
      <c r="E24" s="15">
        <v>11100</v>
      </c>
      <c r="F24" s="15">
        <f t="shared" si="0"/>
        <v>11100</v>
      </c>
      <c r="G24" s="106">
        <f>F24+F25</f>
        <v>19500</v>
      </c>
    </row>
    <row r="25" spans="2:13" x14ac:dyDescent="0.25">
      <c r="B25" s="132"/>
      <c r="C25" s="3" t="s">
        <v>143</v>
      </c>
      <c r="D25" s="3">
        <v>1</v>
      </c>
      <c r="E25" s="15">
        <v>8400</v>
      </c>
      <c r="F25" s="15">
        <f t="shared" si="0"/>
        <v>8400</v>
      </c>
      <c r="G25" s="107"/>
    </row>
    <row r="26" spans="2:13" x14ac:dyDescent="0.25">
      <c r="B26" s="3" t="s">
        <v>81</v>
      </c>
      <c r="C26" s="3" t="s">
        <v>144</v>
      </c>
      <c r="D26" s="3">
        <v>12</v>
      </c>
      <c r="E26" s="15">
        <v>6667</v>
      </c>
      <c r="F26" s="15">
        <f t="shared" si="0"/>
        <v>80004</v>
      </c>
      <c r="G26" s="15">
        <v>80000</v>
      </c>
    </row>
    <row r="27" spans="2:13" x14ac:dyDescent="0.25">
      <c r="B27" s="3" t="s">
        <v>145</v>
      </c>
      <c r="C27" s="3" t="s">
        <v>146</v>
      </c>
      <c r="D27" s="3">
        <v>1</v>
      </c>
      <c r="E27" s="15">
        <v>20000</v>
      </c>
      <c r="F27" s="15">
        <f t="shared" si="0"/>
        <v>20000</v>
      </c>
      <c r="G27" s="15">
        <v>20000</v>
      </c>
    </row>
    <row r="28" spans="2:13" x14ac:dyDescent="0.25">
      <c r="B28" s="122" t="s">
        <v>67</v>
      </c>
      <c r="C28" s="3" t="s">
        <v>71</v>
      </c>
      <c r="D28" s="3">
        <v>1</v>
      </c>
      <c r="E28" s="15">
        <v>21000</v>
      </c>
      <c r="F28" s="15">
        <f t="shared" si="0"/>
        <v>21000</v>
      </c>
      <c r="G28" s="106">
        <v>57000</v>
      </c>
    </row>
    <row r="29" spans="2:13" x14ac:dyDescent="0.25">
      <c r="B29" s="122"/>
      <c r="C29" s="3" t="s">
        <v>69</v>
      </c>
      <c r="D29" s="3">
        <v>2</v>
      </c>
      <c r="E29" s="15">
        <v>11500</v>
      </c>
      <c r="F29" s="15">
        <f t="shared" si="0"/>
        <v>23000</v>
      </c>
      <c r="G29" s="109"/>
    </row>
    <row r="30" spans="2:13" x14ac:dyDescent="0.25">
      <c r="B30" s="122"/>
      <c r="C30" s="3" t="s">
        <v>141</v>
      </c>
      <c r="D30" s="3">
        <v>1</v>
      </c>
      <c r="E30" s="15">
        <v>13000</v>
      </c>
      <c r="F30" s="15">
        <f t="shared" si="0"/>
        <v>13000</v>
      </c>
      <c r="G30" s="109"/>
    </row>
    <row r="31" spans="2:13" x14ac:dyDescent="0.25">
      <c r="B31" s="23" t="s">
        <v>79</v>
      </c>
      <c r="C31" s="3" t="s">
        <v>62</v>
      </c>
      <c r="D31" s="3">
        <v>12</v>
      </c>
      <c r="E31" s="15">
        <v>4916.6549999999997</v>
      </c>
      <c r="F31" s="15">
        <f t="shared" si="0"/>
        <v>58999.86</v>
      </c>
      <c r="G31" s="15">
        <v>59000</v>
      </c>
    </row>
    <row r="32" spans="2:13" x14ac:dyDescent="0.25">
      <c r="B32" s="131" t="s">
        <v>73</v>
      </c>
      <c r="C32" s="3" t="s">
        <v>147</v>
      </c>
      <c r="D32" s="3">
        <v>1</v>
      </c>
      <c r="E32" s="15">
        <v>17500</v>
      </c>
      <c r="F32" s="15">
        <f t="shared" si="0"/>
        <v>17500</v>
      </c>
      <c r="G32" s="106">
        <v>79000</v>
      </c>
    </row>
    <row r="33" spans="2:7" x14ac:dyDescent="0.25">
      <c r="B33" s="133"/>
      <c r="C33" s="3" t="s">
        <v>148</v>
      </c>
      <c r="D33" s="3">
        <v>2</v>
      </c>
      <c r="E33" s="15">
        <v>21000</v>
      </c>
      <c r="F33" s="15">
        <f t="shared" si="0"/>
        <v>42000</v>
      </c>
      <c r="G33" s="109"/>
    </row>
    <row r="34" spans="2:7" x14ac:dyDescent="0.25">
      <c r="B34" s="132"/>
      <c r="C34" s="3" t="s">
        <v>149</v>
      </c>
      <c r="D34" s="3">
        <v>1</v>
      </c>
      <c r="E34" s="15">
        <v>19500</v>
      </c>
      <c r="F34" s="15">
        <f t="shared" si="0"/>
        <v>19500</v>
      </c>
      <c r="G34" s="109"/>
    </row>
    <row r="35" spans="2:7" x14ac:dyDescent="0.25">
      <c r="B35" s="3" t="s">
        <v>81</v>
      </c>
      <c r="C35" s="3" t="s">
        <v>144</v>
      </c>
      <c r="D35" s="3">
        <v>3</v>
      </c>
      <c r="E35" s="15">
        <v>3000</v>
      </c>
      <c r="F35" s="15">
        <f t="shared" si="0"/>
        <v>9000</v>
      </c>
      <c r="G35" s="15">
        <v>9000</v>
      </c>
    </row>
    <row r="36" spans="2:7" x14ac:dyDescent="0.25">
      <c r="B36" s="3" t="s">
        <v>81</v>
      </c>
      <c r="C36" s="3" t="s">
        <v>144</v>
      </c>
      <c r="D36" s="3">
        <v>1</v>
      </c>
      <c r="E36" s="15">
        <v>8000</v>
      </c>
      <c r="F36" s="15">
        <f t="shared" si="0"/>
        <v>8000</v>
      </c>
      <c r="G36" s="15">
        <v>8000</v>
      </c>
    </row>
    <row r="37" spans="2:7" x14ac:dyDescent="0.25">
      <c r="B37" s="3" t="s">
        <v>73</v>
      </c>
      <c r="C37" s="3" t="s">
        <v>156</v>
      </c>
      <c r="D37" s="3">
        <v>3</v>
      </c>
      <c r="E37" s="15">
        <v>8400</v>
      </c>
      <c r="F37" s="15">
        <f t="shared" si="0"/>
        <v>25200</v>
      </c>
      <c r="G37" s="15">
        <v>25200</v>
      </c>
    </row>
  </sheetData>
  <mergeCells count="16">
    <mergeCell ref="G32:G34"/>
    <mergeCell ref="B32:B34"/>
    <mergeCell ref="B20:B23"/>
    <mergeCell ref="G20:G23"/>
    <mergeCell ref="B24:B25"/>
    <mergeCell ref="G24:G25"/>
    <mergeCell ref="G28:G30"/>
    <mergeCell ref="B28:B30"/>
    <mergeCell ref="G14:G15"/>
    <mergeCell ref="B14:B15"/>
    <mergeCell ref="G17:G18"/>
    <mergeCell ref="B17:B18"/>
    <mergeCell ref="B4:B7"/>
    <mergeCell ref="G4:G7"/>
    <mergeCell ref="G8:G12"/>
    <mergeCell ref="B8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PENDIENTE DE PAGO (2)</vt:lpstr>
      <vt:lpstr>ENCARGOS</vt:lpstr>
      <vt:lpstr>Productos stock</vt:lpstr>
      <vt:lpstr>Costos productos</vt:lpstr>
      <vt:lpstr>Gastos o Inversion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2022-07-23T03:55:27Z</cp:lastPrinted>
  <dcterms:created xsi:type="dcterms:W3CDTF">2022-07-22T01:13:37Z</dcterms:created>
  <dcterms:modified xsi:type="dcterms:W3CDTF">2022-09-27T14:46:53Z</dcterms:modified>
</cp:coreProperties>
</file>