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ns\Documents\2020 Spring\eelab\lab8\"/>
    </mc:Choice>
  </mc:AlternateContent>
  <xr:revisionPtr revIDLastSave="0" documentId="13_ncr:1_{63364386-6659-45EA-9243-36912A11F9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" i="1" l="1"/>
  <c r="C50" i="1"/>
  <c r="E50" i="1" s="1"/>
  <c r="C51" i="1"/>
  <c r="E51" i="1" s="1"/>
  <c r="C52" i="1"/>
  <c r="E52" i="1" s="1"/>
  <c r="C53" i="1"/>
  <c r="C54" i="1"/>
  <c r="C55" i="1"/>
  <c r="C56" i="1"/>
  <c r="C57" i="1"/>
  <c r="C58" i="1"/>
  <c r="E58" i="1" s="1"/>
  <c r="C59" i="1"/>
  <c r="E59" i="1" s="1"/>
  <c r="C60" i="1"/>
  <c r="E60" i="1" s="1"/>
  <c r="C48" i="1"/>
  <c r="E48" i="1" s="1"/>
  <c r="C45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9" i="1"/>
  <c r="E53" i="1"/>
  <c r="E54" i="1"/>
  <c r="E55" i="1"/>
  <c r="E56" i="1"/>
  <c r="E57" i="1"/>
  <c r="E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6" i="1"/>
  <c r="C47" i="1"/>
  <c r="C28" i="1"/>
  <c r="S20" i="1"/>
  <c r="E14" i="1"/>
  <c r="D20" i="1" l="1"/>
  <c r="D19" i="1"/>
  <c r="D17" i="1"/>
  <c r="D16" i="1"/>
  <c r="D15" i="1"/>
  <c r="D14" i="1"/>
  <c r="D12" i="1"/>
  <c r="D11" i="1"/>
  <c r="D10" i="1"/>
  <c r="D9" i="1"/>
  <c r="D8" i="1"/>
  <c r="D6" i="1"/>
  <c r="D5" i="1"/>
  <c r="D4" i="1"/>
  <c r="D18" i="1"/>
  <c r="D13" i="1"/>
  <c r="D7" i="1"/>
</calcChain>
</file>

<file path=xl/sharedStrings.xml><?xml version="1.0" encoding="utf-8"?>
<sst xmlns="http://schemas.openxmlformats.org/spreadsheetml/2006/main" count="102" uniqueCount="95">
  <si>
    <t>Vi</t>
  </si>
  <si>
    <t>Vo</t>
  </si>
  <si>
    <t>f</t>
  </si>
  <si>
    <t>gain (db)</t>
  </si>
  <si>
    <t>Frequency Response for Experiment #1</t>
  </si>
  <si>
    <t>Voltage Transfer Curve for Experiment #3</t>
  </si>
  <si>
    <t>R1</t>
  </si>
  <si>
    <t>1.01 Mohm</t>
  </si>
  <si>
    <t>R2</t>
  </si>
  <si>
    <t>465 kohm</t>
  </si>
  <si>
    <t>RD</t>
  </si>
  <si>
    <t>19.47 kohm</t>
  </si>
  <si>
    <t>RS</t>
  </si>
  <si>
    <t>9.75 kohm</t>
  </si>
  <si>
    <t>initially</t>
  </si>
  <si>
    <t>CG</t>
  </si>
  <si>
    <t>9.56 uF</t>
  </si>
  <si>
    <t>CS</t>
  </si>
  <si>
    <t>38.4 uF</t>
  </si>
  <si>
    <t>CD</t>
  </si>
  <si>
    <t>9.77 uF</t>
  </si>
  <si>
    <t>RL</t>
  </si>
  <si>
    <t>97.3 kohm</t>
  </si>
  <si>
    <t>Step 1</t>
  </si>
  <si>
    <t>Step 2</t>
  </si>
  <si>
    <t>DC ckt</t>
  </si>
  <si>
    <t>Remove caps -&gt; voltage div</t>
  </si>
  <si>
    <t>VS</t>
  </si>
  <si>
    <t>Measure component vals</t>
  </si>
  <si>
    <t>Component</t>
  </si>
  <si>
    <t>Nominal</t>
  </si>
  <si>
    <t>1Meg?</t>
  </si>
  <si>
    <t>Measured</t>
  </si>
  <si>
    <t>3.195 V</t>
  </si>
  <si>
    <t>VG</t>
  </si>
  <si>
    <t>VD</t>
  </si>
  <si>
    <t>4.568 V</t>
  </si>
  <si>
    <t>8.622 V</t>
  </si>
  <si>
    <t>Step 3</t>
  </si>
  <si>
    <t>Measure gain with 20 mVpp sine</t>
  </si>
  <si>
    <t>Gain is 70 V/V, 20% higher than 50 V/V spec</t>
  </si>
  <si>
    <t>1.4 V output for 20 mV in</t>
  </si>
  <si>
    <t>Gain must be lowered, 2 possibilities:</t>
  </si>
  <si>
    <t>* Reduce current across, making Rsrc bigger, limit current through drain = gm smaller = current in half, 70% drop in gm</t>
  </si>
  <si>
    <t>…which is an iterative process</t>
  </si>
  <si>
    <t>Gain is now 35 V/V</t>
  </si>
  <si>
    <t>Change Rs values to 20k</t>
  </si>
  <si>
    <t>Rs bigger -&gt; gm lower -&gt; gain smaller</t>
  </si>
  <si>
    <t>Initially, design called for Rs=10k Rd=17.7k</t>
  </si>
  <si>
    <t>Rounding wasn't great, too conservative</t>
  </si>
  <si>
    <t>Rs now 16.8k to inc current higher</t>
  </si>
  <si>
    <t>* Matches spec now:</t>
  </si>
  <si>
    <t>20.4 mV</t>
  </si>
  <si>
    <t>912 mV</t>
  </si>
  <si>
    <t>G</t>
  </si>
  <si>
    <t>-44.7 V/V</t>
  </si>
  <si>
    <t>Now, measuring DC voltage again?</t>
  </si>
  <si>
    <t>Rs=16.8k</t>
  </si>
  <si>
    <t>VS = 3.22V -&gt; Id=3.22/16.4k=0.196 mA</t>
  </si>
  <si>
    <t>VG=4.566 V</t>
  </si>
  <si>
    <t>VD=10.69V</t>
  </si>
  <si>
    <t>** Data saved</t>
  </si>
  <si>
    <t>Freq. resp</t>
  </si>
  <si>
    <t>Low cutoff freq found by sweeping</t>
  </si>
  <si>
    <t>At 41 Hz, measured gain was 70%</t>
  </si>
  <si>
    <t>fL</t>
  </si>
  <si>
    <t>41 Hz</t>
  </si>
  <si>
    <t>fH</t>
  </si>
  <si>
    <t>260 kHz</t>
  </si>
  <si>
    <t>Step 5</t>
  </si>
  <si>
    <t>Cutoff frequencies determined by:</t>
  </si>
  <si>
    <t>capacitances of bb</t>
  </si>
  <si>
    <t>capacitances of coupling caps</t>
  </si>
  <si>
    <t>Step 6</t>
  </si>
  <si>
    <t>Plot</t>
  </si>
  <si>
    <t>Step 8</t>
  </si>
  <si>
    <t>Investigate clipping</t>
  </si>
  <si>
    <t>10kHz</t>
  </si>
  <si>
    <t>Increase voltage in increments</t>
  </si>
  <si>
    <t>Bottom clipped first</t>
  </si>
  <si>
    <t>DC voltage measured at drain</t>
  </si>
  <si>
    <t>DC coupling</t>
  </si>
  <si>
    <t>Expected clipping at</t>
  </si>
  <si>
    <t>Used cursors</t>
  </si>
  <si>
    <t>Max = 14.2 V</t>
  </si>
  <si>
    <t>Min = 3.8 V</t>
  </si>
  <si>
    <t>Min was actually 3.6 V</t>
  </si>
  <si>
    <t>Vdd, Vs @ DC</t>
  </si>
  <si>
    <t>pfet Vsg</t>
  </si>
  <si>
    <t>pfet Vsd</t>
  </si>
  <si>
    <t>Vov</t>
  </si>
  <si>
    <t>nfet Vds</t>
  </si>
  <si>
    <t>nfet Vov</t>
  </si>
  <si>
    <t>&gt;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</si>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</sst>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Sheet1!$C$4:$C$20</c:f>
              <c:numCache>
                <c:formatCode>General</c:formatCode>
                <c:ptCount val="1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41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150000</c:v>
                </c:pt>
                <c:pt idx="14">
                  <c:v>200000</c:v>
                </c:pt>
                <c:pt idx="15">
                  <c:v>300000</c:v>
                </c:pt>
                <c:pt idx="16">
                  <c:v>500000</c:v>
                </c:pt>
              </c:numCache>
            </c:numRef>
          </c:xVal>
          <c:yVal>
            <c:numRef>
              <c:f>Sheet1!$D$4:$D$20</c:f>
              <c:numCache>
                <c:formatCode>General</c:formatCode>
                <c:ptCount val="17"/>
                <c:pt idx="0">
                  <c:v>26.235077221115084</c:v>
                </c:pt>
                <c:pt idx="1">
                  <c:v>28.786653876605254</c:v>
                </c:pt>
                <c:pt idx="2">
                  <c:v>30.034874592559891</c:v>
                </c:pt>
                <c:pt idx="3">
                  <c:v>30.102999566398122</c:v>
                </c:pt>
                <c:pt idx="4">
                  <c:v>31.065520922741989</c:v>
                </c:pt>
                <c:pt idx="5">
                  <c:v>32.464985807958008</c:v>
                </c:pt>
                <c:pt idx="6">
                  <c:v>33.112371670824444</c:v>
                </c:pt>
                <c:pt idx="7">
                  <c:v>33.160227933142245</c:v>
                </c:pt>
                <c:pt idx="8">
                  <c:v>33.160227933142245</c:v>
                </c:pt>
                <c:pt idx="9">
                  <c:v>32.967200219618633</c:v>
                </c:pt>
                <c:pt idx="10">
                  <c:v>33.064250275506872</c:v>
                </c:pt>
                <c:pt idx="11">
                  <c:v>32.86905352972375</c:v>
                </c:pt>
                <c:pt idx="12">
                  <c:v>32.151849598558471</c:v>
                </c:pt>
                <c:pt idx="13">
                  <c:v>31.219028746847727</c:v>
                </c:pt>
                <c:pt idx="14">
                  <c:v>29.650710072030442</c:v>
                </c:pt>
                <c:pt idx="15">
                  <c:v>28.046537178403028</c:v>
                </c:pt>
                <c:pt idx="16">
                  <c:v>24.548659507114365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82-4BF2-9FA2-0372E1D89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821248"/>
        <c:axId val="1536711904"/>
      </c:scatterChart>
      <c:valAx>
        <c:axId val="160182124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/>
                  <a:t>Frequency</a:t>
                </a:r>
                <a:r>
                  <a:rPr lang="en-US" sz="1300" b="1" baseline="0"/>
                  <a:t> (Hz)</a:t>
                </a:r>
                <a:endParaRPr lang="en-US" sz="13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11904"/>
        <c:crosses val="autoZero"/>
        <c:crossBetween val="midCat"/>
      </c:valAx>
      <c:valAx>
        <c:axId val="15367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/>
                  <a:t>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2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Sheet1!$A$28:$A$60</c:f>
              <c:numCache>
                <c:formatCode>General</c:formatCode>
                <c:ptCount val="33"/>
                <c:pt idx="0">
                  <c:v>0</c:v>
                </c:pt>
                <c:pt idx="1">
                  <c:v>0.27100000000000002</c:v>
                </c:pt>
                <c:pt idx="2">
                  <c:v>0.75700000000000001</c:v>
                </c:pt>
                <c:pt idx="3">
                  <c:v>1.22</c:v>
                </c:pt>
                <c:pt idx="4">
                  <c:v>1.3360000000000001</c:v>
                </c:pt>
                <c:pt idx="5">
                  <c:v>1.458</c:v>
                </c:pt>
                <c:pt idx="6">
                  <c:v>1.5009999999999999</c:v>
                </c:pt>
                <c:pt idx="7">
                  <c:v>1.5289999999999999</c:v>
                </c:pt>
                <c:pt idx="8">
                  <c:v>1.61</c:v>
                </c:pt>
                <c:pt idx="9">
                  <c:v>1.6890000000000001</c:v>
                </c:pt>
                <c:pt idx="10">
                  <c:v>1.7569999999999999</c:v>
                </c:pt>
                <c:pt idx="11">
                  <c:v>1.853</c:v>
                </c:pt>
                <c:pt idx="12">
                  <c:v>1.92</c:v>
                </c:pt>
                <c:pt idx="13">
                  <c:v>2.0299</c:v>
                </c:pt>
                <c:pt idx="14">
                  <c:v>2.0402999999999998</c:v>
                </c:pt>
                <c:pt idx="15">
                  <c:v>2.0573999999999999</c:v>
                </c:pt>
                <c:pt idx="16">
                  <c:v>2.0605000000000002</c:v>
                </c:pt>
                <c:pt idx="17">
                  <c:v>2.0691999999999999</c:v>
                </c:pt>
                <c:pt idx="18">
                  <c:v>2.0750000000000002</c:v>
                </c:pt>
                <c:pt idx="19">
                  <c:v>2.0903</c:v>
                </c:pt>
                <c:pt idx="20">
                  <c:v>2.109</c:v>
                </c:pt>
                <c:pt idx="21">
                  <c:v>2.2909999999999999</c:v>
                </c:pt>
                <c:pt idx="22">
                  <c:v>2.3511000000000002</c:v>
                </c:pt>
                <c:pt idx="23">
                  <c:v>2.5449999999999999</c:v>
                </c:pt>
                <c:pt idx="24">
                  <c:v>2.665</c:v>
                </c:pt>
                <c:pt idx="25">
                  <c:v>2.786</c:v>
                </c:pt>
                <c:pt idx="26">
                  <c:v>2.9569999999999999</c:v>
                </c:pt>
                <c:pt idx="27">
                  <c:v>3.0832000000000002</c:v>
                </c:pt>
                <c:pt idx="28">
                  <c:v>3.1909999999999998</c:v>
                </c:pt>
                <c:pt idx="29">
                  <c:v>3.58</c:v>
                </c:pt>
                <c:pt idx="30">
                  <c:v>4</c:v>
                </c:pt>
                <c:pt idx="31">
                  <c:v>4.5</c:v>
                </c:pt>
                <c:pt idx="32">
                  <c:v>5</c:v>
                </c:pt>
              </c:numCache>
            </c:numRef>
          </c:xVal>
          <c:yVal>
            <c:numRef>
              <c:f>Sheet1!$B$28:$B$60</c:f>
              <c:numCache>
                <c:formatCode>General</c:formatCode>
                <c:ptCount val="33"/>
                <c:pt idx="0">
                  <c:v>5.0069999999999997</c:v>
                </c:pt>
                <c:pt idx="1">
                  <c:v>5.0069999999999997</c:v>
                </c:pt>
                <c:pt idx="2">
                  <c:v>5.0069999999999997</c:v>
                </c:pt>
                <c:pt idx="3">
                  <c:v>4.9969999999999999</c:v>
                </c:pt>
                <c:pt idx="4">
                  <c:v>4.9790000000000001</c:v>
                </c:pt>
                <c:pt idx="5">
                  <c:v>4.9450000000000003</c:v>
                </c:pt>
                <c:pt idx="6">
                  <c:v>4.9290000000000003</c:v>
                </c:pt>
                <c:pt idx="7">
                  <c:v>4.9189999999999996</c:v>
                </c:pt>
                <c:pt idx="8">
                  <c:v>4.8689999999999998</c:v>
                </c:pt>
                <c:pt idx="9">
                  <c:v>4.82</c:v>
                </c:pt>
                <c:pt idx="10">
                  <c:v>4.7619999999999996</c:v>
                </c:pt>
                <c:pt idx="11">
                  <c:v>4.6310000000000002</c:v>
                </c:pt>
                <c:pt idx="12">
                  <c:v>4.4969999999999999</c:v>
                </c:pt>
                <c:pt idx="13">
                  <c:v>3.5289999999999999</c:v>
                </c:pt>
                <c:pt idx="14">
                  <c:v>3.1739999999999999</c:v>
                </c:pt>
                <c:pt idx="15">
                  <c:v>2.5030000000000001</c:v>
                </c:pt>
                <c:pt idx="16">
                  <c:v>2.2789999999999999</c:v>
                </c:pt>
                <c:pt idx="17">
                  <c:v>1.996</c:v>
                </c:pt>
                <c:pt idx="18">
                  <c:v>1.7455000000000001</c:v>
                </c:pt>
                <c:pt idx="19">
                  <c:v>1.0298</c:v>
                </c:pt>
                <c:pt idx="20">
                  <c:v>0.30220000000000002</c:v>
                </c:pt>
                <c:pt idx="21">
                  <c:v>0.19950000000000001</c:v>
                </c:pt>
                <c:pt idx="22">
                  <c:v>0.16227</c:v>
                </c:pt>
                <c:pt idx="23">
                  <c:v>8.3830000000000002E-2</c:v>
                </c:pt>
                <c:pt idx="24">
                  <c:v>5.2769999999999997E-2</c:v>
                </c:pt>
                <c:pt idx="25">
                  <c:v>3.056E-2</c:v>
                </c:pt>
                <c:pt idx="26">
                  <c:v>9.2499999999999995E-3</c:v>
                </c:pt>
                <c:pt idx="27">
                  <c:v>3.6099999999999999E-3</c:v>
                </c:pt>
                <c:pt idx="28">
                  <c:v>4.8000000000000001E-4</c:v>
                </c:pt>
                <c:pt idx="29">
                  <c:v>1.0000000000000001E-5</c:v>
                </c:pt>
                <c:pt idx="30">
                  <c:v>1.0000000000000001E-5</c:v>
                </c:pt>
                <c:pt idx="31">
                  <c:v>1.0000000000000001E-5</c:v>
                </c:pt>
                <c:pt idx="32">
                  <c:v>1.0000000000000001E-5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6-42FD-AF7F-F00465401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391408"/>
        <c:axId val="1280292480"/>
      </c:scatterChart>
      <c:valAx>
        <c:axId val="1156391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/>
                  <a:t>Vi [Volts]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92480"/>
        <c:crosses val="autoZero"/>
        <c:crossBetween val="midCat"/>
        <c:majorUnit val="1"/>
        <c:minorUnit val="0.2"/>
      </c:valAx>
      <c:valAx>
        <c:axId val="1280292480"/>
        <c:scaling>
          <c:orientation val="minMax"/>
          <c:max val="5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/>
                  <a:t>Vo [Volts]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9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352424</xdr:colOff>
      <xdr:row>21</xdr:row>
      <xdr:rowOff>128587</xdr:rowOff>
    </xdr:from>
    <xdr:to>
      <xdr:col>22</xdr:col>
      <xdr:colOff>609599</xdr:colOff>
      <xdr:row>41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4BB3C-DDF2-4C0E-8FE3-C702F7752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195261</xdr:colOff>
      <xdr:row>42</xdr:row>
      <xdr:rowOff>23811</xdr:rowOff>
    </xdr:from>
    <xdr:to>
      <xdr:col>23</xdr:col>
      <xdr:colOff>95250</xdr:colOff>
      <xdr:row>66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F7954F-FEFE-49C7-8A8F-71754303A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0"/>
  <sheetViews>
    <sheetView tabSelected="1" topLeftCell="A29" workbookViewId="0">
      <selection activeCell="J45" sqref="J45"/>
    </sheetView>
  </sheetViews>
  <sheetFormatPr defaultRowHeight="15" x14ac:dyDescent="0.25"/>
  <sheetData>
    <row r="1" spans="1:32" x14ac:dyDescent="0.25">
      <c r="A1" s="1" t="s">
        <v>4</v>
      </c>
    </row>
    <row r="2" spans="1:32" x14ac:dyDescent="0.25">
      <c r="H2" t="s">
        <v>23</v>
      </c>
      <c r="M2" t="s">
        <v>24</v>
      </c>
      <c r="Q2" t="s">
        <v>38</v>
      </c>
      <c r="X2" t="s">
        <v>69</v>
      </c>
      <c r="AB2" t="s">
        <v>73</v>
      </c>
      <c r="AF2" t="s">
        <v>75</v>
      </c>
    </row>
    <row r="3" spans="1:32" x14ac:dyDescent="0.25">
      <c r="A3" t="s">
        <v>0</v>
      </c>
      <c r="B3" t="s">
        <v>1</v>
      </c>
      <c r="C3" t="s">
        <v>2</v>
      </c>
      <c r="D3" t="s">
        <v>3</v>
      </c>
      <c r="H3" t="s">
        <v>28</v>
      </c>
      <c r="M3" t="s">
        <v>25</v>
      </c>
      <c r="Q3" t="s">
        <v>39</v>
      </c>
      <c r="T3" t="s">
        <v>56</v>
      </c>
      <c r="X3" t="s">
        <v>62</v>
      </c>
      <c r="AB3" t="s">
        <v>74</v>
      </c>
      <c r="AF3" t="s">
        <v>76</v>
      </c>
    </row>
    <row r="4" spans="1:32" x14ac:dyDescent="0.25">
      <c r="A4">
        <v>0.04</v>
      </c>
      <c r="B4">
        <v>0.82</v>
      </c>
      <c r="C4">
        <v>20</v>
      </c>
      <c r="D4">
        <f t="shared" ref="D4:D6" si="0">20*LOG10(B4/A4)</f>
        <v>26.235077221115084</v>
      </c>
      <c r="M4" t="s">
        <v>26</v>
      </c>
      <c r="Q4" t="s">
        <v>40</v>
      </c>
      <c r="T4" t="s">
        <v>57</v>
      </c>
      <c r="X4" t="s">
        <v>63</v>
      </c>
      <c r="AF4" t="s">
        <v>77</v>
      </c>
    </row>
    <row r="5" spans="1:32" x14ac:dyDescent="0.25">
      <c r="A5">
        <v>0.04</v>
      </c>
      <c r="B5">
        <v>1.1000000000000001</v>
      </c>
      <c r="C5">
        <v>30</v>
      </c>
      <c r="D5">
        <f t="shared" si="0"/>
        <v>28.786653876605254</v>
      </c>
      <c r="H5" t="s">
        <v>29</v>
      </c>
      <c r="I5" t="s">
        <v>30</v>
      </c>
      <c r="J5" t="s">
        <v>32</v>
      </c>
      <c r="M5" t="s">
        <v>29</v>
      </c>
      <c r="N5" t="s">
        <v>30</v>
      </c>
      <c r="O5" t="s">
        <v>32</v>
      </c>
      <c r="Q5" t="s">
        <v>41</v>
      </c>
      <c r="T5" t="s">
        <v>58</v>
      </c>
      <c r="X5" t="s">
        <v>64</v>
      </c>
      <c r="AF5" t="s">
        <v>78</v>
      </c>
    </row>
    <row r="6" spans="1:32" x14ac:dyDescent="0.25">
      <c r="A6">
        <v>0.04</v>
      </c>
      <c r="B6">
        <v>1.27</v>
      </c>
      <c r="C6">
        <v>40</v>
      </c>
      <c r="D6">
        <f t="shared" si="0"/>
        <v>30.034874592559891</v>
      </c>
      <c r="H6" t="s">
        <v>6</v>
      </c>
      <c r="I6" t="s">
        <v>31</v>
      </c>
      <c r="J6" t="s">
        <v>7</v>
      </c>
      <c r="K6" t="s">
        <v>14</v>
      </c>
      <c r="M6" t="s">
        <v>27</v>
      </c>
      <c r="N6">
        <v>3</v>
      </c>
      <c r="O6" t="s">
        <v>33</v>
      </c>
      <c r="T6" t="s">
        <v>59</v>
      </c>
      <c r="AF6" t="s">
        <v>79</v>
      </c>
    </row>
    <row r="7" spans="1:32" x14ac:dyDescent="0.25">
      <c r="A7">
        <v>0.04</v>
      </c>
      <c r="B7">
        <v>1.28</v>
      </c>
      <c r="C7">
        <v>41</v>
      </c>
      <c r="D7">
        <f>20*LOG10(B7/A7)</f>
        <v>30.102999566398122</v>
      </c>
      <c r="H7" t="s">
        <v>8</v>
      </c>
      <c r="I7">
        <v>470</v>
      </c>
      <c r="J7" t="s">
        <v>9</v>
      </c>
      <c r="M7" t="s">
        <v>34</v>
      </c>
      <c r="O7" t="s">
        <v>36</v>
      </c>
      <c r="Q7" t="s">
        <v>42</v>
      </c>
      <c r="T7" t="s">
        <v>60</v>
      </c>
      <c r="X7" t="s">
        <v>65</v>
      </c>
      <c r="Y7" t="s">
        <v>66</v>
      </c>
      <c r="AF7" t="s">
        <v>80</v>
      </c>
    </row>
    <row r="8" spans="1:32" x14ac:dyDescent="0.25">
      <c r="A8">
        <v>0.04</v>
      </c>
      <c r="B8">
        <v>1.43</v>
      </c>
      <c r="C8">
        <v>50</v>
      </c>
      <c r="D8">
        <f t="shared" ref="D8:D12" si="1">20*LOG10(B8/A8)</f>
        <v>31.065520922741989</v>
      </c>
      <c r="H8" t="s">
        <v>10</v>
      </c>
      <c r="I8">
        <v>20</v>
      </c>
      <c r="J8" t="s">
        <v>11</v>
      </c>
      <c r="M8" t="s">
        <v>35</v>
      </c>
      <c r="N8">
        <v>9</v>
      </c>
      <c r="O8" t="s">
        <v>37</v>
      </c>
      <c r="Q8" t="s">
        <v>43</v>
      </c>
      <c r="T8" t="s">
        <v>61</v>
      </c>
      <c r="X8" t="s">
        <v>67</v>
      </c>
      <c r="Y8" t="s">
        <v>68</v>
      </c>
      <c r="AF8" t="s">
        <v>81</v>
      </c>
    </row>
    <row r="9" spans="1:32" x14ac:dyDescent="0.25">
      <c r="A9">
        <v>0.04</v>
      </c>
      <c r="B9">
        <v>1.68</v>
      </c>
      <c r="C9">
        <v>100</v>
      </c>
      <c r="D9">
        <f t="shared" si="1"/>
        <v>32.464985807958008</v>
      </c>
      <c r="H9" t="s">
        <v>12</v>
      </c>
      <c r="I9">
        <v>10</v>
      </c>
      <c r="J9" t="s">
        <v>13</v>
      </c>
      <c r="Q9" t="s">
        <v>44</v>
      </c>
    </row>
    <row r="10" spans="1:32" x14ac:dyDescent="0.25">
      <c r="A10">
        <v>0.04</v>
      </c>
      <c r="B10">
        <v>1.81</v>
      </c>
      <c r="C10">
        <v>500</v>
      </c>
      <c r="D10">
        <f t="shared" si="1"/>
        <v>33.112371670824444</v>
      </c>
      <c r="X10" t="s">
        <v>70</v>
      </c>
      <c r="AF10" t="s">
        <v>82</v>
      </c>
    </row>
    <row r="11" spans="1:32" x14ac:dyDescent="0.25">
      <c r="A11">
        <v>0.04</v>
      </c>
      <c r="B11">
        <v>1.82</v>
      </c>
      <c r="C11">
        <v>1000</v>
      </c>
      <c r="D11">
        <f t="shared" si="1"/>
        <v>33.160227933142245</v>
      </c>
      <c r="H11" t="s">
        <v>15</v>
      </c>
      <c r="J11" t="s">
        <v>16</v>
      </c>
      <c r="Q11" t="s">
        <v>46</v>
      </c>
      <c r="X11" t="s">
        <v>71</v>
      </c>
      <c r="AF11" t="s">
        <v>87</v>
      </c>
    </row>
    <row r="12" spans="1:32" x14ac:dyDescent="0.25">
      <c r="A12">
        <v>0.04</v>
      </c>
      <c r="B12">
        <v>1.82</v>
      </c>
      <c r="C12">
        <v>5000</v>
      </c>
      <c r="D12">
        <f t="shared" si="1"/>
        <v>33.160227933142245</v>
      </c>
      <c r="H12" t="s">
        <v>17</v>
      </c>
      <c r="J12" t="s">
        <v>18</v>
      </c>
      <c r="Q12" t="s">
        <v>45</v>
      </c>
      <c r="X12" t="s">
        <v>72</v>
      </c>
      <c r="AF12" t="s">
        <v>83</v>
      </c>
    </row>
    <row r="13" spans="1:32" x14ac:dyDescent="0.25">
      <c r="A13">
        <v>0.04</v>
      </c>
      <c r="B13">
        <v>1.78</v>
      </c>
      <c r="C13">
        <v>10000</v>
      </c>
      <c r="D13">
        <f>20*LOG10(B13/A13)</f>
        <v>32.967200219618633</v>
      </c>
      <c r="H13" t="s">
        <v>19</v>
      </c>
      <c r="J13" t="s">
        <v>20</v>
      </c>
      <c r="Q13" t="s">
        <v>47</v>
      </c>
      <c r="AF13" t="s">
        <v>84</v>
      </c>
    </row>
    <row r="14" spans="1:32" x14ac:dyDescent="0.25">
      <c r="A14">
        <v>0.04</v>
      </c>
      <c r="B14">
        <v>1.8</v>
      </c>
      <c r="C14">
        <v>20000</v>
      </c>
      <c r="D14">
        <f t="shared" ref="D14:D17" si="2">20*LOG10(B14/A14)</f>
        <v>33.064250275506872</v>
      </c>
      <c r="E14">
        <f>B14/A14</f>
        <v>45</v>
      </c>
      <c r="H14" t="s">
        <v>21</v>
      </c>
      <c r="J14" t="s">
        <v>22</v>
      </c>
      <c r="AF14" t="s">
        <v>85</v>
      </c>
    </row>
    <row r="15" spans="1:32" x14ac:dyDescent="0.25">
      <c r="A15">
        <v>0.04</v>
      </c>
      <c r="B15">
        <v>1.76</v>
      </c>
      <c r="C15">
        <v>50000</v>
      </c>
      <c r="D15">
        <f t="shared" si="2"/>
        <v>32.86905352972375</v>
      </c>
      <c r="Q15" t="s">
        <v>50</v>
      </c>
      <c r="AF15" t="s">
        <v>86</v>
      </c>
    </row>
    <row r="16" spans="1:32" x14ac:dyDescent="0.25">
      <c r="A16">
        <v>3.9E-2</v>
      </c>
      <c r="B16">
        <v>1.58</v>
      </c>
      <c r="C16">
        <v>100000</v>
      </c>
      <c r="D16">
        <f t="shared" si="2"/>
        <v>32.151849598558471</v>
      </c>
      <c r="Q16" t="s">
        <v>48</v>
      </c>
    </row>
    <row r="17" spans="1:19" x14ac:dyDescent="0.25">
      <c r="A17">
        <v>3.8199999999999998E-2</v>
      </c>
      <c r="B17">
        <v>1.39</v>
      </c>
      <c r="C17">
        <v>150000</v>
      </c>
      <c r="D17">
        <f t="shared" si="2"/>
        <v>31.219028746847727</v>
      </c>
      <c r="Q17" t="s">
        <v>49</v>
      </c>
    </row>
    <row r="18" spans="1:19" x14ac:dyDescent="0.25">
      <c r="A18">
        <v>3.7199999999999997E-2</v>
      </c>
      <c r="B18">
        <v>1.1299999999999999</v>
      </c>
      <c r="C18">
        <v>200000</v>
      </c>
      <c r="D18">
        <f>20*LOG10(B18/A18)</f>
        <v>29.650710072030442</v>
      </c>
      <c r="Q18" t="s">
        <v>51</v>
      </c>
    </row>
    <row r="19" spans="1:19" x14ac:dyDescent="0.25">
      <c r="A19">
        <v>3.9399999999999998E-2</v>
      </c>
      <c r="B19">
        <v>0.995</v>
      </c>
      <c r="C19">
        <v>300000</v>
      </c>
      <c r="D19">
        <f t="shared" ref="D19:D20" si="3">20*LOG10(B19/A19)</f>
        <v>28.046537178403028</v>
      </c>
      <c r="Q19" t="s">
        <v>0</v>
      </c>
      <c r="R19" t="s">
        <v>52</v>
      </c>
    </row>
    <row r="20" spans="1:19" x14ac:dyDescent="0.25">
      <c r="A20">
        <v>3.4000000000000002E-2</v>
      </c>
      <c r="B20">
        <v>0.57399999999999995</v>
      </c>
      <c r="C20">
        <v>500000</v>
      </c>
      <c r="D20">
        <f t="shared" si="3"/>
        <v>24.548659507114365</v>
      </c>
      <c r="Q20" t="s">
        <v>1</v>
      </c>
      <c r="R20" t="s">
        <v>53</v>
      </c>
      <c r="S20">
        <f>912/20.4</f>
        <v>44.705882352941181</v>
      </c>
    </row>
    <row r="21" spans="1:19" x14ac:dyDescent="0.25">
      <c r="Q21" t="s">
        <v>54</v>
      </c>
      <c r="R21" s="2" t="s">
        <v>55</v>
      </c>
    </row>
    <row r="25" spans="1:19" x14ac:dyDescent="0.25">
      <c r="A25" s="1" t="s">
        <v>5</v>
      </c>
    </row>
    <row r="27" spans="1:19" x14ac:dyDescent="0.25">
      <c r="A27" t="s">
        <v>0</v>
      </c>
      <c r="B27" t="s">
        <v>1</v>
      </c>
      <c r="C27" t="s">
        <v>88</v>
      </c>
      <c r="D27" t="s">
        <v>89</v>
      </c>
      <c r="E27" t="s">
        <v>90</v>
      </c>
      <c r="G27" t="s">
        <v>91</v>
      </c>
      <c r="H27" t="s">
        <v>92</v>
      </c>
    </row>
    <row r="28" spans="1:19" x14ac:dyDescent="0.25">
      <c r="A28">
        <v>0</v>
      </c>
      <c r="B28">
        <v>5.0069999999999997</v>
      </c>
      <c r="C28">
        <f>B28-A28</f>
        <v>5.0069999999999997</v>
      </c>
      <c r="D28">
        <f>5.007-B28</f>
        <v>0</v>
      </c>
      <c r="E28">
        <f>C28-1.7</f>
        <v>3.3069999999999995</v>
      </c>
      <c r="G28">
        <f>B28</f>
        <v>5.0069999999999997</v>
      </c>
      <c r="H28">
        <f>A28-1.7</f>
        <v>-1.7</v>
      </c>
    </row>
    <row r="29" spans="1:19" x14ac:dyDescent="0.25">
      <c r="A29">
        <v>0.27100000000000002</v>
      </c>
      <c r="B29">
        <v>5.0069999999999997</v>
      </c>
      <c r="C29">
        <f t="shared" ref="C29:C60" si="4">B29-A29</f>
        <v>4.7359999999999998</v>
      </c>
      <c r="D29">
        <f t="shared" ref="D29:D60" si="5">5.007-B29</f>
        <v>0</v>
      </c>
      <c r="E29">
        <f t="shared" ref="E29:E60" si="6">C29-1.7</f>
        <v>3.0359999999999996</v>
      </c>
      <c r="G29">
        <f t="shared" ref="G29:G60" si="7">B29</f>
        <v>5.0069999999999997</v>
      </c>
      <c r="H29">
        <f t="shared" ref="H29:H60" si="8">A29-1.7</f>
        <v>-1.4289999999999998</v>
      </c>
    </row>
    <row r="30" spans="1:19" x14ac:dyDescent="0.25">
      <c r="A30">
        <v>0.75700000000000001</v>
      </c>
      <c r="B30">
        <v>5.0069999999999997</v>
      </c>
      <c r="C30">
        <f t="shared" si="4"/>
        <v>4.25</v>
      </c>
      <c r="D30">
        <f t="shared" si="5"/>
        <v>0</v>
      </c>
      <c r="E30">
        <f t="shared" si="6"/>
        <v>2.5499999999999998</v>
      </c>
      <c r="G30">
        <f t="shared" si="7"/>
        <v>5.0069999999999997</v>
      </c>
      <c r="H30">
        <f t="shared" si="8"/>
        <v>-0.94299999999999995</v>
      </c>
    </row>
    <row r="31" spans="1:19" x14ac:dyDescent="0.25">
      <c r="A31">
        <v>1.22</v>
      </c>
      <c r="B31">
        <v>4.9969999999999999</v>
      </c>
      <c r="C31">
        <f t="shared" si="4"/>
        <v>3.7770000000000001</v>
      </c>
      <c r="D31">
        <f t="shared" si="5"/>
        <v>9.9999999999997868E-3</v>
      </c>
      <c r="E31">
        <f t="shared" si="6"/>
        <v>2.077</v>
      </c>
      <c r="G31">
        <f t="shared" si="7"/>
        <v>4.9969999999999999</v>
      </c>
      <c r="H31">
        <f t="shared" si="8"/>
        <v>-0.48</v>
      </c>
    </row>
    <row r="32" spans="1:19" x14ac:dyDescent="0.25">
      <c r="A32">
        <v>1.3360000000000001</v>
      </c>
      <c r="B32">
        <v>4.9790000000000001</v>
      </c>
      <c r="C32">
        <f t="shared" si="4"/>
        <v>3.6429999999999998</v>
      </c>
      <c r="D32">
        <f t="shared" si="5"/>
        <v>2.7999999999999581E-2</v>
      </c>
      <c r="E32">
        <f t="shared" si="6"/>
        <v>1.9429999999999998</v>
      </c>
      <c r="G32">
        <f t="shared" si="7"/>
        <v>4.9790000000000001</v>
      </c>
      <c r="H32">
        <f t="shared" si="8"/>
        <v>-0.36399999999999988</v>
      </c>
    </row>
    <row r="33" spans="1:8" x14ac:dyDescent="0.25">
      <c r="A33">
        <v>1.458</v>
      </c>
      <c r="B33">
        <v>4.9450000000000003</v>
      </c>
      <c r="C33">
        <f t="shared" si="4"/>
        <v>3.4870000000000001</v>
      </c>
      <c r="D33">
        <f t="shared" si="5"/>
        <v>6.1999999999999389E-2</v>
      </c>
      <c r="E33">
        <f t="shared" si="6"/>
        <v>1.7870000000000001</v>
      </c>
      <c r="G33">
        <f t="shared" si="7"/>
        <v>4.9450000000000003</v>
      </c>
      <c r="H33">
        <f t="shared" si="8"/>
        <v>-0.24199999999999999</v>
      </c>
    </row>
    <row r="34" spans="1:8" x14ac:dyDescent="0.25">
      <c r="A34">
        <v>1.5009999999999999</v>
      </c>
      <c r="B34">
        <v>4.9290000000000003</v>
      </c>
      <c r="C34">
        <f t="shared" si="4"/>
        <v>3.4280000000000004</v>
      </c>
      <c r="D34">
        <f t="shared" si="5"/>
        <v>7.7999999999999403E-2</v>
      </c>
      <c r="E34">
        <f t="shared" si="6"/>
        <v>1.7280000000000004</v>
      </c>
      <c r="G34">
        <f t="shared" si="7"/>
        <v>4.9290000000000003</v>
      </c>
      <c r="H34">
        <f t="shared" si="8"/>
        <v>-0.19900000000000007</v>
      </c>
    </row>
    <row r="35" spans="1:8" x14ac:dyDescent="0.25">
      <c r="A35">
        <v>1.5289999999999999</v>
      </c>
      <c r="B35">
        <v>4.9189999999999996</v>
      </c>
      <c r="C35">
        <f t="shared" si="4"/>
        <v>3.3899999999999997</v>
      </c>
      <c r="D35">
        <f t="shared" si="5"/>
        <v>8.8000000000000078E-2</v>
      </c>
      <c r="E35">
        <f t="shared" si="6"/>
        <v>1.6899999999999997</v>
      </c>
      <c r="G35">
        <f t="shared" si="7"/>
        <v>4.9189999999999996</v>
      </c>
      <c r="H35">
        <f t="shared" si="8"/>
        <v>-0.17100000000000004</v>
      </c>
    </row>
    <row r="36" spans="1:8" x14ac:dyDescent="0.25">
      <c r="A36">
        <v>1.61</v>
      </c>
      <c r="B36">
        <v>4.8689999999999998</v>
      </c>
      <c r="C36">
        <f t="shared" si="4"/>
        <v>3.2589999999999995</v>
      </c>
      <c r="D36">
        <f t="shared" si="5"/>
        <v>0.1379999999999999</v>
      </c>
      <c r="E36">
        <f t="shared" si="6"/>
        <v>1.5589999999999995</v>
      </c>
      <c r="G36">
        <f t="shared" si="7"/>
        <v>4.8689999999999998</v>
      </c>
      <c r="H36">
        <f t="shared" si="8"/>
        <v>-8.9999999999999858E-2</v>
      </c>
    </row>
    <row r="37" spans="1:8" x14ac:dyDescent="0.25">
      <c r="A37">
        <v>1.6890000000000001</v>
      </c>
      <c r="B37">
        <v>4.82</v>
      </c>
      <c r="C37">
        <f t="shared" si="4"/>
        <v>3.1310000000000002</v>
      </c>
      <c r="D37">
        <f t="shared" si="5"/>
        <v>0.18699999999999939</v>
      </c>
      <c r="E37">
        <f t="shared" si="6"/>
        <v>1.4310000000000003</v>
      </c>
      <c r="G37">
        <f t="shared" si="7"/>
        <v>4.82</v>
      </c>
      <c r="H37">
        <f t="shared" si="8"/>
        <v>-1.0999999999999899E-2</v>
      </c>
    </row>
    <row r="38" spans="1:8" x14ac:dyDescent="0.25">
      <c r="A38">
        <v>1.7569999999999999</v>
      </c>
      <c r="B38">
        <v>4.7619999999999996</v>
      </c>
      <c r="C38">
        <f t="shared" si="4"/>
        <v>3.0049999999999999</v>
      </c>
      <c r="D38">
        <f t="shared" si="5"/>
        <v>0.24500000000000011</v>
      </c>
      <c r="E38">
        <f t="shared" si="6"/>
        <v>1.3049999999999999</v>
      </c>
      <c r="G38">
        <f t="shared" si="7"/>
        <v>4.7619999999999996</v>
      </c>
      <c r="H38">
        <f t="shared" si="8"/>
        <v>5.699999999999994E-2</v>
      </c>
    </row>
    <row r="39" spans="1:8" x14ac:dyDescent="0.25">
      <c r="A39">
        <v>1.853</v>
      </c>
      <c r="B39">
        <v>4.6310000000000002</v>
      </c>
      <c r="C39">
        <f t="shared" si="4"/>
        <v>2.7780000000000005</v>
      </c>
      <c r="D39">
        <f t="shared" si="5"/>
        <v>0.37599999999999945</v>
      </c>
      <c r="E39">
        <f t="shared" si="6"/>
        <v>1.0780000000000005</v>
      </c>
      <c r="G39">
        <f t="shared" si="7"/>
        <v>4.6310000000000002</v>
      </c>
      <c r="H39">
        <f t="shared" si="8"/>
        <v>0.15300000000000002</v>
      </c>
    </row>
    <row r="40" spans="1:8" x14ac:dyDescent="0.25">
      <c r="A40">
        <v>1.92</v>
      </c>
      <c r="B40">
        <v>4.4969999999999999</v>
      </c>
      <c r="C40">
        <f t="shared" si="4"/>
        <v>2.577</v>
      </c>
      <c r="D40">
        <f t="shared" si="5"/>
        <v>0.50999999999999979</v>
      </c>
      <c r="E40">
        <f t="shared" si="6"/>
        <v>0.877</v>
      </c>
      <c r="G40">
        <f t="shared" si="7"/>
        <v>4.4969999999999999</v>
      </c>
      <c r="H40">
        <f t="shared" si="8"/>
        <v>0.21999999999999997</v>
      </c>
    </row>
    <row r="41" spans="1:8" x14ac:dyDescent="0.25">
      <c r="A41">
        <v>2.0299</v>
      </c>
      <c r="B41">
        <v>3.5289999999999999</v>
      </c>
      <c r="C41">
        <f t="shared" si="4"/>
        <v>1.4990999999999999</v>
      </c>
      <c r="D41">
        <f t="shared" si="5"/>
        <v>1.4779999999999998</v>
      </c>
      <c r="E41">
        <f t="shared" si="6"/>
        <v>-0.20090000000000008</v>
      </c>
      <c r="F41" t="s">
        <v>94</v>
      </c>
      <c r="G41">
        <f t="shared" si="7"/>
        <v>3.5289999999999999</v>
      </c>
      <c r="H41">
        <f t="shared" si="8"/>
        <v>0.32990000000000008</v>
      </c>
    </row>
    <row r="42" spans="1:8" x14ac:dyDescent="0.25">
      <c r="A42">
        <v>2.0402999999999998</v>
      </c>
      <c r="B42">
        <v>3.1739999999999999</v>
      </c>
      <c r="C42">
        <f t="shared" si="4"/>
        <v>1.1337000000000002</v>
      </c>
      <c r="D42">
        <f t="shared" si="5"/>
        <v>1.8329999999999997</v>
      </c>
      <c r="E42">
        <f t="shared" si="6"/>
        <v>-0.5662999999999998</v>
      </c>
      <c r="G42">
        <f t="shared" si="7"/>
        <v>3.1739999999999999</v>
      </c>
      <c r="H42">
        <f t="shared" si="8"/>
        <v>0.34029999999999982</v>
      </c>
    </row>
    <row r="43" spans="1:8" x14ac:dyDescent="0.25">
      <c r="A43">
        <v>2.0573999999999999</v>
      </c>
      <c r="B43">
        <v>2.5030000000000001</v>
      </c>
      <c r="C43">
        <f t="shared" si="4"/>
        <v>0.44560000000000022</v>
      </c>
      <c r="D43">
        <f t="shared" si="5"/>
        <v>2.5039999999999996</v>
      </c>
      <c r="E43">
        <f t="shared" si="6"/>
        <v>-1.2543999999999997</v>
      </c>
      <c r="G43">
        <f t="shared" si="7"/>
        <v>2.5030000000000001</v>
      </c>
      <c r="H43">
        <f t="shared" si="8"/>
        <v>0.35739999999999994</v>
      </c>
    </row>
    <row r="44" spans="1:8" x14ac:dyDescent="0.25">
      <c r="A44">
        <v>2.0605000000000002</v>
      </c>
      <c r="B44">
        <v>2.2789999999999999</v>
      </c>
      <c r="C44">
        <f t="shared" si="4"/>
        <v>0.21849999999999969</v>
      </c>
      <c r="D44">
        <f t="shared" si="5"/>
        <v>2.7279999999999998</v>
      </c>
      <c r="E44">
        <f t="shared" si="6"/>
        <v>-1.4815000000000003</v>
      </c>
      <c r="G44">
        <f t="shared" si="7"/>
        <v>2.2789999999999999</v>
      </c>
      <c r="H44">
        <f t="shared" si="8"/>
        <v>0.36050000000000026</v>
      </c>
    </row>
    <row r="45" spans="1:8" x14ac:dyDescent="0.25">
      <c r="A45">
        <v>2.0691999999999999</v>
      </c>
      <c r="B45">
        <v>1.996</v>
      </c>
      <c r="C45">
        <f>B45-A45</f>
        <v>-7.3199999999999932E-2</v>
      </c>
      <c r="D45">
        <f t="shared" si="5"/>
        <v>3.0109999999999997</v>
      </c>
      <c r="E45">
        <f t="shared" si="6"/>
        <v>-1.7731999999999999</v>
      </c>
      <c r="G45">
        <f t="shared" si="7"/>
        <v>1.996</v>
      </c>
      <c r="H45">
        <f t="shared" si="8"/>
        <v>0.36919999999999997</v>
      </c>
    </row>
    <row r="46" spans="1:8" x14ac:dyDescent="0.25">
      <c r="A46">
        <v>2.0750000000000002</v>
      </c>
      <c r="B46">
        <v>1.7455000000000001</v>
      </c>
      <c r="C46">
        <f t="shared" si="4"/>
        <v>-0.32950000000000013</v>
      </c>
      <c r="D46">
        <f t="shared" si="5"/>
        <v>3.2614999999999998</v>
      </c>
      <c r="E46">
        <f t="shared" si="6"/>
        <v>-2.0295000000000001</v>
      </c>
      <c r="G46">
        <f t="shared" si="7"/>
        <v>1.7455000000000001</v>
      </c>
      <c r="H46">
        <f t="shared" si="8"/>
        <v>0.37500000000000022</v>
      </c>
    </row>
    <row r="47" spans="1:8" x14ac:dyDescent="0.25">
      <c r="A47">
        <v>2.0903</v>
      </c>
      <c r="B47">
        <v>1.0298</v>
      </c>
      <c r="C47">
        <f t="shared" si="4"/>
        <v>-1.0605</v>
      </c>
      <c r="D47">
        <f t="shared" si="5"/>
        <v>3.9771999999999998</v>
      </c>
      <c r="E47">
        <f t="shared" si="6"/>
        <v>-2.7605</v>
      </c>
      <c r="G47">
        <f t="shared" si="7"/>
        <v>1.0298</v>
      </c>
      <c r="H47">
        <f t="shared" si="8"/>
        <v>0.39030000000000009</v>
      </c>
    </row>
    <row r="48" spans="1:8" x14ac:dyDescent="0.25">
      <c r="A48">
        <v>2.109</v>
      </c>
      <c r="B48">
        <v>0.30220000000000002</v>
      </c>
      <c r="C48">
        <f>5-A48</f>
        <v>2.891</v>
      </c>
      <c r="D48">
        <f t="shared" si="5"/>
        <v>4.7047999999999996</v>
      </c>
      <c r="E48">
        <f t="shared" si="6"/>
        <v>1.1910000000000001</v>
      </c>
      <c r="F48" t="s">
        <v>93</v>
      </c>
      <c r="G48">
        <f t="shared" si="7"/>
        <v>0.30220000000000002</v>
      </c>
      <c r="H48">
        <f t="shared" si="8"/>
        <v>0.40900000000000003</v>
      </c>
    </row>
    <row r="49" spans="1:8" x14ac:dyDescent="0.25">
      <c r="A49">
        <v>2.2909999999999999</v>
      </c>
      <c r="B49">
        <v>0.19950000000000001</v>
      </c>
      <c r="C49">
        <f t="shared" ref="C49:C60" si="9">5-A49</f>
        <v>2.7090000000000001</v>
      </c>
      <c r="D49">
        <f t="shared" si="5"/>
        <v>4.8074999999999992</v>
      </c>
      <c r="E49">
        <f t="shared" si="6"/>
        <v>1.0090000000000001</v>
      </c>
      <c r="G49">
        <f t="shared" si="7"/>
        <v>0.19950000000000001</v>
      </c>
      <c r="H49">
        <f t="shared" si="8"/>
        <v>0.59099999999999997</v>
      </c>
    </row>
    <row r="50" spans="1:8" x14ac:dyDescent="0.25">
      <c r="A50">
        <v>2.3511000000000002</v>
      </c>
      <c r="B50">
        <v>0.16227</v>
      </c>
      <c r="C50">
        <f t="shared" si="9"/>
        <v>2.6488999999999998</v>
      </c>
      <c r="D50">
        <f t="shared" si="5"/>
        <v>4.8447299999999993</v>
      </c>
      <c r="E50">
        <f t="shared" si="6"/>
        <v>0.94889999999999985</v>
      </c>
      <c r="G50">
        <f t="shared" si="7"/>
        <v>0.16227</v>
      </c>
      <c r="H50">
        <f t="shared" si="8"/>
        <v>0.65110000000000023</v>
      </c>
    </row>
    <row r="51" spans="1:8" x14ac:dyDescent="0.25">
      <c r="A51">
        <v>2.5449999999999999</v>
      </c>
      <c r="B51">
        <v>8.3830000000000002E-2</v>
      </c>
      <c r="C51">
        <f t="shared" si="9"/>
        <v>2.4550000000000001</v>
      </c>
      <c r="D51">
        <f t="shared" si="5"/>
        <v>4.9231699999999998</v>
      </c>
      <c r="E51">
        <f t="shared" si="6"/>
        <v>0.75500000000000012</v>
      </c>
      <c r="G51">
        <f t="shared" si="7"/>
        <v>8.3830000000000002E-2</v>
      </c>
      <c r="H51">
        <f t="shared" si="8"/>
        <v>0.84499999999999997</v>
      </c>
    </row>
    <row r="52" spans="1:8" x14ac:dyDescent="0.25">
      <c r="A52">
        <v>2.665</v>
      </c>
      <c r="B52">
        <v>5.2769999999999997E-2</v>
      </c>
      <c r="C52">
        <f t="shared" si="9"/>
        <v>2.335</v>
      </c>
      <c r="D52">
        <f t="shared" si="5"/>
        <v>4.9542299999999999</v>
      </c>
      <c r="E52">
        <f t="shared" si="6"/>
        <v>0.63500000000000001</v>
      </c>
      <c r="G52">
        <f t="shared" si="7"/>
        <v>5.2769999999999997E-2</v>
      </c>
      <c r="H52">
        <f t="shared" si="8"/>
        <v>0.96500000000000008</v>
      </c>
    </row>
    <row r="53" spans="1:8" x14ac:dyDescent="0.25">
      <c r="A53">
        <v>2.786</v>
      </c>
      <c r="B53">
        <v>3.056E-2</v>
      </c>
      <c r="C53">
        <f t="shared" si="9"/>
        <v>2.214</v>
      </c>
      <c r="D53">
        <f t="shared" si="5"/>
        <v>4.9764399999999993</v>
      </c>
      <c r="E53">
        <f t="shared" si="6"/>
        <v>0.51400000000000001</v>
      </c>
      <c r="G53">
        <f t="shared" si="7"/>
        <v>3.056E-2</v>
      </c>
      <c r="H53">
        <f t="shared" si="8"/>
        <v>1.0860000000000001</v>
      </c>
    </row>
    <row r="54" spans="1:8" x14ac:dyDescent="0.25">
      <c r="A54">
        <v>2.9569999999999999</v>
      </c>
      <c r="B54">
        <v>9.2499999999999995E-3</v>
      </c>
      <c r="C54">
        <f t="shared" si="9"/>
        <v>2.0430000000000001</v>
      </c>
      <c r="D54">
        <f t="shared" si="5"/>
        <v>4.9977499999999999</v>
      </c>
      <c r="E54">
        <f t="shared" si="6"/>
        <v>0.34300000000000019</v>
      </c>
      <c r="G54">
        <f t="shared" si="7"/>
        <v>9.2499999999999995E-3</v>
      </c>
      <c r="H54">
        <f t="shared" si="8"/>
        <v>1.2569999999999999</v>
      </c>
    </row>
    <row r="55" spans="1:8" x14ac:dyDescent="0.25">
      <c r="A55">
        <v>3.0832000000000002</v>
      </c>
      <c r="B55">
        <v>3.6099999999999999E-3</v>
      </c>
      <c r="C55">
        <f t="shared" si="9"/>
        <v>1.9167999999999998</v>
      </c>
      <c r="D55">
        <f t="shared" si="5"/>
        <v>5.0033899999999996</v>
      </c>
      <c r="E55">
        <f t="shared" si="6"/>
        <v>0.21679999999999988</v>
      </c>
      <c r="G55">
        <f t="shared" si="7"/>
        <v>3.6099999999999999E-3</v>
      </c>
      <c r="H55">
        <f t="shared" si="8"/>
        <v>1.3832000000000002</v>
      </c>
    </row>
    <row r="56" spans="1:8" x14ac:dyDescent="0.25">
      <c r="A56">
        <v>3.1909999999999998</v>
      </c>
      <c r="B56">
        <v>4.8000000000000001E-4</v>
      </c>
      <c r="C56">
        <f t="shared" si="9"/>
        <v>1.8090000000000002</v>
      </c>
      <c r="D56">
        <f t="shared" si="5"/>
        <v>5.0065200000000001</v>
      </c>
      <c r="E56">
        <f t="shared" si="6"/>
        <v>0.10900000000000021</v>
      </c>
      <c r="G56">
        <f t="shared" si="7"/>
        <v>4.8000000000000001E-4</v>
      </c>
      <c r="H56">
        <f t="shared" si="8"/>
        <v>1.4909999999999999</v>
      </c>
    </row>
    <row r="57" spans="1:8" x14ac:dyDescent="0.25">
      <c r="A57">
        <v>3.58</v>
      </c>
      <c r="B57">
        <v>1.0000000000000001E-5</v>
      </c>
      <c r="C57">
        <f t="shared" si="9"/>
        <v>1.42</v>
      </c>
      <c r="D57">
        <f t="shared" si="5"/>
        <v>5.0069900000000001</v>
      </c>
      <c r="E57">
        <f t="shared" si="6"/>
        <v>-0.28000000000000003</v>
      </c>
      <c r="G57">
        <f t="shared" si="7"/>
        <v>1.0000000000000001E-5</v>
      </c>
      <c r="H57">
        <f t="shared" si="8"/>
        <v>1.8800000000000001</v>
      </c>
    </row>
    <row r="58" spans="1:8" x14ac:dyDescent="0.25">
      <c r="A58">
        <v>4</v>
      </c>
      <c r="B58">
        <v>1.0000000000000001E-5</v>
      </c>
      <c r="C58">
        <f t="shared" si="9"/>
        <v>1</v>
      </c>
      <c r="D58">
        <f t="shared" si="5"/>
        <v>5.0069900000000001</v>
      </c>
      <c r="E58">
        <f t="shared" si="6"/>
        <v>-0.7</v>
      </c>
      <c r="G58">
        <f t="shared" si="7"/>
        <v>1.0000000000000001E-5</v>
      </c>
      <c r="H58">
        <f t="shared" si="8"/>
        <v>2.2999999999999998</v>
      </c>
    </row>
    <row r="59" spans="1:8" x14ac:dyDescent="0.25">
      <c r="A59">
        <v>4.5</v>
      </c>
      <c r="B59">
        <v>1.0000000000000001E-5</v>
      </c>
      <c r="C59">
        <f t="shared" si="9"/>
        <v>0.5</v>
      </c>
      <c r="D59">
        <f t="shared" si="5"/>
        <v>5.0069900000000001</v>
      </c>
      <c r="E59">
        <f t="shared" si="6"/>
        <v>-1.2</v>
      </c>
      <c r="G59">
        <f t="shared" si="7"/>
        <v>1.0000000000000001E-5</v>
      </c>
      <c r="H59">
        <f t="shared" si="8"/>
        <v>2.8</v>
      </c>
    </row>
    <row r="60" spans="1:8" x14ac:dyDescent="0.25">
      <c r="A60">
        <v>5</v>
      </c>
      <c r="B60">
        <v>1.0000000000000001E-5</v>
      </c>
      <c r="C60">
        <f t="shared" si="9"/>
        <v>0</v>
      </c>
      <c r="D60">
        <f t="shared" si="5"/>
        <v>5.0069900000000001</v>
      </c>
      <c r="E60">
        <f t="shared" si="6"/>
        <v>-1.7</v>
      </c>
      <c r="G60">
        <f t="shared" si="7"/>
        <v>1.0000000000000001E-5</v>
      </c>
      <c r="H60">
        <f t="shared" si="8"/>
        <v>3.3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Abu-Hajar</dc:creator>
  <cp:lastModifiedBy>Kevin Evans</cp:lastModifiedBy>
  <dcterms:created xsi:type="dcterms:W3CDTF">2020-03-20T20:54:17Z</dcterms:created>
  <dcterms:modified xsi:type="dcterms:W3CDTF">2020-03-31T05:49:26Z</dcterms:modified>
</cp:coreProperties>
</file>