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nnahswain/Dropbox/BIOS_Fall_2018/Rim vs Deep thermal exposures/Data/"/>
    </mc:Choice>
  </mc:AlternateContent>
  <xr:revisionPtr revIDLastSave="0" documentId="13_ncr:1_{0AEDAADE-41A7-E14D-97C9-8379C6FCB2B2}" xr6:coauthVersionLast="40" xr6:coauthVersionMax="40" xr10:uidLastSave="{00000000-0000-0000-0000-000000000000}"/>
  <bookViews>
    <workbookView xWindow="0" yWindow="460" windowWidth="28800" windowHeight="17540" tabRatio="500" activeTab="4" xr2:uid="{00000000-000D-0000-FFFF-FFFF00000000}"/>
  </bookViews>
  <sheets>
    <sheet name="Master" sheetId="2" r:id="rId1"/>
    <sheet name="Set_1 (Transp.DOR)" sheetId="4" r:id="rId2"/>
    <sheet name="Set_2 (R&amp;D.DOR)" sheetId="5" r:id="rId3"/>
    <sheet name="DOR Analysis" sheetId="6" r:id="rId4"/>
    <sheet name="Set 3 (PE)" sheetId="8" r:id="rId5"/>
    <sheet name="PE Analysis" sheetId="7" r:id="rId6"/>
    <sheet name="final analysis" sheetId="9" r:id="rId7"/>
  </sheets>
  <externalReferences>
    <externalReference r:id="rId8"/>
  </externalReferences>
  <definedNames>
    <definedName name="_xlnm._FilterDatabase" localSheetId="0" hidden="1">Master!$A$1:$L$666</definedName>
    <definedName name="_xlnm._FilterDatabase" localSheetId="4" hidden="1">'Set 3 (PE)'!$A$1:$W$189</definedName>
    <definedName name="_xlnm._FilterDatabase" localSheetId="2" hidden="1">'Set_2 (R&amp;D.DOR)'!$A$1:$AB$88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22" i="8" l="1"/>
  <c r="S122" i="8"/>
  <c r="T122" i="8"/>
  <c r="U122" i="8"/>
  <c r="V122" i="8" s="1"/>
  <c r="W122" i="8" s="1"/>
  <c r="R121" i="8"/>
  <c r="S121" i="8"/>
  <c r="T121" i="8"/>
  <c r="U121" i="8"/>
  <c r="V121" i="8" s="1"/>
  <c r="W121" i="8" s="1"/>
  <c r="R24" i="8"/>
  <c r="S24" i="8"/>
  <c r="T24" i="8"/>
  <c r="U24" i="8"/>
  <c r="V24" i="8" s="1"/>
  <c r="W24" i="8" s="1"/>
  <c r="S88" i="5" l="1"/>
  <c r="T88" i="5"/>
  <c r="U88" i="5"/>
  <c r="V88" i="5"/>
  <c r="W88" i="5" s="1"/>
  <c r="X88" i="5" s="1"/>
  <c r="S87" i="5"/>
  <c r="T87" i="5"/>
  <c r="U87" i="5"/>
  <c r="V87" i="5"/>
  <c r="W87" i="5" s="1"/>
  <c r="X87" i="5" s="1"/>
  <c r="S85" i="5"/>
  <c r="T85" i="5"/>
  <c r="V85" i="5" l="1"/>
  <c r="W85" i="5" s="1"/>
  <c r="X85" i="5" s="1"/>
  <c r="V86" i="5"/>
  <c r="U85" i="5"/>
  <c r="U86" i="5"/>
  <c r="T86" i="5"/>
  <c r="S86" i="5"/>
  <c r="W86" i="5" s="1"/>
  <c r="X86" i="5" s="1"/>
  <c r="C5" i="9" l="1"/>
  <c r="B5" i="9"/>
  <c r="C10" i="9"/>
  <c r="B10" i="9"/>
  <c r="C9" i="9"/>
  <c r="B9" i="9"/>
  <c r="C4" i="9"/>
  <c r="B4" i="9"/>
  <c r="C3" i="9"/>
  <c r="B3" i="9"/>
  <c r="G4" i="9"/>
  <c r="F4" i="9"/>
  <c r="G3" i="9"/>
  <c r="F3" i="9"/>
  <c r="AL50" i="5"/>
  <c r="AK50" i="5"/>
  <c r="C8" i="7"/>
  <c r="C7" i="7"/>
  <c r="B8" i="7"/>
  <c r="B7" i="7"/>
  <c r="U3" i="8" l="1"/>
  <c r="U4" i="8"/>
  <c r="U5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5" i="8"/>
  <c r="U26" i="8"/>
  <c r="U27" i="8"/>
  <c r="U28" i="8"/>
  <c r="U29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2" i="8"/>
  <c r="T3" i="8"/>
  <c r="T4" i="8"/>
  <c r="T5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5" i="8"/>
  <c r="T26" i="8"/>
  <c r="T27" i="8"/>
  <c r="T28" i="8"/>
  <c r="T29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2" i="8"/>
  <c r="S189" i="8" l="1"/>
  <c r="R189" i="8"/>
  <c r="S188" i="8"/>
  <c r="R188" i="8"/>
  <c r="S187" i="8"/>
  <c r="R187" i="8"/>
  <c r="S186" i="8"/>
  <c r="R186" i="8"/>
  <c r="S185" i="8"/>
  <c r="R185" i="8"/>
  <c r="S184" i="8"/>
  <c r="R184" i="8"/>
  <c r="S183" i="8"/>
  <c r="R183" i="8"/>
  <c r="S182" i="8"/>
  <c r="R182" i="8"/>
  <c r="S181" i="8"/>
  <c r="R181" i="8"/>
  <c r="S180" i="8"/>
  <c r="R180" i="8"/>
  <c r="S179" i="8"/>
  <c r="R179" i="8"/>
  <c r="S178" i="8"/>
  <c r="R178" i="8"/>
  <c r="S177" i="8"/>
  <c r="R177" i="8"/>
  <c r="S176" i="8"/>
  <c r="R176" i="8"/>
  <c r="S175" i="8"/>
  <c r="R175" i="8"/>
  <c r="S174" i="8"/>
  <c r="R174" i="8"/>
  <c r="S173" i="8"/>
  <c r="R173" i="8"/>
  <c r="S172" i="8"/>
  <c r="R172" i="8"/>
  <c r="S171" i="8"/>
  <c r="R171" i="8"/>
  <c r="S170" i="8"/>
  <c r="R170" i="8"/>
  <c r="S169" i="8"/>
  <c r="R169" i="8"/>
  <c r="S168" i="8"/>
  <c r="R168" i="8"/>
  <c r="S167" i="8"/>
  <c r="R167" i="8"/>
  <c r="S166" i="8"/>
  <c r="R166" i="8"/>
  <c r="S165" i="8"/>
  <c r="R165" i="8"/>
  <c r="S164" i="8"/>
  <c r="R164" i="8"/>
  <c r="S163" i="8"/>
  <c r="R163" i="8"/>
  <c r="S162" i="8"/>
  <c r="R162" i="8"/>
  <c r="S161" i="8"/>
  <c r="R161" i="8"/>
  <c r="S160" i="8"/>
  <c r="R160" i="8"/>
  <c r="S159" i="8"/>
  <c r="R159" i="8"/>
  <c r="S158" i="8"/>
  <c r="R158" i="8"/>
  <c r="S157" i="8"/>
  <c r="R157" i="8"/>
  <c r="S156" i="8"/>
  <c r="R156" i="8"/>
  <c r="S155" i="8"/>
  <c r="R155" i="8"/>
  <c r="S154" i="8"/>
  <c r="R154" i="8"/>
  <c r="S153" i="8"/>
  <c r="R153" i="8"/>
  <c r="S152" i="8"/>
  <c r="R152" i="8"/>
  <c r="S151" i="8"/>
  <c r="R151" i="8"/>
  <c r="S150" i="8"/>
  <c r="R150" i="8"/>
  <c r="S149" i="8"/>
  <c r="R149" i="8"/>
  <c r="S148" i="8"/>
  <c r="R148" i="8"/>
  <c r="S147" i="8"/>
  <c r="R147" i="8"/>
  <c r="S146" i="8"/>
  <c r="R146" i="8"/>
  <c r="S145" i="8"/>
  <c r="R145" i="8"/>
  <c r="S144" i="8"/>
  <c r="R144" i="8"/>
  <c r="S143" i="8"/>
  <c r="R143" i="8"/>
  <c r="S142" i="8"/>
  <c r="R142" i="8"/>
  <c r="S141" i="8"/>
  <c r="R141" i="8"/>
  <c r="S140" i="8"/>
  <c r="R140" i="8"/>
  <c r="S139" i="8"/>
  <c r="R139" i="8"/>
  <c r="S138" i="8"/>
  <c r="R138" i="8"/>
  <c r="S137" i="8"/>
  <c r="R137" i="8"/>
  <c r="S136" i="8"/>
  <c r="R136" i="8"/>
  <c r="S135" i="8"/>
  <c r="R135" i="8"/>
  <c r="S134" i="8"/>
  <c r="R134" i="8"/>
  <c r="S133" i="8"/>
  <c r="R133" i="8"/>
  <c r="S132" i="8"/>
  <c r="R132" i="8"/>
  <c r="S131" i="8"/>
  <c r="R131" i="8"/>
  <c r="S130" i="8"/>
  <c r="R130" i="8"/>
  <c r="S129" i="8"/>
  <c r="R129" i="8"/>
  <c r="S128" i="8"/>
  <c r="R128" i="8"/>
  <c r="S127" i="8"/>
  <c r="R127" i="8"/>
  <c r="S126" i="8"/>
  <c r="R126" i="8"/>
  <c r="S125" i="8"/>
  <c r="R125" i="8"/>
  <c r="S124" i="8"/>
  <c r="R124" i="8"/>
  <c r="S123" i="8"/>
  <c r="R123" i="8"/>
  <c r="S120" i="8"/>
  <c r="R120" i="8"/>
  <c r="S119" i="8"/>
  <c r="R119" i="8"/>
  <c r="S118" i="8"/>
  <c r="R118" i="8"/>
  <c r="S117" i="8"/>
  <c r="R117" i="8"/>
  <c r="S116" i="8"/>
  <c r="R116" i="8"/>
  <c r="S115" i="8"/>
  <c r="R115" i="8"/>
  <c r="S114" i="8"/>
  <c r="R114" i="8"/>
  <c r="S113" i="8"/>
  <c r="R113" i="8"/>
  <c r="S112" i="8"/>
  <c r="R112" i="8"/>
  <c r="S111" i="8"/>
  <c r="R111" i="8"/>
  <c r="S110" i="8"/>
  <c r="R110" i="8"/>
  <c r="S109" i="8"/>
  <c r="R109" i="8"/>
  <c r="S108" i="8"/>
  <c r="R108" i="8"/>
  <c r="S107" i="8"/>
  <c r="R107" i="8"/>
  <c r="S106" i="8"/>
  <c r="R106" i="8"/>
  <c r="S105" i="8"/>
  <c r="R105" i="8"/>
  <c r="S104" i="8"/>
  <c r="R104" i="8"/>
  <c r="S103" i="8"/>
  <c r="R103" i="8"/>
  <c r="S102" i="8"/>
  <c r="R102" i="8"/>
  <c r="S101" i="8"/>
  <c r="R101" i="8"/>
  <c r="S100" i="8"/>
  <c r="R100" i="8"/>
  <c r="S99" i="8"/>
  <c r="R99" i="8"/>
  <c r="S98" i="8"/>
  <c r="R98" i="8"/>
  <c r="S97" i="8"/>
  <c r="R97" i="8"/>
  <c r="S96" i="8"/>
  <c r="R96" i="8"/>
  <c r="S95" i="8"/>
  <c r="R95" i="8"/>
  <c r="S94" i="8"/>
  <c r="R94" i="8"/>
  <c r="S93" i="8"/>
  <c r="R93" i="8"/>
  <c r="S92" i="8"/>
  <c r="R92" i="8"/>
  <c r="S91" i="8"/>
  <c r="R91" i="8"/>
  <c r="S90" i="8"/>
  <c r="R90" i="8"/>
  <c r="S89" i="8"/>
  <c r="R89" i="8"/>
  <c r="S88" i="8"/>
  <c r="R88" i="8"/>
  <c r="S87" i="8"/>
  <c r="R87" i="8"/>
  <c r="S86" i="8"/>
  <c r="R86" i="8"/>
  <c r="S85" i="8"/>
  <c r="R85" i="8"/>
  <c r="S84" i="8"/>
  <c r="R84" i="8"/>
  <c r="S83" i="8"/>
  <c r="R83" i="8"/>
  <c r="S82" i="8"/>
  <c r="R82" i="8"/>
  <c r="S81" i="8"/>
  <c r="R81" i="8"/>
  <c r="S80" i="8"/>
  <c r="R80" i="8"/>
  <c r="S79" i="8"/>
  <c r="R79" i="8"/>
  <c r="S78" i="8"/>
  <c r="R78" i="8"/>
  <c r="S77" i="8"/>
  <c r="R77" i="8"/>
  <c r="S76" i="8"/>
  <c r="R76" i="8"/>
  <c r="S75" i="8"/>
  <c r="R75" i="8"/>
  <c r="S74" i="8"/>
  <c r="R74" i="8"/>
  <c r="S73" i="8"/>
  <c r="R73" i="8"/>
  <c r="S72" i="8"/>
  <c r="R72" i="8"/>
  <c r="S71" i="8"/>
  <c r="R71" i="8"/>
  <c r="S70" i="8"/>
  <c r="R70" i="8"/>
  <c r="S69" i="8"/>
  <c r="R69" i="8"/>
  <c r="S68" i="8"/>
  <c r="R68" i="8"/>
  <c r="S67" i="8"/>
  <c r="R67" i="8"/>
  <c r="S66" i="8"/>
  <c r="R66" i="8"/>
  <c r="S65" i="8"/>
  <c r="R65" i="8"/>
  <c r="S64" i="8"/>
  <c r="R64" i="8"/>
  <c r="S63" i="8"/>
  <c r="R63" i="8"/>
  <c r="S62" i="8"/>
  <c r="R62" i="8"/>
  <c r="S61" i="8"/>
  <c r="R61" i="8"/>
  <c r="S60" i="8"/>
  <c r="R60" i="8"/>
  <c r="S59" i="8"/>
  <c r="R59" i="8"/>
  <c r="S58" i="8"/>
  <c r="R58" i="8"/>
  <c r="S57" i="8"/>
  <c r="R57" i="8"/>
  <c r="S56" i="8"/>
  <c r="R56" i="8"/>
  <c r="S55" i="8"/>
  <c r="R55" i="8"/>
  <c r="S54" i="8"/>
  <c r="R54" i="8"/>
  <c r="S53" i="8"/>
  <c r="R53" i="8"/>
  <c r="S52" i="8"/>
  <c r="R52" i="8"/>
  <c r="S51" i="8"/>
  <c r="R51" i="8"/>
  <c r="S50" i="8"/>
  <c r="R50" i="8"/>
  <c r="S49" i="8"/>
  <c r="R49" i="8"/>
  <c r="S48" i="8"/>
  <c r="R48" i="8"/>
  <c r="S47" i="8"/>
  <c r="R47" i="8"/>
  <c r="S46" i="8"/>
  <c r="R46" i="8"/>
  <c r="S45" i="8"/>
  <c r="R45" i="8"/>
  <c r="S44" i="8"/>
  <c r="R44" i="8"/>
  <c r="S43" i="8"/>
  <c r="R43" i="8"/>
  <c r="S42" i="8"/>
  <c r="R42" i="8"/>
  <c r="S41" i="8"/>
  <c r="R41" i="8"/>
  <c r="S40" i="8"/>
  <c r="R40" i="8"/>
  <c r="S39" i="8"/>
  <c r="R39" i="8"/>
  <c r="S38" i="8"/>
  <c r="R38" i="8"/>
  <c r="S37" i="8"/>
  <c r="R37" i="8"/>
  <c r="S36" i="8"/>
  <c r="R36" i="8"/>
  <c r="S35" i="8"/>
  <c r="R35" i="8"/>
  <c r="S34" i="8"/>
  <c r="R34" i="8"/>
  <c r="S33" i="8"/>
  <c r="R33" i="8"/>
  <c r="S32" i="8"/>
  <c r="R32" i="8"/>
  <c r="S31" i="8"/>
  <c r="R31" i="8"/>
  <c r="S29" i="8"/>
  <c r="R29" i="8"/>
  <c r="S28" i="8"/>
  <c r="R28" i="8"/>
  <c r="S27" i="8"/>
  <c r="R27" i="8"/>
  <c r="S26" i="8"/>
  <c r="R26" i="8"/>
  <c r="S25" i="8"/>
  <c r="R25" i="8"/>
  <c r="S23" i="8"/>
  <c r="R23" i="8"/>
  <c r="S22" i="8"/>
  <c r="R22" i="8"/>
  <c r="S21" i="8"/>
  <c r="R21" i="8"/>
  <c r="S20" i="8"/>
  <c r="R20" i="8"/>
  <c r="S19" i="8"/>
  <c r="R19" i="8"/>
  <c r="S18" i="8"/>
  <c r="R18" i="8"/>
  <c r="S17" i="8"/>
  <c r="R17" i="8"/>
  <c r="S16" i="8"/>
  <c r="R16" i="8"/>
  <c r="S15" i="8"/>
  <c r="R15" i="8"/>
  <c r="S14" i="8"/>
  <c r="R14" i="8"/>
  <c r="S13" i="8"/>
  <c r="R13" i="8"/>
  <c r="S12" i="8"/>
  <c r="R12" i="8"/>
  <c r="S11" i="8"/>
  <c r="R11" i="8"/>
  <c r="S10" i="8"/>
  <c r="R10" i="8"/>
  <c r="S9" i="8"/>
  <c r="R9" i="8"/>
  <c r="S8" i="8"/>
  <c r="R8" i="8"/>
  <c r="S5" i="8"/>
  <c r="R5" i="8"/>
  <c r="S4" i="8"/>
  <c r="R4" i="8"/>
  <c r="S3" i="8"/>
  <c r="R3" i="8"/>
  <c r="S2" i="8"/>
  <c r="R2" i="8"/>
  <c r="V2" i="8" s="1"/>
  <c r="W2" i="8" s="1"/>
  <c r="V12" i="8" l="1"/>
  <c r="W12" i="8" s="1"/>
  <c r="V18" i="8"/>
  <c r="W18" i="8" s="1"/>
  <c r="V25" i="8"/>
  <c r="W25" i="8" s="1"/>
  <c r="V32" i="8"/>
  <c r="W32" i="8" s="1"/>
  <c r="V38" i="8"/>
  <c r="W38" i="8" s="1"/>
  <c r="V44" i="8"/>
  <c r="W44" i="8" s="1"/>
  <c r="V50" i="8"/>
  <c r="W50" i="8" s="1"/>
  <c r="V56" i="8"/>
  <c r="W56" i="8" s="1"/>
  <c r="V62" i="8"/>
  <c r="W62" i="8" s="1"/>
  <c r="V66" i="8"/>
  <c r="W66" i="8" s="1"/>
  <c r="V70" i="8"/>
  <c r="W70" i="8" s="1"/>
  <c r="V76" i="8"/>
  <c r="W76" i="8" s="1"/>
  <c r="V82" i="8"/>
  <c r="W82" i="8" s="1"/>
  <c r="V88" i="8"/>
  <c r="W88" i="8" s="1"/>
  <c r="V94" i="8"/>
  <c r="W94" i="8" s="1"/>
  <c r="V100" i="8"/>
  <c r="W100" i="8" s="1"/>
  <c r="V106" i="8"/>
  <c r="W106" i="8" s="1"/>
  <c r="V112" i="8"/>
  <c r="W112" i="8" s="1"/>
  <c r="V116" i="8"/>
  <c r="W116" i="8" s="1"/>
  <c r="V128" i="8"/>
  <c r="W128" i="8" s="1"/>
  <c r="V134" i="8"/>
  <c r="W134" i="8" s="1"/>
  <c r="V140" i="8"/>
  <c r="W140" i="8" s="1"/>
  <c r="V146" i="8"/>
  <c r="W146" i="8" s="1"/>
  <c r="V152" i="8"/>
  <c r="W152" i="8" s="1"/>
  <c r="V156" i="8"/>
  <c r="W156" i="8" s="1"/>
  <c r="V162" i="8"/>
  <c r="W162" i="8" s="1"/>
  <c r="V166" i="8"/>
  <c r="W166" i="8" s="1"/>
  <c r="V172" i="8"/>
  <c r="W172" i="8" s="1"/>
  <c r="V176" i="8"/>
  <c r="W176" i="8" s="1"/>
  <c r="V180" i="8"/>
  <c r="W180" i="8" s="1"/>
  <c r="V186" i="8"/>
  <c r="W186" i="8" s="1"/>
  <c r="V8" i="8"/>
  <c r="W8" i="8" s="1"/>
  <c r="V14" i="8"/>
  <c r="W14" i="8" s="1"/>
  <c r="V20" i="8"/>
  <c r="W20" i="8" s="1"/>
  <c r="V27" i="8"/>
  <c r="W27" i="8" s="1"/>
  <c r="V34" i="8"/>
  <c r="W34" i="8" s="1"/>
  <c r="V40" i="8"/>
  <c r="W40" i="8" s="1"/>
  <c r="V46" i="8"/>
  <c r="W46" i="8" s="1"/>
  <c r="V52" i="8"/>
  <c r="W52" i="8" s="1"/>
  <c r="V60" i="8"/>
  <c r="W60" i="8" s="1"/>
  <c r="V68" i="8"/>
  <c r="W68" i="8" s="1"/>
  <c r="V74" i="8"/>
  <c r="W74" i="8" s="1"/>
  <c r="V80" i="8"/>
  <c r="W80" i="8" s="1"/>
  <c r="V86" i="8"/>
  <c r="W86" i="8" s="1"/>
  <c r="V92" i="8"/>
  <c r="W92" i="8" s="1"/>
  <c r="V98" i="8"/>
  <c r="W98" i="8" s="1"/>
  <c r="V104" i="8"/>
  <c r="W104" i="8" s="1"/>
  <c r="V110" i="8"/>
  <c r="W110" i="8" s="1"/>
  <c r="V118" i="8"/>
  <c r="W118" i="8" s="1"/>
  <c r="V126" i="8"/>
  <c r="W126" i="8" s="1"/>
  <c r="V132" i="8"/>
  <c r="W132" i="8" s="1"/>
  <c r="V138" i="8"/>
  <c r="W138" i="8" s="1"/>
  <c r="V144" i="8"/>
  <c r="W144" i="8" s="1"/>
  <c r="V150" i="8"/>
  <c r="W150" i="8" s="1"/>
  <c r="V158" i="8"/>
  <c r="W158" i="8" s="1"/>
  <c r="V168" i="8"/>
  <c r="W168" i="8" s="1"/>
  <c r="V184" i="8"/>
  <c r="W184" i="8" s="1"/>
  <c r="V5" i="8"/>
  <c r="W5" i="8" s="1"/>
  <c r="V9" i="8"/>
  <c r="W9" i="8" s="1"/>
  <c r="V15" i="8"/>
  <c r="W15" i="8" s="1"/>
  <c r="V17" i="8"/>
  <c r="W17" i="8" s="1"/>
  <c r="V21" i="8"/>
  <c r="W21" i="8" s="1"/>
  <c r="AI116" i="8" s="1"/>
  <c r="V26" i="8"/>
  <c r="W26" i="8" s="1"/>
  <c r="V28" i="8"/>
  <c r="W28" i="8" s="1"/>
  <c r="V33" i="8"/>
  <c r="W33" i="8" s="1"/>
  <c r="V35" i="8"/>
  <c r="W35" i="8" s="1"/>
  <c r="V37" i="8"/>
  <c r="W37" i="8" s="1"/>
  <c r="V39" i="8"/>
  <c r="W39" i="8" s="1"/>
  <c r="V41" i="8"/>
  <c r="W41" i="8" s="1"/>
  <c r="V43" i="8"/>
  <c r="W43" i="8" s="1"/>
  <c r="V45" i="8"/>
  <c r="W45" i="8" s="1"/>
  <c r="V47" i="8"/>
  <c r="W47" i="8" s="1"/>
  <c r="V49" i="8"/>
  <c r="W49" i="8" s="1"/>
  <c r="V51" i="8"/>
  <c r="W51" i="8" s="1"/>
  <c r="V53" i="8"/>
  <c r="W53" i="8" s="1"/>
  <c r="V55" i="8"/>
  <c r="W55" i="8" s="1"/>
  <c r="V57" i="8"/>
  <c r="W57" i="8" s="1"/>
  <c r="V59" i="8"/>
  <c r="W59" i="8" s="1"/>
  <c r="V61" i="8"/>
  <c r="W61" i="8" s="1"/>
  <c r="V63" i="8"/>
  <c r="W63" i="8" s="1"/>
  <c r="V65" i="8"/>
  <c r="W65" i="8" s="1"/>
  <c r="V67" i="8"/>
  <c r="W67" i="8" s="1"/>
  <c r="V69" i="8"/>
  <c r="W69" i="8" s="1"/>
  <c r="V71" i="8"/>
  <c r="W71" i="8" s="1"/>
  <c r="V73" i="8"/>
  <c r="W73" i="8" s="1"/>
  <c r="V75" i="8"/>
  <c r="W75" i="8" s="1"/>
  <c r="V77" i="8"/>
  <c r="W77" i="8" s="1"/>
  <c r="V79" i="8"/>
  <c r="W79" i="8" s="1"/>
  <c r="V81" i="8"/>
  <c r="W81" i="8" s="1"/>
  <c r="V83" i="8"/>
  <c r="W83" i="8" s="1"/>
  <c r="V85" i="8"/>
  <c r="W85" i="8" s="1"/>
  <c r="V87" i="8"/>
  <c r="W87" i="8" s="1"/>
  <c r="V89" i="8"/>
  <c r="W89" i="8" s="1"/>
  <c r="V91" i="8"/>
  <c r="W91" i="8" s="1"/>
  <c r="V93" i="8"/>
  <c r="W93" i="8" s="1"/>
  <c r="V95" i="8"/>
  <c r="W95" i="8" s="1"/>
  <c r="V97" i="8"/>
  <c r="W97" i="8" s="1"/>
  <c r="V99" i="8"/>
  <c r="W99" i="8" s="1"/>
  <c r="V101" i="8"/>
  <c r="W101" i="8" s="1"/>
  <c r="V103" i="8"/>
  <c r="W103" i="8" s="1"/>
  <c r="V105" i="8"/>
  <c r="W105" i="8" s="1"/>
  <c r="V107" i="8"/>
  <c r="W107" i="8" s="1"/>
  <c r="AI27" i="8" s="1"/>
  <c r="V109" i="8"/>
  <c r="W109" i="8" s="1"/>
  <c r="V111" i="8"/>
  <c r="W111" i="8" s="1"/>
  <c r="AI32" i="8" s="1"/>
  <c r="V113" i="8"/>
  <c r="W113" i="8" s="1"/>
  <c r="AI34" i="8" s="1"/>
  <c r="V115" i="8"/>
  <c r="W115" i="8" s="1"/>
  <c r="V117" i="8"/>
  <c r="W117" i="8" s="1"/>
  <c r="AI38" i="8" s="1"/>
  <c r="V119" i="8"/>
  <c r="W119" i="8" s="1"/>
  <c r="V123" i="8"/>
  <c r="W123" i="8" s="1"/>
  <c r="V125" i="8"/>
  <c r="W125" i="8" s="1"/>
  <c r="AI44" i="8" s="1"/>
  <c r="V127" i="8"/>
  <c r="W127" i="8" s="1"/>
  <c r="AI46" i="8" s="1"/>
  <c r="V129" i="8"/>
  <c r="W129" i="8" s="1"/>
  <c r="V131" i="8"/>
  <c r="W131" i="8" s="1"/>
  <c r="V133" i="8"/>
  <c r="W133" i="8" s="1"/>
  <c r="AI52" i="8" s="1"/>
  <c r="V135" i="8"/>
  <c r="W135" i="8" s="1"/>
  <c r="V137" i="8"/>
  <c r="W137" i="8" s="1"/>
  <c r="V139" i="8"/>
  <c r="W139" i="8" s="1"/>
  <c r="V141" i="8"/>
  <c r="W141" i="8" s="1"/>
  <c r="AI60" i="8" s="1"/>
  <c r="V143" i="8"/>
  <c r="W143" i="8" s="1"/>
  <c r="V145" i="8"/>
  <c r="W145" i="8" s="1"/>
  <c r="V147" i="8"/>
  <c r="W147" i="8" s="1"/>
  <c r="AI66" i="8" s="1"/>
  <c r="V149" i="8"/>
  <c r="W149" i="8" s="1"/>
  <c r="V151" i="8"/>
  <c r="W151" i="8" s="1"/>
  <c r="AI70" i="8" s="1"/>
  <c r="V153" i="8"/>
  <c r="W153" i="8" s="1"/>
  <c r="V155" i="8"/>
  <c r="W155" i="8" s="1"/>
  <c r="AI74" i="8" s="1"/>
  <c r="V157" i="8"/>
  <c r="W157" i="8" s="1"/>
  <c r="V159" i="8"/>
  <c r="W159" i="8" s="1"/>
  <c r="V161" i="8"/>
  <c r="W161" i="8" s="1"/>
  <c r="V163" i="8"/>
  <c r="W163" i="8" s="1"/>
  <c r="V165" i="8"/>
  <c r="W165" i="8" s="1"/>
  <c r="AI85" i="8" s="1"/>
  <c r="V167" i="8"/>
  <c r="W167" i="8" s="1"/>
  <c r="V169" i="8"/>
  <c r="W169" i="8" s="1"/>
  <c r="AI88" i="8" s="1"/>
  <c r="V171" i="8"/>
  <c r="W171" i="8" s="1"/>
  <c r="V173" i="8"/>
  <c r="W173" i="8" s="1"/>
  <c r="V175" i="8"/>
  <c r="W175" i="8" s="1"/>
  <c r="V177" i="8"/>
  <c r="W177" i="8" s="1"/>
  <c r="V179" i="8"/>
  <c r="W179" i="8" s="1"/>
  <c r="AI98" i="8" s="1"/>
  <c r="V181" i="8"/>
  <c r="W181" i="8" s="1"/>
  <c r="V183" i="8"/>
  <c r="W183" i="8" s="1"/>
  <c r="V185" i="8"/>
  <c r="W185" i="8" s="1"/>
  <c r="AI104" i="8" s="1"/>
  <c r="V187" i="8"/>
  <c r="W187" i="8" s="1"/>
  <c r="V189" i="8"/>
  <c r="W189" i="8" s="1"/>
  <c r="V4" i="8"/>
  <c r="W4" i="8" s="1"/>
  <c r="V10" i="8"/>
  <c r="W10" i="8" s="1"/>
  <c r="AI128" i="8" s="1"/>
  <c r="V16" i="8"/>
  <c r="W16" i="8" s="1"/>
  <c r="AI113" i="8" s="1"/>
  <c r="V22" i="8"/>
  <c r="W22" i="8" s="1"/>
  <c r="AI117" i="8" s="1"/>
  <c r="V29" i="8"/>
  <c r="W29" i="8" s="1"/>
  <c r="AI135" i="8" s="1"/>
  <c r="V36" i="8"/>
  <c r="W36" i="8" s="1"/>
  <c r="V42" i="8"/>
  <c r="W42" i="8" s="1"/>
  <c r="AI147" i="8" s="1"/>
  <c r="V48" i="8"/>
  <c r="W48" i="8" s="1"/>
  <c r="V54" i="8"/>
  <c r="W54" i="8" s="1"/>
  <c r="V58" i="8"/>
  <c r="W58" i="8" s="1"/>
  <c r="V64" i="8"/>
  <c r="W64" i="8" s="1"/>
  <c r="AI169" i="8" s="1"/>
  <c r="V72" i="8"/>
  <c r="W72" i="8" s="1"/>
  <c r="AI2" i="8" s="1"/>
  <c r="V78" i="8"/>
  <c r="W78" i="8" s="1"/>
  <c r="V84" i="8"/>
  <c r="W84" i="8" s="1"/>
  <c r="V90" i="8"/>
  <c r="W90" i="8" s="1"/>
  <c r="V96" i="8"/>
  <c r="W96" i="8" s="1"/>
  <c r="V102" i="8"/>
  <c r="W102" i="8" s="1"/>
  <c r="V108" i="8"/>
  <c r="W108" i="8" s="1"/>
  <c r="AI28" i="8" s="1"/>
  <c r="V114" i="8"/>
  <c r="W114" i="8" s="1"/>
  <c r="V120" i="8"/>
  <c r="W120" i="8" s="1"/>
  <c r="V124" i="8"/>
  <c r="W124" i="8" s="1"/>
  <c r="AI43" i="8" s="1"/>
  <c r="V130" i="8"/>
  <c r="W130" i="8" s="1"/>
  <c r="V136" i="8"/>
  <c r="W136" i="8" s="1"/>
  <c r="AI55" i="8" s="1"/>
  <c r="V142" i="8"/>
  <c r="W142" i="8" s="1"/>
  <c r="AI61" i="8" s="1"/>
  <c r="V148" i="8"/>
  <c r="W148" i="8" s="1"/>
  <c r="AI67" i="8" s="1"/>
  <c r="V154" i="8"/>
  <c r="W154" i="8" s="1"/>
  <c r="V160" i="8"/>
  <c r="W160" i="8" s="1"/>
  <c r="V164" i="8"/>
  <c r="W164" i="8" s="1"/>
  <c r="V170" i="8"/>
  <c r="W170" i="8" s="1"/>
  <c r="V174" i="8"/>
  <c r="W174" i="8" s="1"/>
  <c r="AI93" i="8" s="1"/>
  <c r="V178" i="8"/>
  <c r="W178" i="8" s="1"/>
  <c r="AI97" i="8" s="1"/>
  <c r="V182" i="8"/>
  <c r="W182" i="8" s="1"/>
  <c r="AI101" i="8" s="1"/>
  <c r="V188" i="8"/>
  <c r="W188" i="8" s="1"/>
  <c r="AI107" i="8" s="1"/>
  <c r="V3" i="8"/>
  <c r="W3" i="8" s="1"/>
  <c r="V11" i="8"/>
  <c r="W11" i="8" s="1"/>
  <c r="V13" i="8"/>
  <c r="W13" i="8" s="1"/>
  <c r="V19" i="8"/>
  <c r="W19" i="8" s="1"/>
  <c r="AI112" i="8" s="1"/>
  <c r="V23" i="8"/>
  <c r="W23" i="8" s="1"/>
  <c r="V31" i="8"/>
  <c r="W31" i="8" s="1"/>
  <c r="AI136" i="8" s="1"/>
  <c r="Q82" i="6"/>
  <c r="Q83" i="6"/>
  <c r="Q84" i="6"/>
  <c r="Q85" i="6"/>
  <c r="Q87" i="6"/>
  <c r="Q93" i="6"/>
  <c r="Q94" i="6"/>
  <c r="Q81" i="6"/>
  <c r="P82" i="6"/>
  <c r="P83" i="6"/>
  <c r="P84" i="6"/>
  <c r="P85" i="6"/>
  <c r="P86" i="6"/>
  <c r="P81" i="6"/>
  <c r="M82" i="6"/>
  <c r="N82" i="6"/>
  <c r="M83" i="6"/>
  <c r="N83" i="6"/>
  <c r="M84" i="6"/>
  <c r="N84" i="6"/>
  <c r="M85" i="6"/>
  <c r="N85" i="6"/>
  <c r="M86" i="6"/>
  <c r="N86" i="6"/>
  <c r="M87" i="6"/>
  <c r="N87" i="6"/>
  <c r="M88" i="6"/>
  <c r="N88" i="6"/>
  <c r="M89" i="6"/>
  <c r="N89" i="6"/>
  <c r="M90" i="6"/>
  <c r="N90" i="6"/>
  <c r="M91" i="6"/>
  <c r="N91" i="6"/>
  <c r="M92" i="6"/>
  <c r="N92" i="6"/>
  <c r="M93" i="6"/>
  <c r="N93" i="6"/>
  <c r="M94" i="6"/>
  <c r="N94" i="6"/>
  <c r="N81" i="6"/>
  <c r="M81" i="6"/>
  <c r="S2" i="5"/>
  <c r="V2" i="5"/>
  <c r="S3" i="5"/>
  <c r="V3" i="5"/>
  <c r="S4" i="5"/>
  <c r="V4" i="5"/>
  <c r="S5" i="5"/>
  <c r="V5" i="5"/>
  <c r="S6" i="5"/>
  <c r="V6" i="5"/>
  <c r="S7" i="5"/>
  <c r="V7" i="5"/>
  <c r="S8" i="5"/>
  <c r="V8" i="5"/>
  <c r="S9" i="5"/>
  <c r="V9" i="5"/>
  <c r="S10" i="5"/>
  <c r="V10" i="5"/>
  <c r="S11" i="5"/>
  <c r="V11" i="5"/>
  <c r="S12" i="5"/>
  <c r="V12" i="5"/>
  <c r="S13" i="5"/>
  <c r="V13" i="5"/>
  <c r="S14" i="5"/>
  <c r="V14" i="5"/>
  <c r="S15" i="5"/>
  <c r="V15" i="5"/>
  <c r="S16" i="5"/>
  <c r="V16" i="5"/>
  <c r="S17" i="5"/>
  <c r="V17" i="5"/>
  <c r="S18" i="5"/>
  <c r="V18" i="5"/>
  <c r="S19" i="5"/>
  <c r="V19" i="5"/>
  <c r="S20" i="5"/>
  <c r="V20" i="5"/>
  <c r="W20" i="5" s="1"/>
  <c r="S21" i="5"/>
  <c r="V21" i="5"/>
  <c r="S22" i="5"/>
  <c r="V22" i="5"/>
  <c r="S23" i="5"/>
  <c r="V23" i="5"/>
  <c r="S24" i="5"/>
  <c r="V24" i="5"/>
  <c r="S25" i="5"/>
  <c r="V25" i="5"/>
  <c r="S26" i="5"/>
  <c r="V26" i="5"/>
  <c r="S27" i="5"/>
  <c r="V27" i="5"/>
  <c r="S28" i="5"/>
  <c r="V28" i="5"/>
  <c r="S29" i="5"/>
  <c r="V29" i="5"/>
  <c r="S30" i="5"/>
  <c r="V30" i="5"/>
  <c r="S31" i="5"/>
  <c r="V31" i="5"/>
  <c r="S32" i="5"/>
  <c r="V32" i="5"/>
  <c r="S33" i="5"/>
  <c r="V33" i="5"/>
  <c r="S34" i="5"/>
  <c r="V34" i="5"/>
  <c r="S35" i="5"/>
  <c r="V35" i="5"/>
  <c r="S36" i="5"/>
  <c r="V36" i="5"/>
  <c r="W36" i="5" s="1"/>
  <c r="S37" i="5"/>
  <c r="V37" i="5"/>
  <c r="S38" i="5"/>
  <c r="V38" i="5"/>
  <c r="S39" i="5"/>
  <c r="V39" i="5"/>
  <c r="S40" i="5"/>
  <c r="V40" i="5"/>
  <c r="S41" i="5"/>
  <c r="V41" i="5"/>
  <c r="S42" i="5"/>
  <c r="V42" i="5"/>
  <c r="S43" i="5"/>
  <c r="V43" i="5"/>
  <c r="S44" i="5"/>
  <c r="V44" i="5"/>
  <c r="S45" i="5"/>
  <c r="V45" i="5"/>
  <c r="S46" i="5"/>
  <c r="V46" i="5"/>
  <c r="S47" i="5"/>
  <c r="V47" i="5"/>
  <c r="S48" i="5"/>
  <c r="V48" i="5"/>
  <c r="S49" i="5"/>
  <c r="V49" i="5"/>
  <c r="S50" i="5"/>
  <c r="V50" i="5"/>
  <c r="S51" i="5"/>
  <c r="V51" i="5"/>
  <c r="S52" i="5"/>
  <c r="V52" i="5"/>
  <c r="S53" i="5"/>
  <c r="V53" i="5"/>
  <c r="S54" i="5"/>
  <c r="V54" i="5"/>
  <c r="S55" i="5"/>
  <c r="V55" i="5"/>
  <c r="S56" i="5"/>
  <c r="V56" i="5"/>
  <c r="S57" i="5"/>
  <c r="V57" i="5"/>
  <c r="S58" i="5"/>
  <c r="V58" i="5"/>
  <c r="S59" i="5"/>
  <c r="V59" i="5"/>
  <c r="S60" i="5"/>
  <c r="V60" i="5"/>
  <c r="S61" i="5"/>
  <c r="V61" i="5"/>
  <c r="T49" i="5"/>
  <c r="S67" i="5"/>
  <c r="V67" i="5"/>
  <c r="S66" i="5"/>
  <c r="V66" i="5"/>
  <c r="S68" i="5"/>
  <c r="V68" i="5"/>
  <c r="S69" i="5"/>
  <c r="V69" i="5"/>
  <c r="S70" i="5"/>
  <c r="V70" i="5"/>
  <c r="S71" i="5"/>
  <c r="V71" i="5"/>
  <c r="S72" i="5"/>
  <c r="V72" i="5"/>
  <c r="S73" i="5"/>
  <c r="V73" i="5"/>
  <c r="S74" i="5"/>
  <c r="V74" i="5"/>
  <c r="S75" i="5"/>
  <c r="V75" i="5"/>
  <c r="S76" i="5"/>
  <c r="V76" i="5"/>
  <c r="S77" i="5"/>
  <c r="V77" i="5"/>
  <c r="S78" i="5"/>
  <c r="V78" i="5"/>
  <c r="S79" i="5"/>
  <c r="V79" i="5"/>
  <c r="S80" i="5"/>
  <c r="V80" i="5"/>
  <c r="S81" i="5"/>
  <c r="V81" i="5"/>
  <c r="S82" i="5"/>
  <c r="V82" i="5"/>
  <c r="S83" i="5"/>
  <c r="V83" i="5"/>
  <c r="S65" i="5"/>
  <c r="V65" i="5"/>
  <c r="S62" i="5"/>
  <c r="V62" i="5"/>
  <c r="S63" i="5"/>
  <c r="V63" i="5"/>
  <c r="S64" i="5"/>
  <c r="V64" i="5"/>
  <c r="W64" i="5" s="1"/>
  <c r="X64" i="5" s="1"/>
  <c r="AF64" i="5" s="1"/>
  <c r="S84" i="5"/>
  <c r="V84" i="5"/>
  <c r="T39" i="5"/>
  <c r="U39" i="5"/>
  <c r="T40" i="5"/>
  <c r="U40" i="5"/>
  <c r="T41" i="5"/>
  <c r="U41" i="5"/>
  <c r="Z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42" i="5"/>
  <c r="T43" i="5"/>
  <c r="T44" i="5"/>
  <c r="T45" i="5"/>
  <c r="T46" i="5"/>
  <c r="T47" i="5"/>
  <c r="T48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2" i="5"/>
  <c r="K7" i="6"/>
  <c r="L9" i="6"/>
  <c r="K9" i="6"/>
  <c r="I14" i="6"/>
  <c r="J14" i="6"/>
  <c r="L7" i="6"/>
  <c r="W2" i="5" l="1"/>
  <c r="AI118" i="8"/>
  <c r="AI123" i="8"/>
  <c r="AI73" i="8"/>
  <c r="AI49" i="8"/>
  <c r="AI40" i="8"/>
  <c r="AI10" i="8"/>
  <c r="AI62" i="8"/>
  <c r="AI14" i="8"/>
  <c r="AI131" i="8"/>
  <c r="AI84" i="8"/>
  <c r="AI41" i="8"/>
  <c r="AI153" i="8"/>
  <c r="AI108" i="8"/>
  <c r="AI92" i="8"/>
  <c r="AI68" i="8"/>
  <c r="AI19" i="8"/>
  <c r="AI102" i="8"/>
  <c r="AI78" i="8"/>
  <c r="AI54" i="8"/>
  <c r="AI36" i="8"/>
  <c r="AI80" i="8"/>
  <c r="AI64" i="8"/>
  <c r="AI168" i="8"/>
  <c r="AI152" i="8"/>
  <c r="AI110" i="8"/>
  <c r="AI89" i="8"/>
  <c r="AI94" i="8"/>
  <c r="AI86" i="8"/>
  <c r="AI132" i="8"/>
  <c r="AI77" i="8"/>
  <c r="AI23" i="8"/>
  <c r="AI15" i="8"/>
  <c r="AI100" i="8"/>
  <c r="AI76" i="8"/>
  <c r="AI162" i="8"/>
  <c r="AI156" i="8"/>
  <c r="AI140" i="8"/>
  <c r="AI4" i="8"/>
  <c r="AI81" i="8"/>
  <c r="AI129" i="8"/>
  <c r="AI79" i="8"/>
  <c r="AI35" i="8"/>
  <c r="AI106" i="8"/>
  <c r="AI82" i="8"/>
  <c r="AI58" i="8"/>
  <c r="AI158" i="8"/>
  <c r="AI3" i="8"/>
  <c r="AI20" i="8"/>
  <c r="AI146" i="8"/>
  <c r="AI138" i="8"/>
  <c r="AI103" i="8"/>
  <c r="AI63" i="8"/>
  <c r="AI39" i="8"/>
  <c r="AI75" i="8"/>
  <c r="AI124" i="8"/>
  <c r="AI29" i="8"/>
  <c r="AI160" i="8"/>
  <c r="AI13" i="8"/>
  <c r="AI18" i="8"/>
  <c r="AI150" i="8"/>
  <c r="AI142" i="8"/>
  <c r="AI127" i="8"/>
  <c r="AI51" i="8"/>
  <c r="AI157" i="8"/>
  <c r="AI17" i="8"/>
  <c r="AI133" i="8"/>
  <c r="AI105" i="8"/>
  <c r="AI83" i="8"/>
  <c r="AI65" i="8"/>
  <c r="AI37" i="8"/>
  <c r="AI8" i="8"/>
  <c r="AI119" i="8"/>
  <c r="AI5" i="8"/>
  <c r="AI16" i="8"/>
  <c r="AI148" i="8"/>
  <c r="AI125" i="8"/>
  <c r="AI69" i="8"/>
  <c r="AI45" i="8"/>
  <c r="AI151" i="8"/>
  <c r="AI115" i="8"/>
  <c r="AI99" i="8"/>
  <c r="AI59" i="8"/>
  <c r="AI33" i="8"/>
  <c r="AI164" i="8"/>
  <c r="AI149" i="8"/>
  <c r="AI111" i="8"/>
  <c r="AI90" i="8"/>
  <c r="AI50" i="8"/>
  <c r="AI42" i="8"/>
  <c r="AI25" i="8"/>
  <c r="AI165" i="8"/>
  <c r="AI170" i="8"/>
  <c r="AI154" i="8"/>
  <c r="AI114" i="8"/>
  <c r="AI145" i="8"/>
  <c r="AI109" i="8"/>
  <c r="AI95" i="8"/>
  <c r="AI53" i="8"/>
  <c r="AI26" i="8"/>
  <c r="AI161" i="8"/>
  <c r="AI167" i="8"/>
  <c r="AI143" i="8"/>
  <c r="AI130" i="8"/>
  <c r="AI159" i="8"/>
  <c r="AI155" i="8"/>
  <c r="AI141" i="8"/>
  <c r="AI96" i="8"/>
  <c r="AI72" i="8"/>
  <c r="AI56" i="8"/>
  <c r="AI48" i="8"/>
  <c r="AI166" i="8"/>
  <c r="AI11" i="8"/>
  <c r="AI9" i="8"/>
  <c r="AI21" i="8"/>
  <c r="AI144" i="8"/>
  <c r="AI134" i="8"/>
  <c r="AI87" i="8"/>
  <c r="AI57" i="8"/>
  <c r="AI31" i="8"/>
  <c r="AI163" i="8"/>
  <c r="AI139" i="8"/>
  <c r="AI126" i="8"/>
  <c r="AI91" i="8"/>
  <c r="AI71" i="8"/>
  <c r="AI47" i="8"/>
  <c r="AI12" i="8"/>
  <c r="AI22" i="8"/>
  <c r="AI137" i="8"/>
  <c r="AI120" i="8"/>
  <c r="W68" i="5"/>
  <c r="X68" i="5" s="1"/>
  <c r="AF68" i="5" s="1"/>
  <c r="W55" i="5"/>
  <c r="X55" i="5" s="1"/>
  <c r="AF55" i="5" s="1"/>
  <c r="W43" i="5"/>
  <c r="X43" i="5" s="1"/>
  <c r="AF43" i="5" s="1"/>
  <c r="W41" i="5"/>
  <c r="X41" i="5" s="1"/>
  <c r="AF41" i="5" s="1"/>
  <c r="W39" i="5"/>
  <c r="W37" i="5"/>
  <c r="W27" i="5"/>
  <c r="W25" i="5"/>
  <c r="X25" i="5" s="1"/>
  <c r="AF25" i="5" s="1"/>
  <c r="W23" i="5"/>
  <c r="W19" i="5"/>
  <c r="W17" i="5"/>
  <c r="X17" i="5" s="1"/>
  <c r="AF17" i="5" s="1"/>
  <c r="W12" i="5"/>
  <c r="W15" i="5"/>
  <c r="W11" i="5"/>
  <c r="X11" i="5" s="1"/>
  <c r="AF11" i="5" s="1"/>
  <c r="W75" i="5"/>
  <c r="X75" i="5" s="1"/>
  <c r="AF75" i="5" s="1"/>
  <c r="O96" i="5"/>
  <c r="W67" i="5"/>
  <c r="X67" i="5" s="1"/>
  <c r="AF67" i="5" s="1"/>
  <c r="S92" i="5"/>
  <c r="E3" i="6"/>
  <c r="W62" i="5"/>
  <c r="X62" i="5" s="1"/>
  <c r="AF62" i="5" s="1"/>
  <c r="AD55" i="5"/>
  <c r="W65" i="5"/>
  <c r="X65" i="5" s="1"/>
  <c r="W80" i="5"/>
  <c r="X80" i="5" s="1"/>
  <c r="AF80" i="5" s="1"/>
  <c r="W71" i="5"/>
  <c r="AD71" i="5" s="1"/>
  <c r="W47" i="5"/>
  <c r="W31" i="5"/>
  <c r="AD31" i="5" s="1"/>
  <c r="W74" i="5"/>
  <c r="X74" i="5" s="1"/>
  <c r="AF74" i="5" s="1"/>
  <c r="AD67" i="5"/>
  <c r="W60" i="5"/>
  <c r="X60" i="5" s="1"/>
  <c r="AF60" i="5" s="1"/>
  <c r="W58" i="5"/>
  <c r="X58" i="5" s="1"/>
  <c r="AF58" i="5" s="1"/>
  <c r="W52" i="5"/>
  <c r="X52" i="5" s="1"/>
  <c r="AF52" i="5" s="1"/>
  <c r="W50" i="5"/>
  <c r="X50" i="5" s="1"/>
  <c r="AF50" i="5" s="1"/>
  <c r="W46" i="5"/>
  <c r="W10" i="5"/>
  <c r="X10" i="5" s="1"/>
  <c r="AF10" i="5" s="1"/>
  <c r="X27" i="5"/>
  <c r="AF27" i="5" s="1"/>
  <c r="AD27" i="5"/>
  <c r="W78" i="5"/>
  <c r="W69" i="5"/>
  <c r="W66" i="5"/>
  <c r="AD66" i="5" s="1"/>
  <c r="W61" i="5"/>
  <c r="X61" i="5" s="1"/>
  <c r="AF61" i="5" s="1"/>
  <c r="W57" i="5"/>
  <c r="W7" i="5"/>
  <c r="X7" i="5" s="1"/>
  <c r="AF7" i="5" s="1"/>
  <c r="W42" i="5"/>
  <c r="X42" i="5" s="1"/>
  <c r="AF42" i="5" s="1"/>
  <c r="W34" i="5"/>
  <c r="X34" i="5" s="1"/>
  <c r="AF34" i="5" s="1"/>
  <c r="W30" i="5"/>
  <c r="W9" i="5"/>
  <c r="W3" i="5"/>
  <c r="AD3" i="5" s="1"/>
  <c r="W83" i="5"/>
  <c r="AD83" i="5" s="1"/>
  <c r="W81" i="5"/>
  <c r="X81" i="5" s="1"/>
  <c r="AF81" i="5" s="1"/>
  <c r="W79" i="5"/>
  <c r="AD79" i="5" s="1"/>
  <c r="W56" i="5"/>
  <c r="X56" i="5" s="1"/>
  <c r="AF56" i="5" s="1"/>
  <c r="W51" i="5"/>
  <c r="X51" i="5" s="1"/>
  <c r="AF51" i="5" s="1"/>
  <c r="W49" i="5"/>
  <c r="W26" i="5"/>
  <c r="X26" i="5" s="1"/>
  <c r="AF26" i="5" s="1"/>
  <c r="W18" i="5"/>
  <c r="X18" i="5" s="1"/>
  <c r="AF18" i="5" s="1"/>
  <c r="W35" i="5"/>
  <c r="X35" i="5" s="1"/>
  <c r="AF35" i="5" s="1"/>
  <c r="W33" i="5"/>
  <c r="X47" i="5"/>
  <c r="AF47" i="5" s="1"/>
  <c r="AD47" i="5"/>
  <c r="X83" i="5"/>
  <c r="AF83" i="5" s="1"/>
  <c r="AD60" i="5"/>
  <c r="X39" i="5"/>
  <c r="AF39" i="5" s="1"/>
  <c r="AD39" i="5"/>
  <c r="X23" i="5"/>
  <c r="AF23" i="5" s="1"/>
  <c r="AD23" i="5"/>
  <c r="X19" i="5"/>
  <c r="AF19" i="5" s="1"/>
  <c r="AD19" i="5"/>
  <c r="X15" i="5"/>
  <c r="AF15" i="5" s="1"/>
  <c r="AD15" i="5"/>
  <c r="AD7" i="5"/>
  <c r="S91" i="5"/>
  <c r="AD61" i="5"/>
  <c r="W77" i="5"/>
  <c r="W70" i="5"/>
  <c r="W54" i="5"/>
  <c r="W48" i="5"/>
  <c r="AD48" i="5" s="1"/>
  <c r="W45" i="5"/>
  <c r="W38" i="5"/>
  <c r="W32" i="5"/>
  <c r="AD32" i="5" s="1"/>
  <c r="W29" i="5"/>
  <c r="W22" i="5"/>
  <c r="W16" i="5"/>
  <c r="AD16" i="5" s="1"/>
  <c r="W13" i="5"/>
  <c r="W6" i="5"/>
  <c r="W4" i="5"/>
  <c r="AD4" i="5" s="1"/>
  <c r="E2" i="6"/>
  <c r="AD68" i="5"/>
  <c r="AD64" i="5"/>
  <c r="AD43" i="5"/>
  <c r="AD17" i="5"/>
  <c r="W84" i="5"/>
  <c r="X84" i="5" s="1"/>
  <c r="W82" i="5"/>
  <c r="X82" i="5" s="1"/>
  <c r="AF82" i="5" s="1"/>
  <c r="W76" i="5"/>
  <c r="X76" i="5" s="1"/>
  <c r="AF76" i="5" s="1"/>
  <c r="W73" i="5"/>
  <c r="W59" i="5"/>
  <c r="X59" i="5" s="1"/>
  <c r="AF59" i="5" s="1"/>
  <c r="W53" i="5"/>
  <c r="W44" i="5"/>
  <c r="X44" i="5" s="1"/>
  <c r="AF44" i="5" s="1"/>
  <c r="W28" i="5"/>
  <c r="X28" i="5" s="1"/>
  <c r="T92" i="5"/>
  <c r="U91" i="5"/>
  <c r="T91" i="5"/>
  <c r="AD75" i="5"/>
  <c r="AD42" i="5"/>
  <c r="W63" i="5"/>
  <c r="W72" i="5"/>
  <c r="W40" i="5"/>
  <c r="X40" i="5" s="1"/>
  <c r="W24" i="5"/>
  <c r="AD24" i="5" s="1"/>
  <c r="W21" i="5"/>
  <c r="W14" i="5"/>
  <c r="W8" i="5"/>
  <c r="X8" i="5" s="1"/>
  <c r="W5" i="5"/>
  <c r="AD41" i="5"/>
  <c r="AD25" i="5"/>
  <c r="AD40" i="5"/>
  <c r="U92" i="5"/>
  <c r="X49" i="5"/>
  <c r="AF49" i="5" s="1"/>
  <c r="AD49" i="5"/>
  <c r="X36" i="5"/>
  <c r="AF36" i="5" s="1"/>
  <c r="AD36" i="5"/>
  <c r="X20" i="5"/>
  <c r="AF20" i="5" s="1"/>
  <c r="AD20" i="5"/>
  <c r="X4" i="5"/>
  <c r="X12" i="5"/>
  <c r="AF12" i="5" s="1"/>
  <c r="AD12" i="5"/>
  <c r="X2" i="5" l="1"/>
  <c r="AF2" i="5" s="1"/>
  <c r="AD2" i="5"/>
  <c r="AN2" i="8"/>
  <c r="AN3" i="8"/>
  <c r="AP2" i="8"/>
  <c r="AM2" i="8"/>
  <c r="AM3" i="8"/>
  <c r="X32" i="5"/>
  <c r="AF32" i="5" s="1"/>
  <c r="X37" i="5"/>
  <c r="AF37" i="5" s="1"/>
  <c r="AD37" i="5"/>
  <c r="AD28" i="5"/>
  <c r="AD26" i="5"/>
  <c r="X16" i="5"/>
  <c r="AF16" i="5" s="1"/>
  <c r="AD44" i="5"/>
  <c r="AD50" i="5"/>
  <c r="AD11" i="5"/>
  <c r="AD52" i="5"/>
  <c r="AD18" i="5"/>
  <c r="AD62" i="5"/>
  <c r="AD56" i="5"/>
  <c r="AD51" i="5"/>
  <c r="AD35" i="5"/>
  <c r="X31" i="5"/>
  <c r="AF31" i="5" s="1"/>
  <c r="AD34" i="5"/>
  <c r="AD58" i="5"/>
  <c r="AD10" i="5"/>
  <c r="X71" i="5"/>
  <c r="AF71" i="5" s="1"/>
  <c r="X66" i="5"/>
  <c r="AF66" i="5" s="1"/>
  <c r="AD80" i="5"/>
  <c r="AD74" i="5"/>
  <c r="AD81" i="5"/>
  <c r="X46" i="5"/>
  <c r="AF46" i="5" s="1"/>
  <c r="AD46" i="5"/>
  <c r="AF65" i="5"/>
  <c r="X48" i="5"/>
  <c r="AD8" i="5"/>
  <c r="AD65" i="5"/>
  <c r="X79" i="5"/>
  <c r="AF79" i="5" s="1"/>
  <c r="X3" i="5"/>
  <c r="AF3" i="5" s="1"/>
  <c r="X30" i="5"/>
  <c r="AF30" i="5" s="1"/>
  <c r="AD30" i="5"/>
  <c r="X57" i="5"/>
  <c r="AF57" i="5" s="1"/>
  <c r="AD57" i="5"/>
  <c r="X78" i="5"/>
  <c r="AF78" i="5" s="1"/>
  <c r="AD78" i="5"/>
  <c r="AD84" i="5"/>
  <c r="AD59" i="5"/>
  <c r="X24" i="5"/>
  <c r="AF24" i="5" s="1"/>
  <c r="AD76" i="5"/>
  <c r="X33" i="5"/>
  <c r="AF33" i="5" s="1"/>
  <c r="AD33" i="5"/>
  <c r="X9" i="5"/>
  <c r="AF9" i="5" s="1"/>
  <c r="AD9" i="5"/>
  <c r="X69" i="5"/>
  <c r="AF69" i="5" s="1"/>
  <c r="AD69" i="5"/>
  <c r="X13" i="5"/>
  <c r="AF13" i="5" s="1"/>
  <c r="AD13" i="5"/>
  <c r="X14" i="5"/>
  <c r="AF14" i="5" s="1"/>
  <c r="AD14" i="5"/>
  <c r="X72" i="5"/>
  <c r="AF72" i="5" s="1"/>
  <c r="AD72" i="5"/>
  <c r="X38" i="5"/>
  <c r="AF38" i="5" s="1"/>
  <c r="AD38" i="5"/>
  <c r="X70" i="5"/>
  <c r="AD70" i="5"/>
  <c r="L12" i="6"/>
  <c r="X53" i="5"/>
  <c r="AD53" i="5"/>
  <c r="X54" i="5"/>
  <c r="AF54" i="5" s="1"/>
  <c r="AD54" i="5"/>
  <c r="AD82" i="5"/>
  <c r="X21" i="5"/>
  <c r="AF21" i="5" s="1"/>
  <c r="AD21" i="5"/>
  <c r="X63" i="5"/>
  <c r="I15" i="6" s="1"/>
  <c r="AD63" i="5"/>
  <c r="X73" i="5"/>
  <c r="AF73" i="5" s="1"/>
  <c r="AD73" i="5"/>
  <c r="X22" i="5"/>
  <c r="AF22" i="5" s="1"/>
  <c r="AD22" i="5"/>
  <c r="X45" i="5"/>
  <c r="AF45" i="5" s="1"/>
  <c r="AD45" i="5"/>
  <c r="X77" i="5"/>
  <c r="AD77" i="5"/>
  <c r="X5" i="5"/>
  <c r="AF5" i="5" s="1"/>
  <c r="AD5" i="5"/>
  <c r="X6" i="5"/>
  <c r="AF6" i="5" s="1"/>
  <c r="AD6" i="5"/>
  <c r="X29" i="5"/>
  <c r="AF29" i="5" s="1"/>
  <c r="AD29" i="5"/>
  <c r="AF4" i="5"/>
  <c r="AF8" i="5"/>
  <c r="AF40" i="5"/>
  <c r="AF84" i="5"/>
  <c r="K15" i="6"/>
  <c r="AF28" i="5"/>
  <c r="E87" i="6" l="1"/>
  <c r="J15" i="6"/>
  <c r="I12" i="6"/>
  <c r="I11" i="6"/>
  <c r="C5" i="6"/>
  <c r="I5" i="6"/>
  <c r="K8" i="6"/>
  <c r="K12" i="6"/>
  <c r="J8" i="6"/>
  <c r="J9" i="6"/>
  <c r="I8" i="6"/>
  <c r="I9" i="6"/>
  <c r="D2" i="6"/>
  <c r="AF48" i="5"/>
  <c r="K13" i="6"/>
  <c r="J11" i="6"/>
  <c r="L13" i="6"/>
  <c r="AF53" i="5"/>
  <c r="J13" i="6"/>
  <c r="I13" i="6"/>
  <c r="J12" i="6"/>
  <c r="I10" i="6"/>
  <c r="AF77" i="5"/>
  <c r="K11" i="6"/>
  <c r="L11" i="6"/>
  <c r="AF63" i="5"/>
  <c r="C91" i="6" s="1"/>
  <c r="K6" i="6"/>
  <c r="L6" i="6"/>
  <c r="D3" i="6"/>
  <c r="J10" i="6"/>
  <c r="AF70" i="5"/>
  <c r="K10" i="6"/>
  <c r="L10" i="6"/>
  <c r="C93" i="6"/>
  <c r="F46" i="6"/>
  <c r="D87" i="6"/>
  <c r="P87" i="6" s="1"/>
  <c r="D90" i="6"/>
  <c r="P90" i="6" s="1"/>
  <c r="C87" i="6"/>
  <c r="C92" i="6"/>
  <c r="C94" i="6"/>
  <c r="D91" i="6"/>
  <c r="P91" i="6" s="1"/>
  <c r="D39" i="6"/>
  <c r="E36" i="6"/>
  <c r="E45" i="6" s="1"/>
  <c r="D36" i="6"/>
  <c r="D45" i="6" s="1"/>
  <c r="D88" i="6"/>
  <c r="P88" i="6" s="1"/>
  <c r="D89" i="6"/>
  <c r="P89" i="6" s="1"/>
  <c r="C88" i="6"/>
  <c r="C89" i="6"/>
  <c r="D93" i="6"/>
  <c r="P93" i="6" s="1"/>
  <c r="C90" i="6" l="1"/>
  <c r="AK55" i="5"/>
  <c r="F36" i="6"/>
  <c r="AL55" i="5"/>
  <c r="F37" i="6"/>
  <c r="E94" i="6"/>
  <c r="D94" i="6"/>
  <c r="P94" i="6" s="1"/>
  <c r="F45" i="6"/>
  <c r="D37" i="6"/>
  <c r="D46" i="6" s="1"/>
  <c r="E37" i="6"/>
  <c r="E46" i="6" s="1"/>
  <c r="E89" i="6"/>
  <c r="F88" i="6"/>
  <c r="Q88" i="6" s="1"/>
  <c r="E86" i="6"/>
  <c r="F89" i="6"/>
  <c r="Q89" i="6" s="1"/>
  <c r="F92" i="6"/>
  <c r="Q92" i="6" s="1"/>
  <c r="F91" i="6"/>
  <c r="Q91" i="6" s="1"/>
  <c r="E92" i="6"/>
  <c r="D92" i="6"/>
  <c r="P92" i="6" s="1"/>
  <c r="F86" i="6"/>
  <c r="Q86" i="6" s="1"/>
  <c r="E91" i="6"/>
  <c r="E88" i="6"/>
  <c r="F90" i="6"/>
  <c r="Q90" i="6" s="1"/>
  <c r="E90" i="6"/>
</calcChain>
</file>

<file path=xl/sharedStrings.xml><?xml version="1.0" encoding="utf-8"?>
<sst xmlns="http://schemas.openxmlformats.org/spreadsheetml/2006/main" count="6425" uniqueCount="260">
  <si>
    <t>Vial.Number</t>
  </si>
  <si>
    <t>Date</t>
  </si>
  <si>
    <t>Colony</t>
  </si>
  <si>
    <t>Timepoint</t>
  </si>
  <si>
    <t>Sample.Type</t>
  </si>
  <si>
    <t>Treatment</t>
  </si>
  <si>
    <t>Sample.Size</t>
  </si>
  <si>
    <t>Chamber#</t>
  </si>
  <si>
    <t>Sample#</t>
  </si>
  <si>
    <t>Experiment</t>
  </si>
  <si>
    <t>Notes</t>
  </si>
  <si>
    <t>P-3-A</t>
  </si>
  <si>
    <t>DOR</t>
  </si>
  <si>
    <t>Zoox + Protein</t>
  </si>
  <si>
    <t>N/A</t>
  </si>
  <si>
    <t>2017-2018_Transplant</t>
  </si>
  <si>
    <t>R-11-A</t>
  </si>
  <si>
    <t>R-15-A</t>
  </si>
  <si>
    <t>P-12-A</t>
  </si>
  <si>
    <t>P-15-A</t>
  </si>
  <si>
    <t>R-7-A</t>
  </si>
  <si>
    <t>P-14-A</t>
  </si>
  <si>
    <t>P-6-A</t>
  </si>
  <si>
    <t>P-4-A</t>
  </si>
  <si>
    <t>R-5-A</t>
  </si>
  <si>
    <t>PE</t>
  </si>
  <si>
    <t>HOT</t>
  </si>
  <si>
    <t>AMBIENT</t>
  </si>
  <si>
    <t>P-14-B</t>
  </si>
  <si>
    <t>R-9-A</t>
  </si>
  <si>
    <t>R-7-B</t>
  </si>
  <si>
    <t>P-19-A</t>
  </si>
  <si>
    <t>P-19-B</t>
  </si>
  <si>
    <t>P-10-A</t>
  </si>
  <si>
    <t>P-16-A</t>
  </si>
  <si>
    <t>R-19-A</t>
  </si>
  <si>
    <t>P-10-B</t>
  </si>
  <si>
    <t>R-11-B</t>
  </si>
  <si>
    <t>P-15-B</t>
  </si>
  <si>
    <t>P-12-B</t>
  </si>
  <si>
    <t>R-8-A</t>
  </si>
  <si>
    <t>R-14-B</t>
  </si>
  <si>
    <t>P-9-A</t>
  </si>
  <si>
    <t>R-9-B</t>
  </si>
  <si>
    <t>P-6-B</t>
  </si>
  <si>
    <t>R-19-B</t>
  </si>
  <si>
    <t>R-2</t>
  </si>
  <si>
    <t>Rim_Deep_2018</t>
  </si>
  <si>
    <t>D-7</t>
  </si>
  <si>
    <t>R-5</t>
  </si>
  <si>
    <t>R-6</t>
  </si>
  <si>
    <t>R-3</t>
  </si>
  <si>
    <t>R-12</t>
  </si>
  <si>
    <t>R-20</t>
  </si>
  <si>
    <t>D-18</t>
  </si>
  <si>
    <t>D-8</t>
  </si>
  <si>
    <t>D-10</t>
  </si>
  <si>
    <t>D-17</t>
  </si>
  <si>
    <t>D-2</t>
  </si>
  <si>
    <t>D-1</t>
  </si>
  <si>
    <t>D-19</t>
  </si>
  <si>
    <t>R-19</t>
  </si>
  <si>
    <t>D-20</t>
  </si>
  <si>
    <t>RIM</t>
  </si>
  <si>
    <t>D-5</t>
  </si>
  <si>
    <t>D-15</t>
  </si>
  <si>
    <t>D-9</t>
  </si>
  <si>
    <t>zoox + Protein</t>
  </si>
  <si>
    <t>D-3</t>
  </si>
  <si>
    <t>D-12</t>
  </si>
  <si>
    <t>R-18</t>
  </si>
  <si>
    <t>D-11</t>
  </si>
  <si>
    <t>NA</t>
  </si>
  <si>
    <t>DEEP</t>
  </si>
  <si>
    <t>ONLY R-20</t>
  </si>
  <si>
    <t>D-6</t>
  </si>
  <si>
    <t>Count 1</t>
  </si>
  <si>
    <t>Count 2</t>
  </si>
  <si>
    <t>Count 3</t>
  </si>
  <si>
    <t>Count 4</t>
  </si>
  <si>
    <t>Count 5</t>
  </si>
  <si>
    <t>Count 6</t>
  </si>
  <si>
    <t>Emily</t>
  </si>
  <si>
    <t>Hannah</t>
  </si>
  <si>
    <t>Rebecca</t>
  </si>
  <si>
    <t xml:space="preserve">Emily **outlier** </t>
  </si>
  <si>
    <t>Sum</t>
  </si>
  <si>
    <t>Mean</t>
  </si>
  <si>
    <t>SD</t>
  </si>
  <si>
    <t>Zooxs/ml</t>
  </si>
  <si>
    <t>Zooxs/larvae</t>
  </si>
  <si>
    <t>Dilution (ml)</t>
  </si>
  <si>
    <t>Squares counted</t>
  </si>
  <si>
    <t>Reef zone</t>
  </si>
  <si>
    <t>Deep</t>
  </si>
  <si>
    <t>Rim</t>
  </si>
  <si>
    <t>Max</t>
  </si>
  <si>
    <t>Min</t>
  </si>
  <si>
    <t>T-test</t>
  </si>
  <si>
    <t>Lunar day</t>
  </si>
  <si>
    <t xml:space="preserve">Date </t>
  </si>
  <si>
    <t>13/8/18</t>
  </si>
  <si>
    <t>14/8/18</t>
  </si>
  <si>
    <t>15/8/18</t>
  </si>
  <si>
    <t>16/8/18</t>
  </si>
  <si>
    <t>Deep Reef</t>
  </si>
  <si>
    <t>Rim Reef</t>
  </si>
  <si>
    <t>Deep SD</t>
  </si>
  <si>
    <t>Rim SD</t>
  </si>
  <si>
    <t>D1</t>
  </si>
  <si>
    <t>13/08/18</t>
  </si>
  <si>
    <t>D10</t>
  </si>
  <si>
    <t>D11</t>
  </si>
  <si>
    <t>D12</t>
  </si>
  <si>
    <t>D15</t>
  </si>
  <si>
    <t>D17</t>
  </si>
  <si>
    <t>D18</t>
  </si>
  <si>
    <t>D19</t>
  </si>
  <si>
    <t>D2</t>
  </si>
  <si>
    <t>D20</t>
  </si>
  <si>
    <t>D3</t>
  </si>
  <si>
    <t>D5</t>
  </si>
  <si>
    <t>D6</t>
  </si>
  <si>
    <t>D7</t>
  </si>
  <si>
    <t>D8</t>
  </si>
  <si>
    <t>D9</t>
  </si>
  <si>
    <t>Volume</t>
  </si>
  <si>
    <t>R18</t>
  </si>
  <si>
    <t>R19</t>
  </si>
  <si>
    <t>R2</t>
  </si>
  <si>
    <t>R20</t>
  </si>
  <si>
    <t>R3</t>
  </si>
  <si>
    <t>R5</t>
  </si>
  <si>
    <t>R6</t>
  </si>
  <si>
    <t>***NEW GRAPHS: OCTOBER 31ST -- NORMALIZED TO LARVAL SIZE</t>
  </si>
  <si>
    <t>zoox ml/larval volume</t>
  </si>
  <si>
    <t>Zoox per larvae/larval volume</t>
  </si>
  <si>
    <t>Sample Size</t>
  </si>
  <si>
    <t>X10E3</t>
  </si>
  <si>
    <t>x 10 E3</t>
  </si>
  <si>
    <t xml:space="preserve">Dilution </t>
  </si>
  <si>
    <t>zoox/ml</t>
  </si>
  <si>
    <t>zoox/larvae</t>
  </si>
  <si>
    <t>colony</t>
  </si>
  <si>
    <t>Chamber</t>
  </si>
  <si>
    <t>Mean Volume</t>
  </si>
  <si>
    <t>R12</t>
  </si>
  <si>
    <t>20180810</t>
  </si>
  <si>
    <t>E1</t>
  </si>
  <si>
    <t>E2</t>
  </si>
  <si>
    <t>E3</t>
  </si>
  <si>
    <t>E4</t>
  </si>
  <si>
    <t>E5</t>
  </si>
  <si>
    <t>E6</t>
  </si>
  <si>
    <t>E7</t>
  </si>
  <si>
    <t>E8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</si>
  <si>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</si>
  <si>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</si>
  <si>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</si>
  <si>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</si>
  <si>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</si>
  <si>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</si>
  <si>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</si>
  <si>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</si>
  <si>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</si>
  <si>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</si>
  <si>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</si>
  <si>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</si>
  <si>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</si>
  <si>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</si>
  <si>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</si>
  <si>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D2,D1,D3,D17,D18,D7,D8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</si>
  <si>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</si>
  <si>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</si>
  <si>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</si>
  <si>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</si>
  <si>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</si>
  <si>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</si>
  <si>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</si>
  <si>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</si>
  <si>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</si>
  <si>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</si>
  <si>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</si>
  <si>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</si>
  <si>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R2,R3,R6,R20</t>
  </si>
  <si>
    <t>E37</t>
  </si>
  <si>
    <t>E38</t>
  </si>
  <si>
    <t>E39</t>
  </si>
  <si>
    <t>E40</t>
  </si>
  <si>
    <t>E41</t>
  </si>
  <si>
    <t>E42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</si>
  <si>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</si>
  <si>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</si>
  <si>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</si>
  <si>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</si>
  <si>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</si>
  <si>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</si>
  <si>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</si>
  <si>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</si>
  <si>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</si>
  <si>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</si>
  <si>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</si>
  <si>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</si>
  <si>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</si>
  <si>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</si>
  <si>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</si>
  <si>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</si>
  <si>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</si>
  <si>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D19,D8,D15,D20,D2,D9,D7,D5,D18,D1,D17,D10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</si>
  <si>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</si>
  <si>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</si>
  <si>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</si>
  <si>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</si>
  <si>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</si>
  <si>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</si>
  <si>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</si>
  <si>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</si>
  <si>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</si>
  <si>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</si>
  <si>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</si>
  <si>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E73</t>
  </si>
  <si>
    <t>D7,D18,D3,D17,D9,D8,D19,D11,D13,D6,D2,D20,D10,D5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</si>
  <si>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</si>
  <si>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</si>
  <si>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</si>
  <si>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</si>
  <si>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</si>
  <si>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</si>
  <si>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</si>
  <si>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</si>
  <si>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</si>
  <si>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</si>
  <si>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</si>
  <si>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</si>
  <si>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D11,D5,D19,D17,D12,D20,D7,D15,D8,D18,D1,D6,D10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</si>
  <si>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</si>
  <si>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</si>
  <si>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</si>
  <si>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</si>
  <si>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</si>
  <si>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</si>
  <si>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</si>
  <si>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</si>
  <si>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</si>
  <si>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</si>
  <si>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</si>
  <si>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zoox per larvae/larval volume</t>
  </si>
  <si>
    <t>x10^3</t>
  </si>
  <si>
    <t>t-test</t>
  </si>
  <si>
    <t>Pre-exposure</t>
  </si>
  <si>
    <t>Post-exposure</t>
  </si>
  <si>
    <t>(x10^3)</t>
  </si>
  <si>
    <t>Pre-Exposure</t>
  </si>
  <si>
    <t>Post-Exposure</t>
  </si>
  <si>
    <t>Rim_Deep_2019</t>
  </si>
  <si>
    <t>Rim_Deep_2020</t>
  </si>
  <si>
    <t>Rim_Deep_2021</t>
  </si>
  <si>
    <t>Rim_Deep_2022</t>
  </si>
  <si>
    <t>Spilled - only have one count</t>
  </si>
  <si>
    <t>Spilled - only have 4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</si>
</sst>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0" fontId="3" fillId="0" borderId="0" xfId="0" applyFont="1" applyBorder="1"/>
    <xf numFmtId="0" fontId="0" fillId="0" borderId="3" xfId="0" applyBorder="1"/>
    <xf numFmtId="14" fontId="0" fillId="0" borderId="0" xfId="0" applyNumberFormat="1"/>
    <xf numFmtId="0" fontId="4" fillId="0" borderId="0" xfId="0" applyFont="1"/>
    <xf numFmtId="0" fontId="0" fillId="2" borderId="0" xfId="0" applyFill="1" applyBorder="1"/>
    <xf numFmtId="0" fontId="3" fillId="2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0" borderId="4" xfId="0" applyBorder="1"/>
    <xf numFmtId="164" fontId="0" fillId="0" borderId="0" xfId="0" applyNumberFormat="1"/>
    <xf numFmtId="0" fontId="0" fillId="0" borderId="0" xfId="0" applyFill="1"/>
    <xf numFmtId="0" fontId="3" fillId="0" borderId="0" xfId="0" applyFont="1" applyFill="1"/>
    <xf numFmtId="0" fontId="0" fillId="0" borderId="4" xfId="0" applyFill="1" applyBorder="1"/>
    <xf numFmtId="0" fontId="5" fillId="0" borderId="5" xfId="0" applyFont="1" applyBorder="1"/>
    <xf numFmtId="49" fontId="5" fillId="0" borderId="5" xfId="0" applyNumberFormat="1" applyFont="1" applyBorder="1"/>
    <xf numFmtId="49" fontId="0" fillId="0" borderId="0" xfId="0" applyNumberFormat="1"/>
    <xf numFmtId="14" fontId="0" fillId="2" borderId="0" xfId="0" applyNumberFormat="1" applyFill="1" applyBorder="1"/>
    <xf numFmtId="164" fontId="0" fillId="0" borderId="0" xfId="0" applyNumberFormat="1" applyFill="1"/>
    <xf numFmtId="49" fontId="0" fillId="0" borderId="0" xfId="0" applyNumberFormat="1" applyFill="1"/>
  </cellXfs>
  <cellStyles count="535"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76" builtinId="9" hidden="1"/>
    <cellStyle name="Followed Hyperlink" xfId="384" builtinId="9" hidden="1"/>
    <cellStyle name="Followed Hyperlink" xfId="392" builtinId="9" hidden="1"/>
    <cellStyle name="Followed Hyperlink" xfId="400" builtinId="9" hidden="1"/>
    <cellStyle name="Followed Hyperlink" xfId="408" builtinId="9" hidden="1"/>
    <cellStyle name="Followed Hyperlink" xfId="416" builtinId="9" hidden="1"/>
    <cellStyle name="Followed Hyperlink" xfId="424" builtinId="9" hidden="1"/>
    <cellStyle name="Followed Hyperlink" xfId="432" builtinId="9" hidden="1"/>
    <cellStyle name="Followed Hyperlink" xfId="440" builtinId="9" hidden="1"/>
    <cellStyle name="Followed Hyperlink" xfId="448" builtinId="9" hidden="1"/>
    <cellStyle name="Followed Hyperlink" xfId="456" builtinId="9" hidden="1"/>
    <cellStyle name="Followed Hyperlink" xfId="464" builtinId="9" hidden="1"/>
    <cellStyle name="Followed Hyperlink" xfId="472" builtinId="9" hidden="1"/>
    <cellStyle name="Followed Hyperlink" xfId="480" builtinId="9" hidden="1"/>
    <cellStyle name="Followed Hyperlink" xfId="488" builtinId="9" hidden="1"/>
    <cellStyle name="Followed Hyperlink" xfId="496" builtinId="9" hidden="1"/>
    <cellStyle name="Followed Hyperlink" xfId="504" builtinId="9" hidden="1"/>
    <cellStyle name="Followed Hyperlink" xfId="512" builtinId="9" hidden="1"/>
    <cellStyle name="Followed Hyperlink" xfId="520" builtinId="9" hidden="1"/>
    <cellStyle name="Followed Hyperlink" xfId="528" builtinId="9" hidden="1"/>
    <cellStyle name="Followed Hyperlink" xfId="534" builtinId="9" hidden="1"/>
    <cellStyle name="Followed Hyperlink" xfId="526" builtinId="9" hidden="1"/>
    <cellStyle name="Followed Hyperlink" xfId="518" builtinId="9" hidden="1"/>
    <cellStyle name="Followed Hyperlink" xfId="510" builtinId="9" hidden="1"/>
    <cellStyle name="Followed Hyperlink" xfId="502" builtinId="9" hidden="1"/>
    <cellStyle name="Followed Hyperlink" xfId="494" builtinId="9" hidden="1"/>
    <cellStyle name="Followed Hyperlink" xfId="486" builtinId="9" hidden="1"/>
    <cellStyle name="Followed Hyperlink" xfId="478" builtinId="9" hidden="1"/>
    <cellStyle name="Followed Hyperlink" xfId="470" builtinId="9" hidden="1"/>
    <cellStyle name="Followed Hyperlink" xfId="462" builtinId="9" hidden="1"/>
    <cellStyle name="Followed Hyperlink" xfId="454" builtinId="9" hidden="1"/>
    <cellStyle name="Followed Hyperlink" xfId="446" builtinId="9" hidden="1"/>
    <cellStyle name="Followed Hyperlink" xfId="438" builtinId="9" hidden="1"/>
    <cellStyle name="Followed Hyperlink" xfId="430" builtinId="9" hidden="1"/>
    <cellStyle name="Followed Hyperlink" xfId="422" builtinId="9" hidden="1"/>
    <cellStyle name="Followed Hyperlink" xfId="414" builtinId="9" hidden="1"/>
    <cellStyle name="Followed Hyperlink" xfId="406" builtinId="9" hidden="1"/>
    <cellStyle name="Followed Hyperlink" xfId="398" builtinId="9" hidden="1"/>
    <cellStyle name="Followed Hyperlink" xfId="390" builtinId="9" hidden="1"/>
    <cellStyle name="Followed Hyperlink" xfId="382" builtinId="9" hidden="1"/>
    <cellStyle name="Followed Hyperlink" xfId="374" builtinId="9" hidden="1"/>
    <cellStyle name="Followed Hyperlink" xfId="366" builtinId="9" hidden="1"/>
    <cellStyle name="Followed Hyperlink" xfId="358" builtinId="9" hidden="1"/>
    <cellStyle name="Followed Hyperlink" xfId="350" builtinId="9" hidden="1"/>
    <cellStyle name="Followed Hyperlink" xfId="342" builtinId="9" hidden="1"/>
    <cellStyle name="Followed Hyperlink" xfId="334" builtinId="9" hidden="1"/>
    <cellStyle name="Followed Hyperlink" xfId="326" builtinId="9" hidden="1"/>
    <cellStyle name="Followed Hyperlink" xfId="318" builtinId="9" hidden="1"/>
    <cellStyle name="Followed Hyperlink" xfId="310" builtinId="9" hidden="1"/>
    <cellStyle name="Followed Hyperlink" xfId="302" builtinId="9" hidden="1"/>
    <cellStyle name="Followed Hyperlink" xfId="294" builtinId="9" hidden="1"/>
    <cellStyle name="Followed Hyperlink" xfId="286" builtinId="9" hidden="1"/>
    <cellStyle name="Followed Hyperlink" xfId="278" builtinId="9" hidden="1"/>
    <cellStyle name="Followed Hyperlink" xfId="270" builtinId="9" hidden="1"/>
    <cellStyle name="Followed Hyperlink" xfId="262" builtinId="9" hidden="1"/>
    <cellStyle name="Followed Hyperlink" xfId="254" builtinId="9" hidden="1"/>
    <cellStyle name="Followed Hyperlink" xfId="246" builtinId="9" hidden="1"/>
    <cellStyle name="Followed Hyperlink" xfId="238" builtinId="9" hidden="1"/>
    <cellStyle name="Followed Hyperlink" xfId="230" builtinId="9" hidden="1"/>
    <cellStyle name="Followed Hyperlink" xfId="222" builtinId="9" hidden="1"/>
    <cellStyle name="Followed Hyperlink" xfId="214" builtinId="9" hidden="1"/>
    <cellStyle name="Followed Hyperlink" xfId="206" builtinId="9" hidden="1"/>
    <cellStyle name="Followed Hyperlink" xfId="198" builtinId="9" hidden="1"/>
    <cellStyle name="Followed Hyperlink" xfId="190" builtinId="9" hidden="1"/>
    <cellStyle name="Followed Hyperlink" xfId="182" builtinId="9" hidden="1"/>
    <cellStyle name="Followed Hyperlink" xfId="174" builtinId="9" hidden="1"/>
    <cellStyle name="Followed Hyperlink" xfId="166" builtinId="9" hidden="1"/>
    <cellStyle name="Followed Hyperlink" xfId="158" builtinId="9" hidden="1"/>
    <cellStyle name="Followed Hyperlink" xfId="150" builtinId="9" hidden="1"/>
    <cellStyle name="Followed Hyperlink" xfId="142" builtinId="9" hidden="1"/>
    <cellStyle name="Followed Hyperlink" xfId="134" builtinId="9" hidden="1"/>
    <cellStyle name="Followed Hyperlink" xfId="126" builtinId="9" hidden="1"/>
    <cellStyle name="Followed Hyperlink" xfId="118" builtinId="9" hidden="1"/>
    <cellStyle name="Followed Hyperlink" xfId="110" builtinId="9" hidden="1"/>
    <cellStyle name="Followed Hyperlink" xfId="102" builtinId="9" hidden="1"/>
    <cellStyle name="Followed Hyperlink" xfId="94" builtinId="9" hidden="1"/>
    <cellStyle name="Followed Hyperlink" xfId="86" builtinId="9" hidden="1"/>
    <cellStyle name="Followed Hyperlink" xfId="78" builtinId="9" hidden="1"/>
    <cellStyle name="Followed Hyperlink" xfId="70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60" builtinId="9" hidden="1"/>
    <cellStyle name="Followed Hyperlink" xfId="62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6" builtinId="9" hidden="1"/>
    <cellStyle name="Followed Hyperlink" xfId="20" builtinId="9" hidden="1"/>
    <cellStyle name="Followed Hyperlink" xfId="6" builtinId="9" hidden="1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14" builtinId="9" hidden="1"/>
    <cellStyle name="Followed Hyperlink" xfId="18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64" builtinId="9" hidden="1"/>
    <cellStyle name="Followed Hyperlink" xfId="58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66" builtinId="9" hidden="1"/>
    <cellStyle name="Followed Hyperlink" xfId="74" builtinId="9" hidden="1"/>
    <cellStyle name="Followed Hyperlink" xfId="82" builtinId="9" hidden="1"/>
    <cellStyle name="Followed Hyperlink" xfId="90" builtinId="9" hidden="1"/>
    <cellStyle name="Followed Hyperlink" xfId="98" builtinId="9" hidden="1"/>
    <cellStyle name="Followed Hyperlink" xfId="106" builtinId="9" hidden="1"/>
    <cellStyle name="Followed Hyperlink" xfId="114" builtinId="9" hidden="1"/>
    <cellStyle name="Followed Hyperlink" xfId="122" builtinId="9" hidden="1"/>
    <cellStyle name="Followed Hyperlink" xfId="130" builtinId="9" hidden="1"/>
    <cellStyle name="Followed Hyperlink" xfId="138" builtinId="9" hidden="1"/>
    <cellStyle name="Followed Hyperlink" xfId="146" builtinId="9" hidden="1"/>
    <cellStyle name="Followed Hyperlink" xfId="154" builtinId="9" hidden="1"/>
    <cellStyle name="Followed Hyperlink" xfId="162" builtinId="9" hidden="1"/>
    <cellStyle name="Followed Hyperlink" xfId="170" builtinId="9" hidden="1"/>
    <cellStyle name="Followed Hyperlink" xfId="178" builtinId="9" hidden="1"/>
    <cellStyle name="Followed Hyperlink" xfId="186" builtinId="9" hidden="1"/>
    <cellStyle name="Followed Hyperlink" xfId="194" builtinId="9" hidden="1"/>
    <cellStyle name="Followed Hyperlink" xfId="202" builtinId="9" hidden="1"/>
    <cellStyle name="Followed Hyperlink" xfId="210" builtinId="9" hidden="1"/>
    <cellStyle name="Followed Hyperlink" xfId="218" builtinId="9" hidden="1"/>
    <cellStyle name="Followed Hyperlink" xfId="226" builtinId="9" hidden="1"/>
    <cellStyle name="Followed Hyperlink" xfId="234" builtinId="9" hidden="1"/>
    <cellStyle name="Followed Hyperlink" xfId="242" builtinId="9" hidden="1"/>
    <cellStyle name="Followed Hyperlink" xfId="250" builtinId="9" hidden="1"/>
    <cellStyle name="Followed Hyperlink" xfId="258" builtinId="9" hidden="1"/>
    <cellStyle name="Followed Hyperlink" xfId="266" builtinId="9" hidden="1"/>
    <cellStyle name="Followed Hyperlink" xfId="274" builtinId="9" hidden="1"/>
    <cellStyle name="Followed Hyperlink" xfId="282" builtinId="9" hidden="1"/>
    <cellStyle name="Followed Hyperlink" xfId="290" builtinId="9" hidden="1"/>
    <cellStyle name="Followed Hyperlink" xfId="298" builtinId="9" hidden="1"/>
    <cellStyle name="Followed Hyperlink" xfId="306" builtinId="9" hidden="1"/>
    <cellStyle name="Followed Hyperlink" xfId="314" builtinId="9" hidden="1"/>
    <cellStyle name="Followed Hyperlink" xfId="322" builtinId="9" hidden="1"/>
    <cellStyle name="Followed Hyperlink" xfId="330" builtinId="9" hidden="1"/>
    <cellStyle name="Followed Hyperlink" xfId="338" builtinId="9" hidden="1"/>
    <cellStyle name="Followed Hyperlink" xfId="346" builtinId="9" hidden="1"/>
    <cellStyle name="Followed Hyperlink" xfId="354" builtinId="9" hidden="1"/>
    <cellStyle name="Followed Hyperlink" xfId="362" builtinId="9" hidden="1"/>
    <cellStyle name="Followed Hyperlink" xfId="370" builtinId="9" hidden="1"/>
    <cellStyle name="Followed Hyperlink" xfId="378" builtinId="9" hidden="1"/>
    <cellStyle name="Followed Hyperlink" xfId="386" builtinId="9" hidden="1"/>
    <cellStyle name="Followed Hyperlink" xfId="394" builtinId="9" hidden="1"/>
    <cellStyle name="Followed Hyperlink" xfId="402" builtinId="9" hidden="1"/>
    <cellStyle name="Followed Hyperlink" xfId="410" builtinId="9" hidden="1"/>
    <cellStyle name="Followed Hyperlink" xfId="418" builtinId="9" hidden="1"/>
    <cellStyle name="Followed Hyperlink" xfId="426" builtinId="9" hidden="1"/>
    <cellStyle name="Followed Hyperlink" xfId="434" builtinId="9" hidden="1"/>
    <cellStyle name="Followed Hyperlink" xfId="442" builtinId="9" hidden="1"/>
    <cellStyle name="Followed Hyperlink" xfId="450" builtinId="9" hidden="1"/>
    <cellStyle name="Followed Hyperlink" xfId="458" builtinId="9" hidden="1"/>
    <cellStyle name="Followed Hyperlink" xfId="466" builtinId="9" hidden="1"/>
    <cellStyle name="Followed Hyperlink" xfId="474" builtinId="9" hidden="1"/>
    <cellStyle name="Followed Hyperlink" xfId="482" builtinId="9" hidden="1"/>
    <cellStyle name="Followed Hyperlink" xfId="490" builtinId="9" hidden="1"/>
    <cellStyle name="Followed Hyperlink" xfId="498" builtinId="9" hidden="1"/>
    <cellStyle name="Followed Hyperlink" xfId="506" builtinId="9" hidden="1"/>
    <cellStyle name="Followed Hyperlink" xfId="514" builtinId="9" hidden="1"/>
    <cellStyle name="Followed Hyperlink" xfId="522" builtinId="9" hidden="1"/>
    <cellStyle name="Followed Hyperlink" xfId="530" builtinId="9" hidden="1"/>
    <cellStyle name="Followed Hyperlink" xfId="532" builtinId="9" hidden="1"/>
    <cellStyle name="Followed Hyperlink" xfId="524" builtinId="9" hidden="1"/>
    <cellStyle name="Followed Hyperlink" xfId="516" builtinId="9" hidden="1"/>
    <cellStyle name="Followed Hyperlink" xfId="508" builtinId="9" hidden="1"/>
    <cellStyle name="Followed Hyperlink" xfId="500" builtinId="9" hidden="1"/>
    <cellStyle name="Followed Hyperlink" xfId="492" builtinId="9" hidden="1"/>
    <cellStyle name="Followed Hyperlink" xfId="484" builtinId="9" hidden="1"/>
    <cellStyle name="Followed Hyperlink" xfId="476" builtinId="9" hidden="1"/>
    <cellStyle name="Followed Hyperlink" xfId="468" builtinId="9" hidden="1"/>
    <cellStyle name="Followed Hyperlink" xfId="460" builtinId="9" hidden="1"/>
    <cellStyle name="Followed Hyperlink" xfId="452" builtinId="9" hidden="1"/>
    <cellStyle name="Followed Hyperlink" xfId="444" builtinId="9" hidden="1"/>
    <cellStyle name="Followed Hyperlink" xfId="436" builtinId="9" hidden="1"/>
    <cellStyle name="Followed Hyperlink" xfId="428" builtinId="9" hidden="1"/>
    <cellStyle name="Followed Hyperlink" xfId="420" builtinId="9" hidden="1"/>
    <cellStyle name="Followed Hyperlink" xfId="412" builtinId="9" hidden="1"/>
    <cellStyle name="Followed Hyperlink" xfId="404" builtinId="9" hidden="1"/>
    <cellStyle name="Followed Hyperlink" xfId="396" builtinId="9" hidden="1"/>
    <cellStyle name="Followed Hyperlink" xfId="388" builtinId="9" hidden="1"/>
    <cellStyle name="Followed Hyperlink" xfId="380" builtinId="9" hidden="1"/>
    <cellStyle name="Followed Hyperlink" xfId="372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92" builtinId="9" hidden="1"/>
    <cellStyle name="Followed Hyperlink" xfId="188" builtinId="9" hidden="1"/>
    <cellStyle name="Followed Hyperlink" xfId="172" builtinId="9" hidden="1"/>
    <cellStyle name="Followed Hyperlink" xfId="156" builtinId="9" hidden="1"/>
    <cellStyle name="Followed Hyperlink" xfId="140" builtinId="9" hidden="1"/>
    <cellStyle name="Followed Hyperlink" xfId="124" builtinId="9" hidden="1"/>
    <cellStyle name="Followed Hyperlink" xfId="108" builtinId="9" hidden="1"/>
    <cellStyle name="Followed Hyperlink" xfId="84" builtinId="9" hidden="1"/>
    <cellStyle name="Followed Hyperlink" xfId="88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92" builtinId="9" hidden="1"/>
    <cellStyle name="Followed Hyperlink" xfId="76" builtinId="9" hidden="1"/>
    <cellStyle name="Followed Hyperlink" xfId="80" builtinId="9" hidden="1"/>
    <cellStyle name="Followed Hyperlink" xfId="72" builtinId="9" hidden="1"/>
    <cellStyle name="Followed Hyperlink" xfId="68" builtinId="9" hidden="1"/>
    <cellStyle name="Hyperlink" xfId="477" builtinId="8" hidden="1"/>
    <cellStyle name="Hyperlink" xfId="479" builtinId="8" hidden="1"/>
    <cellStyle name="Hyperlink" xfId="481" builtinId="8" hidden="1"/>
    <cellStyle name="Hyperlink" xfId="487" builtinId="8" hidden="1"/>
    <cellStyle name="Hyperlink" xfId="489" builtinId="8" hidden="1"/>
    <cellStyle name="Hyperlink" xfId="493" builtinId="8" hidden="1"/>
    <cellStyle name="Hyperlink" xfId="497" builtinId="8" hidden="1"/>
    <cellStyle name="Hyperlink" xfId="501" builtinId="8" hidden="1"/>
    <cellStyle name="Hyperlink" xfId="503" builtinId="8" hidden="1"/>
    <cellStyle name="Hyperlink" xfId="509" builtinId="8" hidden="1"/>
    <cellStyle name="Hyperlink" xfId="511" builtinId="8" hidden="1"/>
    <cellStyle name="Hyperlink" xfId="513" builtinId="8" hidden="1"/>
    <cellStyle name="Hyperlink" xfId="519" builtinId="8" hidden="1"/>
    <cellStyle name="Hyperlink" xfId="521" builtinId="8" hidden="1"/>
    <cellStyle name="Hyperlink" xfId="525" builtinId="8" hidden="1"/>
    <cellStyle name="Hyperlink" xfId="529" builtinId="8" hidden="1"/>
    <cellStyle name="Hyperlink" xfId="533" builtinId="8" hidden="1"/>
    <cellStyle name="Hyperlink" xfId="531" builtinId="8" hidden="1"/>
    <cellStyle name="Hyperlink" xfId="515" builtinId="8" hidden="1"/>
    <cellStyle name="Hyperlink" xfId="507" builtinId="8" hidden="1"/>
    <cellStyle name="Hyperlink" xfId="499" builtinId="8" hidden="1"/>
    <cellStyle name="Hyperlink" xfId="483" builtinId="8" hidden="1"/>
    <cellStyle name="Hyperlink" xfId="475" builtinId="8" hidden="1"/>
    <cellStyle name="Hyperlink" xfId="467" builtinId="8" hidden="1"/>
    <cellStyle name="Hyperlink" xfId="451" builtinId="8" hidden="1"/>
    <cellStyle name="Hyperlink" xfId="443" builtinId="8" hidden="1"/>
    <cellStyle name="Hyperlink" xfId="435" builtinId="8" hidden="1"/>
    <cellStyle name="Hyperlink" xfId="419" builtinId="8" hidden="1"/>
    <cellStyle name="Hyperlink" xfId="411" builtinId="8" hidden="1"/>
    <cellStyle name="Hyperlink" xfId="403" builtinId="8" hidden="1"/>
    <cellStyle name="Hyperlink" xfId="387" builtinId="8" hidden="1"/>
    <cellStyle name="Hyperlink" xfId="379" builtinId="8" hidden="1"/>
    <cellStyle name="Hyperlink" xfId="371" builtinId="8" hidden="1"/>
    <cellStyle name="Hyperlink" xfId="355" builtinId="8" hidden="1"/>
    <cellStyle name="Hyperlink" xfId="347" builtinId="8" hidden="1"/>
    <cellStyle name="Hyperlink" xfId="339" builtinId="8" hidden="1"/>
    <cellStyle name="Hyperlink" xfId="323" builtinId="8" hidden="1"/>
    <cellStyle name="Hyperlink" xfId="315" builtinId="8" hidden="1"/>
    <cellStyle name="Hyperlink" xfId="307" builtinId="8" hidden="1"/>
    <cellStyle name="Hyperlink" xfId="291" builtinId="8" hidden="1"/>
    <cellStyle name="Hyperlink" xfId="283" builtinId="8" hidden="1"/>
    <cellStyle name="Hyperlink" xfId="275" builtinId="8" hidden="1"/>
    <cellStyle name="Hyperlink" xfId="259" builtinId="8" hidden="1"/>
    <cellStyle name="Hyperlink" xfId="251" builtinId="8" hidden="1"/>
    <cellStyle name="Hyperlink" xfId="243" builtinId="8" hidden="1"/>
    <cellStyle name="Hyperlink" xfId="227" builtinId="8" hidden="1"/>
    <cellStyle name="Hyperlink" xfId="219" builtinId="8" hidden="1"/>
    <cellStyle name="Hyperlink" xfId="211" builtinId="8" hidden="1"/>
    <cellStyle name="Hyperlink" xfId="87" builtinId="8" hidden="1"/>
    <cellStyle name="Hyperlink" xfId="89" builtinId="8" hidden="1"/>
    <cellStyle name="Hyperlink" xfId="93" builtinId="8" hidden="1"/>
    <cellStyle name="Hyperlink" xfId="97" builtinId="8" hidden="1"/>
    <cellStyle name="Hyperlink" xfId="99" builtinId="8" hidden="1"/>
    <cellStyle name="Hyperlink" xfId="101" builtinId="8" hidden="1"/>
    <cellStyle name="Hyperlink" xfId="105" builtinId="8" hidden="1"/>
    <cellStyle name="Hyperlink" xfId="109" builtinId="8" hidden="1"/>
    <cellStyle name="Hyperlink" xfId="111" builtinId="8" hidden="1"/>
    <cellStyle name="Hyperlink" xfId="115" builtinId="8" hidden="1"/>
    <cellStyle name="Hyperlink" xfId="117" builtinId="8" hidden="1"/>
    <cellStyle name="Hyperlink" xfId="119" builtinId="8" hidden="1"/>
    <cellStyle name="Hyperlink" xfId="125" builtinId="8" hidden="1"/>
    <cellStyle name="Hyperlink" xfId="127" builtinId="8" hidden="1"/>
    <cellStyle name="Hyperlink" xfId="129" builtinId="8" hidden="1"/>
    <cellStyle name="Hyperlink" xfId="133" builtinId="8" hidden="1"/>
    <cellStyle name="Hyperlink" xfId="135" builtinId="8" hidden="1"/>
    <cellStyle name="Hyperlink" xfId="137" builtinId="8" hidden="1"/>
    <cellStyle name="Hyperlink" xfId="143" builtinId="8" hidden="1"/>
    <cellStyle name="Hyperlink" xfId="145" builtinId="8" hidden="1"/>
    <cellStyle name="Hyperlink" xfId="147" builtinId="8" hidden="1"/>
    <cellStyle name="Hyperlink" xfId="151" builtinId="8" hidden="1"/>
    <cellStyle name="Hyperlink" xfId="153" builtinId="8" hidden="1"/>
    <cellStyle name="Hyperlink" xfId="157" builtinId="8" hidden="1"/>
    <cellStyle name="Hyperlink" xfId="161" builtinId="8" hidden="1"/>
    <cellStyle name="Hyperlink" xfId="163" builtinId="8" hidden="1"/>
    <cellStyle name="Hyperlink" xfId="165" builtinId="8" hidden="1"/>
    <cellStyle name="Hyperlink" xfId="169" builtinId="8" hidden="1"/>
    <cellStyle name="Hyperlink" xfId="173" builtinId="8" hidden="1"/>
    <cellStyle name="Hyperlink" xfId="175" builtinId="8" hidden="1"/>
    <cellStyle name="Hyperlink" xfId="179" builtinId="8" hidden="1"/>
    <cellStyle name="Hyperlink" xfId="181" builtinId="8" hidden="1"/>
    <cellStyle name="Hyperlink" xfId="183" builtinId="8" hidden="1"/>
    <cellStyle name="Hyperlink" xfId="189" builtinId="8" hidden="1"/>
    <cellStyle name="Hyperlink" xfId="191" builtinId="8" hidden="1"/>
    <cellStyle name="Hyperlink" xfId="193" builtinId="8" hidden="1"/>
    <cellStyle name="Hyperlink" xfId="197" builtinId="8" hidden="1"/>
    <cellStyle name="Hyperlink" xfId="199" builtinId="8" hidden="1"/>
    <cellStyle name="Hyperlink" xfId="201" builtinId="8" hidden="1"/>
    <cellStyle name="Hyperlink" xfId="171" builtinId="8" hidden="1"/>
    <cellStyle name="Hyperlink" xfId="155" builtinId="8" hidden="1"/>
    <cellStyle name="Hyperlink" xfId="139" builtinId="8" hidden="1"/>
    <cellStyle name="Hyperlink" xfId="107" builtinId="8" hidden="1"/>
    <cellStyle name="Hyperlink" xfId="91" builtinId="8" hidden="1"/>
    <cellStyle name="Hyperlink" xfId="41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63" builtinId="8" hidden="1"/>
    <cellStyle name="Hyperlink" xfId="65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1" builtinId="8" hidden="1"/>
    <cellStyle name="Hyperlink" xfId="83" builtinId="8" hidden="1"/>
    <cellStyle name="Hyperlink" xfId="59" builtinId="8" hidden="1"/>
    <cellStyle name="Hyperlink" xfId="19" builtinId="8" hidden="1"/>
    <cellStyle name="Hyperlink" xfId="21" builtinId="8" hidden="1"/>
    <cellStyle name="Hyperlink" xfId="25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9" builtinId="8" hidden="1"/>
    <cellStyle name="Hyperlink" xfId="11" builtinId="8" hidden="1"/>
    <cellStyle name="Hyperlink" xfId="13" builtinId="8" hidden="1"/>
    <cellStyle name="Hyperlink" xfId="17" builtinId="8" hidden="1"/>
    <cellStyle name="Hyperlink" xfId="5" builtinId="8" hidden="1"/>
    <cellStyle name="Hyperlink" xfId="7" builtinId="8" hidden="1"/>
    <cellStyle name="Hyperlink" xfId="1" builtinId="8" hidden="1"/>
    <cellStyle name="Hyperlink" xfId="3" builtinId="8" hidden="1"/>
    <cellStyle name="Hyperlink" xfId="15" builtinId="8" hidden="1"/>
    <cellStyle name="Hyperlink" xfId="27" builtinId="8" hidden="1"/>
    <cellStyle name="Hyperlink" xfId="33" builtinId="8" hidden="1"/>
    <cellStyle name="Hyperlink" xfId="23" builtinId="8" hidden="1"/>
    <cellStyle name="Hyperlink" xfId="85" builtinId="8" hidden="1"/>
    <cellStyle name="Hyperlink" xfId="77" builtinId="8" hidden="1"/>
    <cellStyle name="Hyperlink" xfId="69" builtinId="8" hidden="1"/>
    <cellStyle name="Hyperlink" xfId="61" builtinId="8" hidden="1"/>
    <cellStyle name="Hyperlink" xfId="51" builtinId="8" hidden="1"/>
    <cellStyle name="Hyperlink" xfId="43" builtinId="8" hidden="1"/>
    <cellStyle name="Hyperlink" xfId="123" builtinId="8" hidden="1"/>
    <cellStyle name="Hyperlink" xfId="187" builtinId="8" hidden="1"/>
    <cellStyle name="Hyperlink" xfId="195" builtinId="8" hidden="1"/>
    <cellStyle name="Hyperlink" xfId="185" builtinId="8" hidden="1"/>
    <cellStyle name="Hyperlink" xfId="177" builtinId="8" hidden="1"/>
    <cellStyle name="Hyperlink" xfId="167" builtinId="8" hidden="1"/>
    <cellStyle name="Hyperlink" xfId="159" builtinId="8" hidden="1"/>
    <cellStyle name="Hyperlink" xfId="149" builtinId="8" hidden="1"/>
    <cellStyle name="Hyperlink" xfId="141" builtinId="8" hidden="1"/>
    <cellStyle name="Hyperlink" xfId="131" builtinId="8" hidden="1"/>
    <cellStyle name="Hyperlink" xfId="121" builtinId="8" hidden="1"/>
    <cellStyle name="Hyperlink" xfId="113" builtinId="8" hidden="1"/>
    <cellStyle name="Hyperlink" xfId="103" builtinId="8" hidden="1"/>
    <cellStyle name="Hyperlink" xfId="95" builtinId="8" hidden="1"/>
    <cellStyle name="Hyperlink" xfId="203" builtinId="8" hidden="1"/>
    <cellStyle name="Hyperlink" xfId="235" builtinId="8" hidden="1"/>
    <cellStyle name="Hyperlink" xfId="267" builtinId="8" hidden="1"/>
    <cellStyle name="Hyperlink" xfId="299" builtinId="8" hidden="1"/>
    <cellStyle name="Hyperlink" xfId="331" builtinId="8" hidden="1"/>
    <cellStyle name="Hyperlink" xfId="363" builtinId="8" hidden="1"/>
    <cellStyle name="Hyperlink" xfId="395" builtinId="8" hidden="1"/>
    <cellStyle name="Hyperlink" xfId="427" builtinId="8" hidden="1"/>
    <cellStyle name="Hyperlink" xfId="459" builtinId="8" hidden="1"/>
    <cellStyle name="Hyperlink" xfId="491" builtinId="8" hidden="1"/>
    <cellStyle name="Hyperlink" xfId="523" builtinId="8" hidden="1"/>
    <cellStyle name="Hyperlink" xfId="527" builtinId="8" hidden="1"/>
    <cellStyle name="Hyperlink" xfId="517" builtinId="8" hidden="1"/>
    <cellStyle name="Hyperlink" xfId="505" builtinId="8" hidden="1"/>
    <cellStyle name="Hyperlink" xfId="495" builtinId="8" hidden="1"/>
    <cellStyle name="Hyperlink" xfId="485" builtinId="8" hidden="1"/>
    <cellStyle name="Hyperlink" xfId="473" builtinId="8" hidden="1"/>
    <cellStyle name="Hyperlink" xfId="319" builtinId="8" hidden="1"/>
    <cellStyle name="Hyperlink" xfId="321" builtinId="8" hidden="1"/>
    <cellStyle name="Hyperlink" xfId="327" builtinId="8" hidden="1"/>
    <cellStyle name="Hyperlink" xfId="329" builtinId="8" hidden="1"/>
    <cellStyle name="Hyperlink" xfId="333" builtinId="8" hidden="1"/>
    <cellStyle name="Hyperlink" xfId="335" builtinId="8" hidden="1"/>
    <cellStyle name="Hyperlink" xfId="337" builtinId="8" hidden="1"/>
    <cellStyle name="Hyperlink" xfId="341" builtinId="8" hidden="1"/>
    <cellStyle name="Hyperlink" xfId="343" builtinId="8" hidden="1"/>
    <cellStyle name="Hyperlink" xfId="349" builtinId="8" hidden="1"/>
    <cellStyle name="Hyperlink" xfId="351" builtinId="8" hidden="1"/>
    <cellStyle name="Hyperlink" xfId="353" builtinId="8" hidden="1"/>
    <cellStyle name="Hyperlink" xfId="357" builtinId="8" hidden="1"/>
    <cellStyle name="Hyperlink" xfId="359" builtinId="8" hidden="1"/>
    <cellStyle name="Hyperlink" xfId="361" builtinId="8" hidden="1"/>
    <cellStyle name="Hyperlink" xfId="365" builtinId="8" hidden="1"/>
    <cellStyle name="Hyperlink" xfId="369" builtinId="8" hidden="1"/>
    <cellStyle name="Hyperlink" xfId="373" builtinId="8" hidden="1"/>
    <cellStyle name="Hyperlink" xfId="375" builtinId="8" hidden="1"/>
    <cellStyle name="Hyperlink" xfId="377" builtinId="8" hidden="1"/>
    <cellStyle name="Hyperlink" xfId="381" builtinId="8" hidden="1"/>
    <cellStyle name="Hyperlink" xfId="383" builtinId="8" hidden="1"/>
    <cellStyle name="Hyperlink" xfId="385" builtinId="8" hidden="1"/>
    <cellStyle name="Hyperlink" xfId="391" builtinId="8" hidden="1"/>
    <cellStyle name="Hyperlink" xfId="393" builtinId="8" hidden="1"/>
    <cellStyle name="Hyperlink" xfId="397" builtinId="8" hidden="1"/>
    <cellStyle name="Hyperlink" xfId="399" builtinId="8" hidden="1"/>
    <cellStyle name="Hyperlink" xfId="401" builtinId="8" hidden="1"/>
    <cellStyle name="Hyperlink" xfId="405" builtinId="8" hidden="1"/>
    <cellStyle name="Hyperlink" xfId="407" builtinId="8" hidden="1"/>
    <cellStyle name="Hyperlink" xfId="413" builtinId="8" hidden="1"/>
    <cellStyle name="Hyperlink" xfId="415" builtinId="8" hidden="1"/>
    <cellStyle name="Hyperlink" xfId="417" builtinId="8" hidden="1"/>
    <cellStyle name="Hyperlink" xfId="421" builtinId="8" hidden="1"/>
    <cellStyle name="Hyperlink" xfId="423" builtinId="8" hidden="1"/>
    <cellStyle name="Hyperlink" xfId="425" builtinId="8" hidden="1"/>
    <cellStyle name="Hyperlink" xfId="429" builtinId="8" hidden="1"/>
    <cellStyle name="Hyperlink" xfId="433" builtinId="8" hidden="1"/>
    <cellStyle name="Hyperlink" xfId="437" builtinId="8" hidden="1"/>
    <cellStyle name="Hyperlink" xfId="439" builtinId="8" hidden="1"/>
    <cellStyle name="Hyperlink" xfId="441" builtinId="8" hidden="1"/>
    <cellStyle name="Hyperlink" xfId="445" builtinId="8" hidden="1"/>
    <cellStyle name="Hyperlink" xfId="447" builtinId="8" hidden="1"/>
    <cellStyle name="Hyperlink" xfId="449" builtinId="8" hidden="1"/>
    <cellStyle name="Hyperlink" xfId="455" builtinId="8" hidden="1"/>
    <cellStyle name="Hyperlink" xfId="457" builtinId="8" hidden="1"/>
    <cellStyle name="Hyperlink" xfId="461" builtinId="8" hidden="1"/>
    <cellStyle name="Hyperlink" xfId="463" builtinId="8" hidden="1"/>
    <cellStyle name="Hyperlink" xfId="465" builtinId="8" hidden="1"/>
    <cellStyle name="Hyperlink" xfId="469" builtinId="8" hidden="1"/>
    <cellStyle name="Hyperlink" xfId="471" builtinId="8" hidden="1"/>
    <cellStyle name="Hyperlink" xfId="453" builtinId="8" hidden="1"/>
    <cellStyle name="Hyperlink" xfId="431" builtinId="8" hidden="1"/>
    <cellStyle name="Hyperlink" xfId="409" builtinId="8" hidden="1"/>
    <cellStyle name="Hyperlink" xfId="389" builtinId="8" hidden="1"/>
    <cellStyle name="Hyperlink" xfId="367" builtinId="8" hidden="1"/>
    <cellStyle name="Hyperlink" xfId="345" builtinId="8" hidden="1"/>
    <cellStyle name="Hyperlink" xfId="325" builtinId="8" hidden="1"/>
    <cellStyle name="Hyperlink" xfId="257" builtinId="8" hidden="1"/>
    <cellStyle name="Hyperlink" xfId="261" builtinId="8" hidden="1"/>
    <cellStyle name="Hyperlink" xfId="263" builtinId="8" hidden="1"/>
    <cellStyle name="Hyperlink" xfId="265" builtinId="8" hidden="1"/>
    <cellStyle name="Hyperlink" xfId="269" builtinId="8" hidden="1"/>
    <cellStyle name="Hyperlink" xfId="271" builtinId="8" hidden="1"/>
    <cellStyle name="Hyperlink" xfId="273" builtinId="8" hidden="1"/>
    <cellStyle name="Hyperlink" xfId="277" builtinId="8" hidden="1"/>
    <cellStyle name="Hyperlink" xfId="279" builtinId="8" hidden="1"/>
    <cellStyle name="Hyperlink" xfId="285" builtinId="8" hidden="1"/>
    <cellStyle name="Hyperlink" xfId="287" builtinId="8" hidden="1"/>
    <cellStyle name="Hyperlink" xfId="289" builtinId="8" hidden="1"/>
    <cellStyle name="Hyperlink" xfId="293" builtinId="8" hidden="1"/>
    <cellStyle name="Hyperlink" xfId="295" builtinId="8" hidden="1"/>
    <cellStyle name="Hyperlink" xfId="297" builtinId="8" hidden="1"/>
    <cellStyle name="Hyperlink" xfId="301" builtinId="8" hidden="1"/>
    <cellStyle name="Hyperlink" xfId="303" builtinId="8" hidden="1"/>
    <cellStyle name="Hyperlink" xfId="305" builtinId="8" hidden="1"/>
    <cellStyle name="Hyperlink" xfId="309" builtinId="8" hidden="1"/>
    <cellStyle name="Hyperlink" xfId="311" builtinId="8" hidden="1"/>
    <cellStyle name="Hyperlink" xfId="313" builtinId="8" hidden="1"/>
    <cellStyle name="Hyperlink" xfId="317" builtinId="8" hidden="1"/>
    <cellStyle name="Hyperlink" xfId="281" builtinId="8" hidden="1"/>
    <cellStyle name="Hyperlink" xfId="229" builtinId="8" hidden="1"/>
    <cellStyle name="Hyperlink" xfId="231" builtinId="8" hidden="1"/>
    <cellStyle name="Hyperlink" xfId="233" builtinId="8" hidden="1"/>
    <cellStyle name="Hyperlink" xfId="237" builtinId="8" hidden="1"/>
    <cellStyle name="Hyperlink" xfId="241" builtinId="8" hidden="1"/>
    <cellStyle name="Hyperlink" xfId="245" builtinId="8" hidden="1"/>
    <cellStyle name="Hyperlink" xfId="247" builtinId="8" hidden="1"/>
    <cellStyle name="Hyperlink" xfId="249" builtinId="8" hidden="1"/>
    <cellStyle name="Hyperlink" xfId="253" builtinId="8" hidden="1"/>
    <cellStyle name="Hyperlink" xfId="255" builtinId="8" hidden="1"/>
    <cellStyle name="Hyperlink" xfId="239" builtinId="8" hidden="1"/>
    <cellStyle name="Hyperlink" xfId="215" builtinId="8" hidden="1"/>
    <cellStyle name="Hyperlink" xfId="217" builtinId="8" hidden="1"/>
    <cellStyle name="Hyperlink" xfId="221" builtinId="8" hidden="1"/>
    <cellStyle name="Hyperlink" xfId="223" builtinId="8" hidden="1"/>
    <cellStyle name="Hyperlink" xfId="225" builtinId="8" hidden="1"/>
    <cellStyle name="Hyperlink" xfId="209" builtinId="8" hidden="1"/>
    <cellStyle name="Hyperlink" xfId="213" builtinId="8" hidden="1"/>
    <cellStyle name="Hyperlink" xfId="207" builtinId="8" hidden="1"/>
    <cellStyle name="Hyperlink" xfId="205" builtinId="8" hidden="1"/>
    <cellStyle name="Normal" xfId="0" builtinId="0"/>
  </cellStyles>
  <dxfs count="0"/>
  <tableStyles count="0" defaultTableStyle="TableStyleMedium9" defaultPivotStyle="PivotStyleMedium4"/>
  <colors>
    <mruColors>
      <color rgb="FF9B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0555555555555"/>
          <c:y val="0.125"/>
          <c:w val="0.81863888888888892"/>
          <c:h val="0.637660761154855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'DOR Analysis'!$I$1</c:f>
              <c:strCache>
                <c:ptCount val="1"/>
                <c:pt idx="0">
                  <c:v>Deep Reef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'DOR Analysis'!$J$5:$J$15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1896.2483265778742</c:v>
                  </c:pt>
                  <c:pt idx="4">
                    <c:v>904.05068990174254</c:v>
                  </c:pt>
                  <c:pt idx="5">
                    <c:v>1224.217322516598</c:v>
                  </c:pt>
                  <c:pt idx="6">
                    <c:v>975.00718003630288</c:v>
                  </c:pt>
                  <c:pt idx="7">
                    <c:v>1171.4165129798721</c:v>
                  </c:pt>
                  <c:pt idx="8">
                    <c:v>977.064791605903</c:v>
                  </c:pt>
                  <c:pt idx="9">
                    <c:v>0</c:v>
                  </c:pt>
                  <c:pt idx="10">
                    <c:v>840.48321639223991</c:v>
                  </c:pt>
                </c:numCache>
              </c:numRef>
            </c:plus>
            <c:minus>
              <c:numRef>
                <c:f>'DOR Analysis'!$J$5:$J$15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1896.2483265778742</c:v>
                  </c:pt>
                  <c:pt idx="4">
                    <c:v>904.05068990174254</c:v>
                  </c:pt>
                  <c:pt idx="5">
                    <c:v>1224.217322516598</c:v>
                  </c:pt>
                  <c:pt idx="6">
                    <c:v>975.00718003630288</c:v>
                  </c:pt>
                  <c:pt idx="7">
                    <c:v>1171.4165129798721</c:v>
                  </c:pt>
                  <c:pt idx="8">
                    <c:v>977.064791605903</c:v>
                  </c:pt>
                  <c:pt idx="9">
                    <c:v>0</c:v>
                  </c:pt>
                  <c:pt idx="10">
                    <c:v>840.48321639223991</c:v>
                  </c:pt>
                </c:numCache>
              </c:numRef>
            </c:minus>
          </c:errBars>
          <c:cat>
            <c:numRef>
              <c:f>'DOR Analysis'!$H$5:$H$15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'DOR Analysis'!$I$5:$I$15</c:f>
              <c:numCache>
                <c:formatCode>General</c:formatCode>
                <c:ptCount val="11"/>
                <c:pt idx="0">
                  <c:v>4427.7777777777765</c:v>
                </c:pt>
                <c:pt idx="1">
                  <c:v>0</c:v>
                </c:pt>
                <c:pt idx="2">
                  <c:v>0</c:v>
                </c:pt>
                <c:pt idx="3">
                  <c:v>4206.1111111111095</c:v>
                </c:pt>
                <c:pt idx="4">
                  <c:v>3957.6388888888878</c:v>
                </c:pt>
                <c:pt idx="5">
                  <c:v>4481.060606060606</c:v>
                </c:pt>
                <c:pt idx="6">
                  <c:v>3854.898989898988</c:v>
                </c:pt>
                <c:pt idx="7">
                  <c:v>4680.2991452991446</c:v>
                </c:pt>
                <c:pt idx="8">
                  <c:v>3391.2037037037026</c:v>
                </c:pt>
                <c:pt idx="9">
                  <c:v>0</c:v>
                </c:pt>
                <c:pt idx="10">
                  <c:v>4999.9999999999991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4-E047-AA6B-7B6C01435A23}"/>
            </c:ext>
          </c:extLst>
        </c:ser>
        <c:ser>
          <c:idx val="2"/>
          <c:order val="1"/>
          <c:tx>
            <c:strRef>
              <c:f>'DOR Analysis'!$K$1</c:f>
              <c:strCache>
                <c:ptCount val="1"/>
                <c:pt idx="0">
                  <c:v>Rim Reef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'DOR Analysis'!$L$5:$L$15</c:f>
                <c:numCache>
                  <c:formatCode>General</c:formatCode>
                  <c:ptCount val="11"/>
                  <c:pt idx="1">
                    <c:v>1318.2723839136199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1020.6081258259973</c:v>
                  </c:pt>
                  <c:pt idx="6">
                    <c:v>419.37698746255597</c:v>
                  </c:pt>
                  <c:pt idx="7">
                    <c:v>1892.5842121290125</c:v>
                  </c:pt>
                  <c:pt idx="8">
                    <c:v>2241.1356592606958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'DOR Analysis'!$L$5:$L$15</c:f>
                <c:numCache>
                  <c:formatCode>General</c:formatCode>
                  <c:ptCount val="11"/>
                  <c:pt idx="1">
                    <c:v>1318.2723839136199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1020.6081258259973</c:v>
                  </c:pt>
                  <c:pt idx="6">
                    <c:v>419.37698746255597</c:v>
                  </c:pt>
                  <c:pt idx="7">
                    <c:v>1892.5842121290125</c:v>
                  </c:pt>
                  <c:pt idx="8">
                    <c:v>2241.1356592606958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</c:errBars>
          <c:cat>
            <c:numRef>
              <c:f>'DOR Analysis'!$H$5:$H$15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'DOR Analysis'!$K$5:$K$15</c:f>
              <c:numCache>
                <c:formatCode>General</c:formatCode>
                <c:ptCount val="11"/>
                <c:pt idx="0">
                  <c:v>0</c:v>
                </c:pt>
                <c:pt idx="1">
                  <c:v>4351.8518518518513</c:v>
                </c:pt>
                <c:pt idx="2">
                  <c:v>0</c:v>
                </c:pt>
                <c:pt idx="3">
                  <c:v>3374.9999999999991</c:v>
                </c:pt>
                <c:pt idx="4">
                  <c:v>0</c:v>
                </c:pt>
                <c:pt idx="5">
                  <c:v>4033.3333333333321</c:v>
                </c:pt>
                <c:pt idx="6">
                  <c:v>5931.9444444444425</c:v>
                </c:pt>
                <c:pt idx="7">
                  <c:v>3029.1666666666661</c:v>
                </c:pt>
                <c:pt idx="8">
                  <c:v>4609.7222222222208</c:v>
                </c:pt>
                <c:pt idx="9">
                  <c:v>0</c:v>
                </c:pt>
                <c:pt idx="10">
                  <c:v>4577.7777777777765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4-E047-AA6B-7B6C01435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99680"/>
        <c:axId val="129801600"/>
      </c:barChart>
      <c:catAx>
        <c:axId val="12979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Lunar day</a:t>
                </a:r>
                <a:r>
                  <a:rPr lang="en-US" sz="1200" b="0" i="0" u="none" strike="noStrike" baseline="0"/>
                  <a:t> 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614790026246719"/>
              <c:y val="0.870188258841745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01600"/>
        <c:crosses val="autoZero"/>
        <c:auto val="1"/>
        <c:lblAlgn val="ctr"/>
        <c:lblOffset val="100"/>
        <c:noMultiLvlLbl val="0"/>
      </c:catAx>
      <c:valAx>
        <c:axId val="129801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effectLst/>
                  </a:rPr>
                  <a:t>Average Zooxanthellae Density </a:t>
                </a:r>
              </a:p>
            </c:rich>
          </c:tx>
          <c:layout>
            <c:manualLayout>
              <c:xMode val="edge"/>
              <c:yMode val="edge"/>
              <c:x val="0"/>
              <c:y val="5.090994920598954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506408573928259"/>
          <c:y val="4.0579316074699293E-2"/>
          <c:w val="0.4818202099737533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91666666666665"/>
          <c:y val="0.12549972620328934"/>
          <c:w val="0.79086111111111101"/>
          <c:h val="0.662006835476500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7F-7241-9BA0-6A69F72EE29F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87F-7241-9BA0-6A69F72EE29F}"/>
              </c:ext>
            </c:extLst>
          </c:dPt>
          <c:errBars>
            <c:errBarType val="both"/>
            <c:errValType val="cust"/>
            <c:noEndCap val="0"/>
            <c:plus>
              <c:numRef>
                <c:f>'DOR Analysis'!$E$2:$E$3</c:f>
                <c:numCache>
                  <c:formatCode>General</c:formatCode>
                  <c:ptCount val="2"/>
                  <c:pt idx="0">
                    <c:v>424.81793561961808</c:v>
                  </c:pt>
                  <c:pt idx="1">
                    <c:v>502.5077979061835</c:v>
                  </c:pt>
                </c:numCache>
              </c:numRef>
            </c:plus>
            <c:minus>
              <c:numRef>
                <c:f>'DOR Analysis'!$E$2:$E$3</c:f>
                <c:numCache>
                  <c:formatCode>General</c:formatCode>
                  <c:ptCount val="2"/>
                  <c:pt idx="0">
                    <c:v>424.81793561961808</c:v>
                  </c:pt>
                  <c:pt idx="1">
                    <c:v>502.5077979061835</c:v>
                  </c:pt>
                </c:numCache>
              </c:numRef>
            </c:minus>
          </c:errBars>
          <c:cat>
            <c:strRef>
              <c:f>'DOR Analysis'!$B$2:$B$3</c:f>
              <c:strCache>
                <c:ptCount val="2"/>
                <c:pt idx="0">
                  <c:v>Deep</c:v>
                </c:pt>
                <c:pt idx="1">
                  <c:v>Rim</c:v>
                </c:pt>
              </c:strCache>
            </c:strRef>
          </c:cat>
          <c:val>
            <c:numRef>
              <c:f>'DOR Analysis'!$D$2:$D$3</c:f>
              <c:numCache>
                <c:formatCode>General</c:formatCode>
                <c:ptCount val="2"/>
                <c:pt idx="0">
                  <c:v>4274.6597222222217</c:v>
                </c:pt>
                <c:pt idx="1">
                  <c:v>4149.9999999999982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F-7241-9BA0-6A69F72E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6"/>
        <c:overlap val="-27"/>
        <c:axId val="134576384"/>
        <c:axId val="134582656"/>
      </c:barChart>
      <c:catAx>
        <c:axId val="13457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Reef</a:t>
                </a:r>
                <a:r>
                  <a:rPr lang="en-US" sz="1200" baseline="0"/>
                  <a:t> Zone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82656"/>
        <c:crosses val="autoZero"/>
        <c:auto val="1"/>
        <c:lblAlgn val="ctr"/>
        <c:lblOffset val="100"/>
        <c:noMultiLvlLbl val="0"/>
      </c:catAx>
      <c:valAx>
        <c:axId val="13458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 Zooxanthellae Density</a:t>
                </a:r>
                <a:r>
                  <a:rPr lang="en-US" sz="1200" baseline="0"/>
                  <a:t> 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9444444444444445E-2"/>
              <c:y val="8.029645574878681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9365346212737"/>
          <c:y val="0.10185192629277078"/>
          <c:w val="0.8284440383473155"/>
          <c:h val="0.7357713619130942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'DOR Analysis'!$M$80</c:f>
              <c:strCache>
                <c:ptCount val="1"/>
                <c:pt idx="0">
                  <c:v>Deep Reef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'DOR Analysis'!$P$85:$P$94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7.0564880210623375</c:v>
                  </c:pt>
                  <c:pt idx="3">
                    <c:v>7.1153359027634524</c:v>
                  </c:pt>
                  <c:pt idx="4">
                    <c:v>7.0726979397313041</c:v>
                  </c:pt>
                  <c:pt idx="5">
                    <c:v>7.3910483444944077</c:v>
                  </c:pt>
                  <c:pt idx="6">
                    <c:v>7.0630443445496844</c:v>
                  </c:pt>
                  <c:pt idx="7">
                    <c:v>5.1746726558108405</c:v>
                  </c:pt>
                  <c:pt idx="8">
                    <c:v>7.5082613230761943</c:v>
                  </c:pt>
                  <c:pt idx="9">
                    <c:v>7.7691594644324899</c:v>
                  </c:pt>
                </c:numCache>
              </c:numRef>
            </c:plus>
            <c:minus>
              <c:numRef>
                <c:f>'DOR Analysis'!$P$85:$P$94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7.0564880210623375</c:v>
                  </c:pt>
                  <c:pt idx="3">
                    <c:v>7.1153359027634524</c:v>
                  </c:pt>
                  <c:pt idx="4">
                    <c:v>7.0726979397313041</c:v>
                  </c:pt>
                  <c:pt idx="5">
                    <c:v>7.3910483444944077</c:v>
                  </c:pt>
                  <c:pt idx="6">
                    <c:v>7.0630443445496844</c:v>
                  </c:pt>
                  <c:pt idx="7">
                    <c:v>5.1746726558108405</c:v>
                  </c:pt>
                  <c:pt idx="8">
                    <c:v>7.5082613230761943</c:v>
                  </c:pt>
                  <c:pt idx="9">
                    <c:v>7.7691594644324899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'DOR Analysis'!$L$85:$L$94</c:f>
              <c:numCache>
                <c:formatCode>General</c:formatCode>
                <c:ptCount val="1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cat>
          <c:val>
            <c:numRef>
              <c:f>'DOR Analysis'!$M$85:$M$94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20.285049422427537</c:v>
                </c:pt>
                <c:pt idx="3">
                  <c:v>19.670723851302675</c:v>
                </c:pt>
                <c:pt idx="4">
                  <c:v>19.976160476054545</c:v>
                </c:pt>
                <c:pt idx="5">
                  <c:v>19.973880717799382</c:v>
                </c:pt>
                <c:pt idx="6">
                  <c:v>19.754080607941766</c:v>
                </c:pt>
                <c:pt idx="7">
                  <c:v>20.20484962688769</c:v>
                </c:pt>
                <c:pt idx="8">
                  <c:v>19.560222276764637</c:v>
                </c:pt>
                <c:pt idx="9">
                  <c:v>20.398478633494111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57-624B-AECA-E6AAA5645A11}"/>
            </c:ext>
          </c:extLst>
        </c:ser>
        <c:ser>
          <c:idx val="0"/>
          <c:order val="1"/>
          <c:tx>
            <c:strRef>
              <c:f>'DOR Analysis'!$N$80</c:f>
              <c:strCache>
                <c:ptCount val="1"/>
                <c:pt idx="0">
                  <c:v>Rim Reef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'DOR Analysis'!$Q$85:$Q$94</c:f>
                <c:numCache>
                  <c:formatCode>General</c:formatCode>
                  <c:ptCount val="10"/>
                  <c:pt idx="0">
                    <c:v>5.7317090190714532</c:v>
                  </c:pt>
                  <c:pt idx="1">
                    <c:v>4.5323743096845286</c:v>
                  </c:pt>
                  <c:pt idx="2">
                    <c:v>0</c:v>
                  </c:pt>
                  <c:pt idx="3">
                    <c:v>4.4559272663916962</c:v>
                  </c:pt>
                  <c:pt idx="4">
                    <c:v>5.2544096987530038</c:v>
                  </c:pt>
                  <c:pt idx="5">
                    <c:v>4.5879943364012314</c:v>
                  </c:pt>
                  <c:pt idx="6">
                    <c:v>5.0268302306701491</c:v>
                  </c:pt>
                  <c:pt idx="7">
                    <c:v>5.1746726558108405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'DOR Analysis'!$Q$85:$Q$94</c:f>
                <c:numCache>
                  <c:formatCode>General</c:formatCode>
                  <c:ptCount val="10"/>
                  <c:pt idx="0">
                    <c:v>5.7317090190714532</c:v>
                  </c:pt>
                  <c:pt idx="1">
                    <c:v>4.5323743096845286</c:v>
                  </c:pt>
                  <c:pt idx="2">
                    <c:v>0</c:v>
                  </c:pt>
                  <c:pt idx="3">
                    <c:v>4.4559272663916962</c:v>
                  </c:pt>
                  <c:pt idx="4">
                    <c:v>5.2544096987530038</c:v>
                  </c:pt>
                  <c:pt idx="5">
                    <c:v>4.5879943364012314</c:v>
                  </c:pt>
                  <c:pt idx="6">
                    <c:v>5.0268302306701491</c:v>
                  </c:pt>
                  <c:pt idx="7">
                    <c:v>5.1746726558108405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</c:errBars>
          <c:cat>
            <c:numRef>
              <c:f>'DOR Analysis'!$L$85:$L$94</c:f>
              <c:numCache>
                <c:formatCode>General</c:formatCode>
                <c:ptCount val="10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cat>
          <c:val>
            <c:numRef>
              <c:f>'DOR Analysis'!$N$85:$N$94</c:f>
              <c:numCache>
                <c:formatCode>General</c:formatCode>
                <c:ptCount val="10"/>
                <c:pt idx="0">
                  <c:v>16.863749614405577</c:v>
                </c:pt>
                <c:pt idx="1">
                  <c:v>13.298951918750065</c:v>
                </c:pt>
                <c:pt idx="2">
                  <c:v>18.749884315212771</c:v>
                </c:pt>
                <c:pt idx="3">
                  <c:v>17.359864250422163</c:v>
                </c:pt>
                <c:pt idx="4">
                  <c:v>16.906959262919891</c:v>
                </c:pt>
                <c:pt idx="5">
                  <c:v>17.278833330397227</c:v>
                </c:pt>
                <c:pt idx="6">
                  <c:v>16.775654634516748</c:v>
                </c:pt>
                <c:pt idx="7">
                  <c:v>16.055947542243267</c:v>
                </c:pt>
                <c:pt idx="8">
                  <c:v>0</c:v>
                </c:pt>
                <c:pt idx="9">
                  <c:v>15.041408007081987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D-D447-8478-55B21D37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09888"/>
        <c:axId val="133511808"/>
      </c:barChart>
      <c:catAx>
        <c:axId val="13350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tx1"/>
                    </a:solidFill>
                  </a:rPr>
                  <a:t>Luna</a:t>
                </a:r>
                <a:r>
                  <a:rPr lang="en-US" sz="1000" baseline="0">
                    <a:solidFill>
                      <a:schemeClr val="tx1"/>
                    </a:solidFill>
                  </a:rPr>
                  <a:t>r Day</a:t>
                </a:r>
                <a:endParaRPr lang="en-US" sz="1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316535433070865"/>
              <c:y val="0.926504082822980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11808"/>
        <c:crosses val="autoZero"/>
        <c:auto val="1"/>
        <c:lblAlgn val="ctr"/>
        <c:lblOffset val="100"/>
        <c:noMultiLvlLbl val="0"/>
      </c:catAx>
      <c:valAx>
        <c:axId val="133511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400" baseline="0">
                    <a:solidFill>
                      <a:schemeClr val="tx1"/>
                    </a:solidFill>
                  </a:rPr>
                  <a:t> </a:t>
                </a:r>
                <a:r>
                  <a:rPr lang="en-US" sz="1000" baseline="0">
                    <a:solidFill>
                      <a:schemeClr val="tx1"/>
                    </a:solidFill>
                  </a:rPr>
                  <a:t>Larval Zooxanthellae Density </a:t>
                </a:r>
              </a:p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>
                    <a:solidFill>
                      <a:schemeClr val="tx1"/>
                    </a:solidFill>
                  </a:rPr>
                  <a:t>(x10</a:t>
                </a:r>
                <a:r>
                  <a:rPr lang="en-US" sz="1000" baseline="30000">
                    <a:solidFill>
                      <a:schemeClr val="tx1"/>
                    </a:solidFill>
                  </a:rPr>
                  <a:t>3</a:t>
                </a:r>
                <a:r>
                  <a:rPr lang="en-US" sz="1000" baseline="0">
                    <a:solidFill>
                      <a:schemeClr val="tx1"/>
                    </a:solidFill>
                  </a:rPr>
                  <a:t> cells mm</a:t>
                </a:r>
                <a:r>
                  <a:rPr lang="en-US" sz="1000" baseline="30000">
                    <a:solidFill>
                      <a:schemeClr val="tx1"/>
                    </a:solidFill>
                  </a:rPr>
                  <a:t>-3</a:t>
                </a:r>
                <a:r>
                  <a:rPr lang="en-US" sz="1000" baseline="0">
                    <a:solidFill>
                      <a:schemeClr val="tx1"/>
                    </a:solidFill>
                  </a:rPr>
                  <a:t>)</a:t>
                </a:r>
                <a:endParaRPr lang="en-US" sz="1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472426720377787E-2"/>
              <c:y val="8.6831263380729343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65524010508673"/>
          <c:y val="5.6133712452610104E-2"/>
          <c:w val="0.4108655994045875"/>
          <c:h val="6.3539518086554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86930879685458"/>
          <c:y val="6.5936802338519146E-2"/>
          <c:w val="0.77473133309548581"/>
          <c:h val="0.78340076003444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'DOR Analysis'!$D$44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62F-E040-AB87-558CD414D365}"/>
              </c:ext>
            </c:extLst>
          </c:dPt>
          <c:errBars>
            <c:errBarType val="both"/>
            <c:errValType val="cust"/>
            <c:noEndCap val="0"/>
            <c:plus>
              <c:numRef>
                <c:f>'DOR Analysis'!$E$45:$E$46</c:f>
                <c:numCache>
                  <c:formatCode>General</c:formatCode>
                  <c:ptCount val="2"/>
                  <c:pt idx="0">
                    <c:v>7.2866380735220071</c:v>
                  </c:pt>
                  <c:pt idx="1">
                    <c:v>4.5464242939275588</c:v>
                  </c:pt>
                </c:numCache>
              </c:numRef>
            </c:plus>
            <c:minus>
              <c:numRef>
                <c:f>'DOR Analysis'!$E$45:$E$46</c:f>
                <c:numCache>
                  <c:formatCode>General</c:formatCode>
                  <c:ptCount val="2"/>
                  <c:pt idx="0">
                    <c:v>7.2866380735220071</c:v>
                  </c:pt>
                  <c:pt idx="1">
                    <c:v>4.5464242939275588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'DOR Analysis'!$C$45:$C$46</c:f>
              <c:strCache>
                <c:ptCount val="2"/>
                <c:pt idx="0">
                  <c:v>Deep</c:v>
                </c:pt>
                <c:pt idx="1">
                  <c:v>Rim</c:v>
                </c:pt>
              </c:strCache>
            </c:strRef>
          </c:cat>
          <c:val>
            <c:numRef>
              <c:f>'DOR Analysis'!$D$45:$D$46</c:f>
              <c:numCache>
                <c:formatCode>General</c:formatCode>
                <c:ptCount val="2"/>
                <c:pt idx="0">
                  <c:v>20.033021831063301</c:v>
                </c:pt>
                <c:pt idx="1">
                  <c:v>16.015079017990466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F-E040-AB87-558CD414D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1"/>
        <c:overlap val="-27"/>
        <c:axId val="133559040"/>
        <c:axId val="133560960"/>
      </c:barChart>
      <c:catAx>
        <c:axId val="13355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tx1"/>
                    </a:solidFill>
                  </a:rPr>
                  <a:t>Reef</a:t>
                </a:r>
                <a:r>
                  <a:rPr lang="en-US" sz="1000" baseline="0">
                    <a:solidFill>
                      <a:schemeClr val="tx1"/>
                    </a:solidFill>
                  </a:rPr>
                  <a:t> Zone</a:t>
                </a:r>
                <a:endParaRPr lang="en-US" sz="1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0544020534555079"/>
              <c:y val="0.91637685210945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0960"/>
        <c:crosses val="autoZero"/>
        <c:auto val="1"/>
        <c:lblAlgn val="ctr"/>
        <c:lblOffset val="100"/>
        <c:noMultiLvlLbl val="0"/>
      </c:catAx>
      <c:valAx>
        <c:axId val="133560960"/>
        <c:scaling>
          <c:orientation val="minMax"/>
          <c:max val="27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ysClr val="windowText" lastClr="000000"/>
                    </a:solidFill>
                    <a:effectLst/>
                  </a:rPr>
                  <a:t>Larval Zooxanthellae Density 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  <a:p>
                <a:pPr>
                  <a:defRPr sz="4400"/>
                </a:pPr>
                <a:r>
                  <a:rPr lang="en-US" sz="1000" b="0" i="0" baseline="0">
                    <a:solidFill>
                      <a:sysClr val="windowText" lastClr="000000"/>
                    </a:solidFill>
                    <a:effectLst/>
                  </a:rPr>
                  <a:t>(x10</a:t>
                </a:r>
                <a:r>
                  <a:rPr lang="en-US" sz="1000" b="0" i="0" baseline="30000">
                    <a:solidFill>
                      <a:sysClr val="windowText" lastClr="000000"/>
                    </a:solidFill>
                    <a:effectLst/>
                  </a:rPr>
                  <a:t>3</a:t>
                </a:r>
                <a:r>
                  <a:rPr lang="en-US" sz="1000" b="0" i="0" baseline="0">
                    <a:solidFill>
                      <a:sysClr val="windowText" lastClr="000000"/>
                    </a:solidFill>
                    <a:effectLst/>
                  </a:rPr>
                  <a:t> cells per mm</a:t>
                </a:r>
                <a:r>
                  <a:rPr lang="en-US" sz="1000" b="0" i="0" baseline="30000">
                    <a:solidFill>
                      <a:sysClr val="windowText" lastClr="000000"/>
                    </a:solidFill>
                    <a:effectLst/>
                  </a:rPr>
                  <a:t>-3</a:t>
                </a:r>
                <a:r>
                  <a:rPr lang="en-US" sz="1000" b="0" i="0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2.5276248188644448E-2"/>
              <c:y val="0.32153382945580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 Analysis'!$A$7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66-8249-828B-3D5A889B7F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866-8249-828B-3D5A889B7F9D}"/>
              </c:ext>
            </c:extLst>
          </c:dPt>
          <c:errBars>
            <c:errBarType val="both"/>
            <c:errValType val="cust"/>
            <c:noEndCap val="0"/>
            <c:plus>
              <c:numRef>
                <c:f>'PE Analysis'!$B$8:$C$8</c:f>
                <c:numCache>
                  <c:formatCode>General</c:formatCode>
                  <c:ptCount val="2"/>
                  <c:pt idx="0">
                    <c:v>2.5682533046998803</c:v>
                  </c:pt>
                  <c:pt idx="1">
                    <c:v>2.9669296157344203</c:v>
                  </c:pt>
                </c:numCache>
              </c:numRef>
            </c:plus>
            <c:minus>
              <c:numRef>
                <c:f>'PE Analysis'!$B$8:$C$8</c:f>
                <c:numCache>
                  <c:formatCode>General</c:formatCode>
                  <c:ptCount val="2"/>
                  <c:pt idx="0">
                    <c:v>2.5682533046998803</c:v>
                  </c:pt>
                  <c:pt idx="1">
                    <c:v>2.9669296157344203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 Analysis'!$B$6:$C$6</c:f>
              <c:strCache>
                <c:ptCount val="2"/>
                <c:pt idx="0">
                  <c:v>Deep</c:v>
                </c:pt>
                <c:pt idx="1">
                  <c:v>Rim</c:v>
                </c:pt>
              </c:strCache>
            </c:strRef>
          </c:cat>
          <c:val>
            <c:numRef>
              <c:f>'PE Analysis'!$B$7:$C$7</c:f>
              <c:numCache>
                <c:formatCode>General</c:formatCode>
                <c:ptCount val="2"/>
                <c:pt idx="0">
                  <c:v>5.9215673830988802</c:v>
                </c:pt>
                <c:pt idx="1">
                  <c:v>6.7470562450481903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8249-828B-3D5A889B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963536"/>
        <c:axId val="1196573936"/>
      </c:barChart>
      <c:catAx>
        <c:axId val="119996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73936"/>
        <c:crosses val="autoZero"/>
        <c:auto val="1"/>
        <c:lblAlgn val="ctr"/>
        <c:lblOffset val="100"/>
        <c:noMultiLvlLbl val="0"/>
      </c:catAx>
      <c:valAx>
        <c:axId val="119657393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solidFill>
                      <a:schemeClr val="tx1"/>
                    </a:solidFill>
                    <a:effectLst/>
                  </a:rPr>
                  <a:t>Larval Zooxanthellae Density </a:t>
                </a:r>
                <a:endParaRPr lang="en-US" sz="2000">
                  <a:solidFill>
                    <a:schemeClr val="tx1"/>
                  </a:solidFill>
                  <a:effectLst/>
                </a:endParaRPr>
              </a:p>
              <a:p>
                <a:pPr>
                  <a:defRPr/>
                </a:pPr>
                <a:r>
                  <a:rPr lang="en-US" sz="2000" b="0" i="0" baseline="0">
                    <a:solidFill>
                      <a:schemeClr val="tx1"/>
                    </a:solidFill>
                    <a:effectLst/>
                  </a:rPr>
                  <a:t>(x10</a:t>
                </a:r>
                <a:r>
                  <a:rPr lang="en-US" sz="2000" b="0" i="0" baseline="30000">
                    <a:solidFill>
                      <a:schemeClr val="tx1"/>
                    </a:solidFill>
                    <a:effectLst/>
                  </a:rPr>
                  <a:t>3</a:t>
                </a:r>
                <a:r>
                  <a:rPr lang="en-US" sz="2000" b="0" i="0" baseline="0">
                    <a:solidFill>
                      <a:schemeClr val="tx1"/>
                    </a:solidFill>
                    <a:effectLst/>
                  </a:rPr>
                  <a:t> cells per mm</a:t>
                </a:r>
                <a:r>
                  <a:rPr lang="en-US" sz="2000" b="0" i="0" baseline="30000">
                    <a:solidFill>
                      <a:schemeClr val="tx1"/>
                    </a:solidFill>
                    <a:effectLst/>
                  </a:rPr>
                  <a:t>-3</a:t>
                </a:r>
                <a:r>
                  <a:rPr lang="en-US" sz="2000" b="0" i="0" baseline="0">
                    <a:solidFill>
                      <a:schemeClr val="tx1"/>
                    </a:solidFill>
                    <a:effectLst/>
                  </a:rPr>
                  <a:t>)</a:t>
                </a:r>
                <a:r>
                  <a:rPr lang="en-US" sz="2000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09366666245372"/>
          <c:y val="7.4224333737129014E-2"/>
          <c:w val="0.77149752963068208"/>
          <c:h val="0.730177807892707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'final analysis'!$A$9</c:f>
              <c:strCache>
                <c:ptCount val="1"/>
                <c:pt idx="0">
                  <c:v>Pre-Exposure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'final analysis'!$B$4:$C$4</c:f>
                <c:numCache>
                  <c:formatCode>General</c:formatCode>
                  <c:ptCount val="2"/>
                  <c:pt idx="0">
                    <c:v>6.6832446022245504</c:v>
                  </c:pt>
                  <c:pt idx="1">
                    <c:v>6.1133922754558094</c:v>
                  </c:pt>
                </c:numCache>
              </c:numRef>
            </c:plus>
            <c:minus>
              <c:numRef>
                <c:f>'final analysis'!$B$4:$C$4</c:f>
                <c:numCache>
                  <c:formatCode>General</c:formatCode>
                  <c:ptCount val="2"/>
                  <c:pt idx="0">
                    <c:v>6.6832446022245504</c:v>
                  </c:pt>
                  <c:pt idx="1">
                    <c:v>6.1133922754558094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'final analysis'!$B$8:$C$8</c:f>
              <c:strCache>
                <c:ptCount val="2"/>
                <c:pt idx="0">
                  <c:v>Deep</c:v>
                </c:pt>
                <c:pt idx="1">
                  <c:v>Rim</c:v>
                </c:pt>
              </c:strCache>
            </c:strRef>
          </c:cat>
          <c:val>
            <c:numRef>
              <c:f>'final analysis'!$B$9:$C$9</c:f>
              <c:numCache>
                <c:formatCode>General</c:formatCode>
                <c:ptCount val="2"/>
                <c:pt idx="0">
                  <c:v>19.286949332431</c:v>
                </c:pt>
                <c:pt idx="1">
                  <c:v>16.940098175061898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4-914C-B91E-717C655222A1}"/>
            </c:ext>
          </c:extLst>
        </c:ser>
        <c:ser>
          <c:idx val="1"/>
          <c:order val="1"/>
          <c:tx>
            <c:strRef>
              <c:f>'final analysis'!$A$10</c:f>
              <c:strCache>
                <c:ptCount val="1"/>
                <c:pt idx="0">
                  <c:v>Post-Exposure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'final analysis'!$F$4:$G$4</c:f>
                <c:numCache>
                  <c:formatCode>General</c:formatCode>
                  <c:ptCount val="2"/>
                  <c:pt idx="0">
                    <c:v>2.5682533046998803</c:v>
                  </c:pt>
                  <c:pt idx="1">
                    <c:v>2.9669296157344203</c:v>
                  </c:pt>
                </c:numCache>
              </c:numRef>
            </c:plus>
            <c:minus>
              <c:numRef>
                <c:f>'final analysis'!$F$4:$G$4</c:f>
                <c:numCache>
                  <c:formatCode>General</c:formatCode>
                  <c:ptCount val="2"/>
                  <c:pt idx="0">
                    <c:v>2.5682533046998803</c:v>
                  </c:pt>
                  <c:pt idx="1">
                    <c:v>2.9669296157344203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'final analysis'!$B$8:$C$8</c:f>
              <c:strCache>
                <c:ptCount val="2"/>
                <c:pt idx="0">
                  <c:v>Deep</c:v>
                </c:pt>
                <c:pt idx="1">
                  <c:v>Rim</c:v>
                </c:pt>
              </c:strCache>
            </c:strRef>
          </c:cat>
          <c:val>
            <c:numRef>
              <c:f>'final analysis'!$B$10:$C$10</c:f>
              <c:numCache>
                <c:formatCode>General</c:formatCode>
                <c:ptCount val="2"/>
                <c:pt idx="0">
                  <c:v>5.9215673830988802</c:v>
                </c:pt>
                <c:pt idx="1">
                  <c:v>6.7470562450481903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4-914C-B91E-717C65522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865392"/>
        <c:axId val="1200250176"/>
      </c:barChart>
      <c:catAx>
        <c:axId val="11998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50176"/>
        <c:crosses val="autoZero"/>
        <c:auto val="1"/>
        <c:lblAlgn val="ctr"/>
        <c:lblOffset val="100"/>
        <c:noMultiLvlLbl val="0"/>
      </c:catAx>
      <c:valAx>
        <c:axId val="1200250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Larval Zooxanthellae Density 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  <a:p>
                <a:pPr>
                  <a:defRPr/>
                </a:pP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(x10</a:t>
                </a:r>
                <a:r>
                  <a:rPr lang="en-US" sz="1800" b="0" i="0" baseline="30000">
                    <a:solidFill>
                      <a:schemeClr val="tx1"/>
                    </a:solidFill>
                    <a:effectLst/>
                  </a:rPr>
                  <a:t>3</a:t>
                </a: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 cells per mm</a:t>
                </a:r>
                <a:r>
                  <a:rPr lang="en-US" sz="1800" b="0" i="0" baseline="30000">
                    <a:solidFill>
                      <a:schemeClr val="tx1"/>
                    </a:solidFill>
                    <a:effectLst/>
                  </a:rPr>
                  <a:t>-3</a:t>
                </a: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) 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2.1386357604175881E-2"/>
              <c:y val="0.15523056680578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114292081414352"/>
          <c:y val="5.7598775672328795E-2"/>
          <c:w val="0.54887787847273806"/>
          <c:h val="4.7092689081520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376114</xdr:colOff>
      <xdr:row>1</xdr:row>
      <xdr:rowOff>164610</xdr:rowOff>
    </xdr:from>
    <xdr:to>
      <xdr:col>19</xdr:col>
      <xdr:colOff>229575</xdr:colOff>
      <xdr:row>15</xdr:row>
      <xdr:rowOff>42983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437174</xdr:colOff>
      <xdr:row>16</xdr:row>
      <xdr:rowOff>147516</xdr:rowOff>
    </xdr:from>
    <xdr:to>
      <xdr:col>19</xdr:col>
      <xdr:colOff>290635</xdr:colOff>
      <xdr:row>30</xdr:row>
      <xdr:rowOff>25889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446942</xdr:colOff>
      <xdr:row>17</xdr:row>
      <xdr:rowOff>139211</xdr:rowOff>
    </xdr:from>
    <xdr:to>
      <xdr:col>17</xdr:col>
      <xdr:colOff>315057</xdr:colOff>
      <xdr:row>19</xdr:row>
      <xdr:rowOff>29307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0638692" y="3502269"/>
          <a:ext cx="1216269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P</a:t>
          </a:r>
          <a:r>
            <a:rPr lang="en-US" sz="1200" baseline="0"/>
            <a:t> = 0.498, T-Test</a:t>
          </a:r>
          <a:endParaRPr lang="en-US" sz="1200"/>
        </a:p>
      </xdr:txBody>
    </xdr:sp>
    <xdr:clientData/>
  </xdr:twoCellAnchor>
  <xdr:twoCellAnchor>
    <xdr:from>
      <xdr:col>5</xdr:col>
      <xdr:colOff>511689</xdr:colOff>
      <xdr:row>99</xdr:row>
      <xdr:rowOff>158750</xdr:rowOff>
    </xdr:from>
    <xdr:to>
      <xdr:col>18</xdr:col>
      <xdr:colOff>94776</xdr:colOff>
      <xdr:row>123</xdr:row>
      <xdr:rowOff>151642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447453</xdr:colOff>
      <xdr:row>33</xdr:row>
      <xdr:rowOff>120907</xdr:rowOff>
    </xdr:from>
    <xdr:to>
      <xdr:col>28</xdr:col>
      <xdr:colOff>292213</xdr:colOff>
      <xdr:row>57</xdr:row>
      <xdr:rowOff>101151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11293253" y="6826507"/>
          <a:ext cx="7921960" cy="4857044"/>
          <a:chOff x="6137605" y="7082440"/>
          <a:chExt cx="9562770" cy="7189185"/>
        </a:xfrm>
      </xdr:grpSpPr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GrpSpPr/>
        </xdr:nvGrpSpPr>
        <xdr:grpSpPr>
          <a:xfrm>
            <a:off x="6137605" y="7082440"/>
            <a:ext cx="8594395" cy="6593839"/>
            <a:chOff x="6109139" y="6766035"/>
            <a:chExt cx="10442848" cy="6302886"/>
          </a:xfrm>
        </xdr:grpSpPr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aphicFramePr/>
          </xdr:nvGraphicFramePr>
          <xdr:xfrm>
            <a:off x="6109139" y="6766035"/>
            <a:ext cx="8343148" cy="630288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12366200" y="7166865"/>
              <a:ext cx="4185787" cy="76551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00"/>
                <a:t>P</a:t>
              </a:r>
              <a:r>
                <a:rPr lang="en-US" sz="1000" baseline="0"/>
                <a:t> = 0.114, T-test</a:t>
              </a:r>
              <a:endParaRPr lang="en-US" sz="1000"/>
            </a:p>
          </xdr:txBody>
        </xdr:sp>
      </xdr:grp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 txBox="1"/>
        </xdr:nvSpPr>
        <xdr:spPr>
          <a:xfrm>
            <a:off x="9969500" y="13541375"/>
            <a:ext cx="1460500" cy="650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000"/>
              <a:t>n=59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 txBox="1"/>
        </xdr:nvSpPr>
        <xdr:spPr>
          <a:xfrm>
            <a:off x="14297353" y="13525500"/>
            <a:ext cx="1403022" cy="746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000"/>
              <a:t>n=14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13</xdr:row>
      <xdr:rowOff>152400</xdr:rowOff>
    </xdr:from>
    <xdr:to>
      <xdr:col>12</xdr:col>
      <xdr:colOff>368300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61A7E-AF37-7646-99AD-DF9DC5EF3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641928</xdr:colOff>
      <xdr:row>13</xdr:row>
      <xdr:rowOff>39832</xdr:rowOff>
    </xdr:from>
    <xdr:to>
      <xdr:col>10</xdr:col>
      <xdr:colOff>301915</xdr:colOff>
      <xdr:row>37</xdr:row>
      <xdr:rowOff>27132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4A2D77-DF54-004E-AA0A-CB33A3B73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D_Larval_Size_DOR_P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D_Larval_Size_DOR"/>
      <sheetName val="RD_Larval_Size_PE"/>
      <sheetName val="Hannah's Analysis"/>
      <sheetName val="Final Analysi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6"/>
  <sheetViews>
    <sheetView topLeftCell="A569" zoomScale="106" zoomScaleNormal="125" zoomScalePageLayoutView="125" workbookViewId="0">
      <selection activeCell="C2" sqref="C2"/>
    </sheetView>
  </sheetViews>
  <sheetFormatPr baseColWidth="10" defaultColWidth="10.83203125" defaultRowHeight="16" x14ac:dyDescent="0.2"/>
  <cols>
    <col min="5" max="5" width="14.6640625" customWidth="1"/>
    <col min="10" max="10" width="9" customWidth="1"/>
    <col min="14" max="14" width="14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</row>
    <row r="2" spans="1:12" x14ac:dyDescent="0.2">
      <c r="A2">
        <v>500</v>
      </c>
      <c r="B2">
        <v>20180702</v>
      </c>
      <c r="C2" t="s">
        <v>11</v>
      </c>
      <c r="D2" t="s">
        <v>12</v>
      </c>
      <c r="E2" t="s">
        <v>13</v>
      </c>
      <c r="F2" t="s">
        <v>14</v>
      </c>
      <c r="G2">
        <v>20</v>
      </c>
      <c r="H2" t="s">
        <v>14</v>
      </c>
      <c r="I2">
        <v>1</v>
      </c>
      <c r="J2" t="s">
        <v>15</v>
      </c>
    </row>
    <row r="3" spans="1:12" x14ac:dyDescent="0.2">
      <c r="A3">
        <v>503</v>
      </c>
      <c r="B3">
        <v>20180702</v>
      </c>
      <c r="C3" t="s">
        <v>16</v>
      </c>
      <c r="D3" t="s">
        <v>12</v>
      </c>
      <c r="E3" t="s">
        <v>13</v>
      </c>
      <c r="F3" t="s">
        <v>14</v>
      </c>
      <c r="G3">
        <v>20</v>
      </c>
      <c r="H3" t="s">
        <v>14</v>
      </c>
      <c r="I3">
        <v>1</v>
      </c>
      <c r="J3" t="s">
        <v>15</v>
      </c>
    </row>
    <row r="4" spans="1:12" x14ac:dyDescent="0.2">
      <c r="A4">
        <v>508</v>
      </c>
      <c r="B4">
        <v>20180702</v>
      </c>
      <c r="C4" t="s">
        <v>17</v>
      </c>
      <c r="D4" t="s">
        <v>12</v>
      </c>
      <c r="E4" t="s">
        <v>13</v>
      </c>
      <c r="F4" t="s">
        <v>14</v>
      </c>
      <c r="G4">
        <v>20</v>
      </c>
      <c r="H4" t="s">
        <v>14</v>
      </c>
      <c r="I4">
        <v>1</v>
      </c>
      <c r="J4" t="s">
        <v>15</v>
      </c>
    </row>
    <row r="5" spans="1:12" x14ac:dyDescent="0.2">
      <c r="A5">
        <v>511</v>
      </c>
      <c r="B5">
        <v>20180703</v>
      </c>
      <c r="C5" t="s">
        <v>17</v>
      </c>
      <c r="D5" t="s">
        <v>12</v>
      </c>
      <c r="E5" t="s">
        <v>13</v>
      </c>
      <c r="F5" t="s">
        <v>14</v>
      </c>
      <c r="G5">
        <v>20</v>
      </c>
      <c r="H5" t="s">
        <v>14</v>
      </c>
      <c r="I5">
        <v>1</v>
      </c>
      <c r="J5" t="s">
        <v>15</v>
      </c>
    </row>
    <row r="6" spans="1:12" x14ac:dyDescent="0.2">
      <c r="A6">
        <v>514</v>
      </c>
      <c r="B6">
        <v>20180703</v>
      </c>
      <c r="C6" t="s">
        <v>16</v>
      </c>
      <c r="D6" t="s">
        <v>12</v>
      </c>
      <c r="E6" t="s">
        <v>13</v>
      </c>
      <c r="F6" t="s">
        <v>14</v>
      </c>
      <c r="G6">
        <v>20</v>
      </c>
      <c r="H6" t="s">
        <v>14</v>
      </c>
      <c r="I6">
        <v>1</v>
      </c>
      <c r="J6" t="s">
        <v>15</v>
      </c>
    </row>
    <row r="7" spans="1:12" x14ac:dyDescent="0.2">
      <c r="A7">
        <v>519</v>
      </c>
      <c r="B7">
        <v>20180703</v>
      </c>
      <c r="C7" t="s">
        <v>18</v>
      </c>
      <c r="D7" t="s">
        <v>12</v>
      </c>
      <c r="E7" t="s">
        <v>13</v>
      </c>
      <c r="F7" t="s">
        <v>14</v>
      </c>
      <c r="G7">
        <v>20</v>
      </c>
      <c r="H7" t="s">
        <v>14</v>
      </c>
      <c r="I7">
        <v>1</v>
      </c>
      <c r="J7" t="s">
        <v>15</v>
      </c>
    </row>
    <row r="8" spans="1:12" x14ac:dyDescent="0.2">
      <c r="A8">
        <v>523</v>
      </c>
      <c r="B8">
        <v>20180703</v>
      </c>
      <c r="C8" t="s">
        <v>11</v>
      </c>
      <c r="D8" t="s">
        <v>12</v>
      </c>
      <c r="E8" t="s">
        <v>13</v>
      </c>
      <c r="F8" t="s">
        <v>14</v>
      </c>
      <c r="G8">
        <v>20</v>
      </c>
      <c r="H8" t="s">
        <v>14</v>
      </c>
      <c r="I8">
        <v>1</v>
      </c>
      <c r="J8" t="s">
        <v>15</v>
      </c>
    </row>
    <row r="9" spans="1:12" x14ac:dyDescent="0.2">
      <c r="A9">
        <v>526</v>
      </c>
      <c r="B9">
        <v>20180703</v>
      </c>
      <c r="C9" t="s">
        <v>19</v>
      </c>
      <c r="D9" t="s">
        <v>12</v>
      </c>
      <c r="E9" t="s">
        <v>13</v>
      </c>
      <c r="F9" t="s">
        <v>14</v>
      </c>
      <c r="G9">
        <v>20</v>
      </c>
      <c r="H9" t="s">
        <v>14</v>
      </c>
      <c r="I9">
        <v>1</v>
      </c>
      <c r="J9" t="s">
        <v>15</v>
      </c>
    </row>
    <row r="10" spans="1:12" x14ac:dyDescent="0.2">
      <c r="A10">
        <v>532</v>
      </c>
      <c r="B10">
        <v>20180704</v>
      </c>
      <c r="C10" t="s">
        <v>16</v>
      </c>
      <c r="D10" t="s">
        <v>12</v>
      </c>
      <c r="E10" t="s">
        <v>13</v>
      </c>
      <c r="F10" t="s">
        <v>14</v>
      </c>
      <c r="G10">
        <v>20</v>
      </c>
      <c r="H10" t="s">
        <v>14</v>
      </c>
      <c r="I10">
        <v>1</v>
      </c>
      <c r="J10" t="s">
        <v>15</v>
      </c>
    </row>
    <row r="11" spans="1:12" x14ac:dyDescent="0.2">
      <c r="A11">
        <v>535</v>
      </c>
      <c r="B11">
        <v>20180705</v>
      </c>
      <c r="C11" t="s">
        <v>16</v>
      </c>
      <c r="D11" t="s">
        <v>12</v>
      </c>
      <c r="E11" t="s">
        <v>13</v>
      </c>
      <c r="F11" t="s">
        <v>14</v>
      </c>
      <c r="G11">
        <v>20</v>
      </c>
      <c r="H11" t="s">
        <v>14</v>
      </c>
      <c r="I11">
        <v>1</v>
      </c>
      <c r="J11" t="s">
        <v>15</v>
      </c>
    </row>
    <row r="12" spans="1:12" x14ac:dyDescent="0.2">
      <c r="A12">
        <v>538</v>
      </c>
      <c r="B12">
        <v>20180706</v>
      </c>
      <c r="C12" t="s">
        <v>19</v>
      </c>
      <c r="D12" t="s">
        <v>12</v>
      </c>
      <c r="E12" t="s">
        <v>13</v>
      </c>
      <c r="F12" t="s">
        <v>14</v>
      </c>
      <c r="G12">
        <v>20</v>
      </c>
      <c r="H12" t="s">
        <v>14</v>
      </c>
      <c r="I12">
        <v>1</v>
      </c>
      <c r="J12" t="s">
        <v>15</v>
      </c>
    </row>
    <row r="13" spans="1:12" x14ac:dyDescent="0.2">
      <c r="A13">
        <v>541</v>
      </c>
      <c r="B13">
        <v>20180706</v>
      </c>
      <c r="C13" t="s">
        <v>20</v>
      </c>
      <c r="D13" t="s">
        <v>12</v>
      </c>
      <c r="E13" t="s">
        <v>13</v>
      </c>
      <c r="F13" t="s">
        <v>14</v>
      </c>
      <c r="G13">
        <v>20</v>
      </c>
      <c r="H13" t="s">
        <v>14</v>
      </c>
      <c r="I13">
        <v>1</v>
      </c>
      <c r="J13" t="s">
        <v>15</v>
      </c>
    </row>
    <row r="14" spans="1:12" x14ac:dyDescent="0.2">
      <c r="A14">
        <v>544</v>
      </c>
      <c r="B14">
        <v>20180706</v>
      </c>
      <c r="C14" t="s">
        <v>18</v>
      </c>
      <c r="D14" t="s">
        <v>12</v>
      </c>
      <c r="E14" t="s">
        <v>13</v>
      </c>
      <c r="F14" t="s">
        <v>14</v>
      </c>
      <c r="G14">
        <v>20</v>
      </c>
      <c r="H14" t="s">
        <v>14</v>
      </c>
      <c r="I14">
        <v>1</v>
      </c>
      <c r="J14" t="s">
        <v>15</v>
      </c>
    </row>
    <row r="15" spans="1:12" x14ac:dyDescent="0.2">
      <c r="A15">
        <v>547</v>
      </c>
      <c r="B15">
        <v>20180706</v>
      </c>
      <c r="C15" t="s">
        <v>18</v>
      </c>
      <c r="D15" t="s">
        <v>12</v>
      </c>
      <c r="E15" t="s">
        <v>13</v>
      </c>
      <c r="F15" t="s">
        <v>14</v>
      </c>
      <c r="G15">
        <v>20</v>
      </c>
      <c r="H15" t="s">
        <v>14</v>
      </c>
      <c r="I15">
        <v>1</v>
      </c>
      <c r="J15" t="s">
        <v>15</v>
      </c>
    </row>
    <row r="16" spans="1:12" x14ac:dyDescent="0.2">
      <c r="A16">
        <v>548</v>
      </c>
      <c r="B16">
        <v>20180706</v>
      </c>
      <c r="C16" t="s">
        <v>16</v>
      </c>
      <c r="D16" t="s">
        <v>12</v>
      </c>
      <c r="E16" t="s">
        <v>13</v>
      </c>
      <c r="F16" t="s">
        <v>14</v>
      </c>
      <c r="G16">
        <v>20</v>
      </c>
      <c r="H16" t="s">
        <v>14</v>
      </c>
      <c r="I16">
        <v>1</v>
      </c>
      <c r="J16" t="s">
        <v>15</v>
      </c>
    </row>
    <row r="17" spans="1:10" x14ac:dyDescent="0.2">
      <c r="A17">
        <v>551</v>
      </c>
      <c r="B17">
        <v>20180706</v>
      </c>
      <c r="C17" t="s">
        <v>21</v>
      </c>
      <c r="D17" t="s">
        <v>12</v>
      </c>
      <c r="E17" t="s">
        <v>13</v>
      </c>
      <c r="F17" t="s">
        <v>14</v>
      </c>
      <c r="G17">
        <v>20</v>
      </c>
      <c r="H17" t="s">
        <v>14</v>
      </c>
      <c r="I17">
        <v>1</v>
      </c>
      <c r="J17" t="s">
        <v>15</v>
      </c>
    </row>
    <row r="18" spans="1:10" x14ac:dyDescent="0.2">
      <c r="A18">
        <v>554</v>
      </c>
      <c r="B18">
        <v>20180706</v>
      </c>
      <c r="C18" t="s">
        <v>22</v>
      </c>
      <c r="D18" t="s">
        <v>12</v>
      </c>
      <c r="E18" t="s">
        <v>13</v>
      </c>
      <c r="F18" t="s">
        <v>14</v>
      </c>
      <c r="G18">
        <v>20</v>
      </c>
      <c r="H18" t="s">
        <v>14</v>
      </c>
      <c r="I18">
        <v>1</v>
      </c>
      <c r="J18" t="s">
        <v>15</v>
      </c>
    </row>
    <row r="19" spans="1:10" x14ac:dyDescent="0.2">
      <c r="A19">
        <v>557</v>
      </c>
      <c r="B19">
        <v>20180707</v>
      </c>
      <c r="C19" t="s">
        <v>23</v>
      </c>
      <c r="D19" t="s">
        <v>12</v>
      </c>
      <c r="E19" t="s">
        <v>13</v>
      </c>
      <c r="F19" t="s">
        <v>14</v>
      </c>
      <c r="G19">
        <v>20</v>
      </c>
      <c r="H19" t="s">
        <v>14</v>
      </c>
      <c r="I19">
        <v>1</v>
      </c>
      <c r="J19" t="s">
        <v>15</v>
      </c>
    </row>
    <row r="20" spans="1:10" x14ac:dyDescent="0.2">
      <c r="A20">
        <v>560</v>
      </c>
      <c r="B20">
        <v>20180707</v>
      </c>
      <c r="C20" t="s">
        <v>24</v>
      </c>
      <c r="D20" t="s">
        <v>12</v>
      </c>
      <c r="E20" t="s">
        <v>13</v>
      </c>
      <c r="F20" t="s">
        <v>14</v>
      </c>
      <c r="G20">
        <v>20</v>
      </c>
      <c r="H20" t="s">
        <v>14</v>
      </c>
      <c r="I20">
        <v>1</v>
      </c>
      <c r="J20" t="s">
        <v>15</v>
      </c>
    </row>
    <row r="21" spans="1:10" x14ac:dyDescent="0.2">
      <c r="A21">
        <v>563</v>
      </c>
      <c r="B21">
        <v>20180707</v>
      </c>
      <c r="C21" t="s">
        <v>19</v>
      </c>
      <c r="D21" t="s">
        <v>12</v>
      </c>
      <c r="E21" t="s">
        <v>13</v>
      </c>
      <c r="F21" t="s">
        <v>14</v>
      </c>
      <c r="G21">
        <v>20</v>
      </c>
      <c r="H21" t="s">
        <v>14</v>
      </c>
      <c r="I21">
        <v>1</v>
      </c>
      <c r="J21" t="s">
        <v>15</v>
      </c>
    </row>
    <row r="22" spans="1:10" x14ac:dyDescent="0.2">
      <c r="A22">
        <v>566</v>
      </c>
      <c r="B22">
        <v>20180707</v>
      </c>
      <c r="C22" t="s">
        <v>22</v>
      </c>
      <c r="D22" t="s">
        <v>12</v>
      </c>
      <c r="E22" t="s">
        <v>13</v>
      </c>
      <c r="F22" t="s">
        <v>14</v>
      </c>
      <c r="G22">
        <v>20</v>
      </c>
      <c r="H22" t="s">
        <v>14</v>
      </c>
      <c r="I22">
        <v>1</v>
      </c>
      <c r="J22" t="s">
        <v>15</v>
      </c>
    </row>
    <row r="23" spans="1:10" x14ac:dyDescent="0.2">
      <c r="A23">
        <v>569</v>
      </c>
      <c r="B23">
        <v>20180707</v>
      </c>
      <c r="C23" t="s">
        <v>16</v>
      </c>
      <c r="D23" t="s">
        <v>12</v>
      </c>
      <c r="E23" t="s">
        <v>13</v>
      </c>
      <c r="F23" t="s">
        <v>14</v>
      </c>
      <c r="G23">
        <v>20</v>
      </c>
      <c r="H23" t="s">
        <v>14</v>
      </c>
      <c r="I23">
        <v>1</v>
      </c>
      <c r="J23" t="s">
        <v>15</v>
      </c>
    </row>
    <row r="24" spans="1:10" x14ac:dyDescent="0.2">
      <c r="A24">
        <v>572</v>
      </c>
      <c r="B24">
        <v>20180707</v>
      </c>
      <c r="C24" t="s">
        <v>18</v>
      </c>
      <c r="D24" t="s">
        <v>12</v>
      </c>
      <c r="E24" t="s">
        <v>13</v>
      </c>
      <c r="F24" t="s">
        <v>14</v>
      </c>
      <c r="G24">
        <v>20</v>
      </c>
      <c r="H24" t="s">
        <v>14</v>
      </c>
      <c r="I24">
        <v>1</v>
      </c>
      <c r="J24" t="s">
        <v>15</v>
      </c>
    </row>
    <row r="25" spans="1:10" x14ac:dyDescent="0.2">
      <c r="A25">
        <v>575</v>
      </c>
      <c r="B25">
        <v>20180707</v>
      </c>
      <c r="C25" t="s">
        <v>21</v>
      </c>
      <c r="D25" t="s">
        <v>12</v>
      </c>
      <c r="E25" t="s">
        <v>13</v>
      </c>
      <c r="F25" t="s">
        <v>14</v>
      </c>
      <c r="G25">
        <v>20</v>
      </c>
      <c r="H25" t="s">
        <v>14</v>
      </c>
      <c r="I25">
        <v>1</v>
      </c>
      <c r="J25" t="s">
        <v>15</v>
      </c>
    </row>
    <row r="26" spans="1:10" x14ac:dyDescent="0.2">
      <c r="A26">
        <v>578</v>
      </c>
      <c r="B26">
        <v>20180708</v>
      </c>
      <c r="C26" t="s">
        <v>19</v>
      </c>
      <c r="D26" t="s">
        <v>25</v>
      </c>
      <c r="E26" t="s">
        <v>13</v>
      </c>
      <c r="F26" t="s">
        <v>26</v>
      </c>
      <c r="G26">
        <v>10</v>
      </c>
      <c r="H26">
        <v>1</v>
      </c>
      <c r="I26">
        <v>1</v>
      </c>
      <c r="J26" t="s">
        <v>15</v>
      </c>
    </row>
    <row r="27" spans="1:10" x14ac:dyDescent="0.2">
      <c r="A27">
        <v>579</v>
      </c>
      <c r="B27">
        <v>20180708</v>
      </c>
      <c r="C27" t="s">
        <v>19</v>
      </c>
      <c r="D27" t="s">
        <v>25</v>
      </c>
      <c r="E27" t="s">
        <v>13</v>
      </c>
      <c r="F27" t="s">
        <v>26</v>
      </c>
      <c r="G27">
        <v>10</v>
      </c>
      <c r="H27">
        <v>1</v>
      </c>
      <c r="I27">
        <v>2</v>
      </c>
      <c r="J27" t="s">
        <v>15</v>
      </c>
    </row>
    <row r="28" spans="1:10" x14ac:dyDescent="0.2">
      <c r="A28">
        <v>580</v>
      </c>
      <c r="B28">
        <v>20180708</v>
      </c>
      <c r="C28" t="s">
        <v>19</v>
      </c>
      <c r="D28" t="s">
        <v>25</v>
      </c>
      <c r="E28" t="s">
        <v>13</v>
      </c>
      <c r="F28" t="s">
        <v>26</v>
      </c>
      <c r="G28">
        <v>10</v>
      </c>
      <c r="H28">
        <v>1</v>
      </c>
      <c r="I28">
        <v>3</v>
      </c>
      <c r="J28" t="s">
        <v>15</v>
      </c>
    </row>
    <row r="29" spans="1:10" x14ac:dyDescent="0.2">
      <c r="A29">
        <v>584</v>
      </c>
      <c r="B29">
        <v>20180708</v>
      </c>
      <c r="C29" t="s">
        <v>19</v>
      </c>
      <c r="D29" t="s">
        <v>25</v>
      </c>
      <c r="E29" t="s">
        <v>13</v>
      </c>
      <c r="F29" t="s">
        <v>26</v>
      </c>
      <c r="G29">
        <v>10</v>
      </c>
      <c r="H29">
        <v>2</v>
      </c>
      <c r="I29">
        <v>1</v>
      </c>
      <c r="J29" t="s">
        <v>15</v>
      </c>
    </row>
    <row r="30" spans="1:10" x14ac:dyDescent="0.2">
      <c r="A30">
        <v>585</v>
      </c>
      <c r="B30">
        <v>20180708</v>
      </c>
      <c r="C30" t="s">
        <v>19</v>
      </c>
      <c r="D30" t="s">
        <v>25</v>
      </c>
      <c r="E30" t="s">
        <v>13</v>
      </c>
      <c r="F30" t="s">
        <v>26</v>
      </c>
      <c r="G30">
        <v>10</v>
      </c>
      <c r="H30">
        <v>2</v>
      </c>
      <c r="I30">
        <v>2</v>
      </c>
      <c r="J30" t="s">
        <v>15</v>
      </c>
    </row>
    <row r="31" spans="1:10" x14ac:dyDescent="0.2">
      <c r="A31">
        <v>586</v>
      </c>
      <c r="B31">
        <v>20180708</v>
      </c>
      <c r="C31" t="s">
        <v>19</v>
      </c>
      <c r="D31" t="s">
        <v>25</v>
      </c>
      <c r="E31" t="s">
        <v>13</v>
      </c>
      <c r="F31" t="s">
        <v>26</v>
      </c>
      <c r="G31">
        <v>10</v>
      </c>
      <c r="H31">
        <v>2</v>
      </c>
      <c r="I31">
        <v>3</v>
      </c>
      <c r="J31" t="s">
        <v>15</v>
      </c>
    </row>
    <row r="32" spans="1:10" x14ac:dyDescent="0.2">
      <c r="A32">
        <v>590</v>
      </c>
      <c r="B32">
        <v>20180708</v>
      </c>
      <c r="C32" t="s">
        <v>19</v>
      </c>
      <c r="D32" t="s">
        <v>25</v>
      </c>
      <c r="E32" t="s">
        <v>13</v>
      </c>
      <c r="F32" t="s">
        <v>26</v>
      </c>
      <c r="G32">
        <v>10</v>
      </c>
      <c r="H32">
        <v>3</v>
      </c>
      <c r="I32">
        <v>1</v>
      </c>
      <c r="J32" t="s">
        <v>15</v>
      </c>
    </row>
    <row r="33" spans="1:10" x14ac:dyDescent="0.2">
      <c r="A33">
        <v>591</v>
      </c>
      <c r="B33">
        <v>20180708</v>
      </c>
      <c r="C33" t="s">
        <v>19</v>
      </c>
      <c r="D33" t="s">
        <v>25</v>
      </c>
      <c r="E33" t="s">
        <v>13</v>
      </c>
      <c r="F33" t="s">
        <v>26</v>
      </c>
      <c r="G33">
        <v>10</v>
      </c>
      <c r="H33">
        <v>3</v>
      </c>
      <c r="I33">
        <v>2</v>
      </c>
      <c r="J33" t="s">
        <v>15</v>
      </c>
    </row>
    <row r="34" spans="1:10" x14ac:dyDescent="0.2">
      <c r="A34">
        <v>592</v>
      </c>
      <c r="B34">
        <v>20180708</v>
      </c>
      <c r="C34" t="s">
        <v>19</v>
      </c>
      <c r="D34" t="s">
        <v>25</v>
      </c>
      <c r="E34" t="s">
        <v>13</v>
      </c>
      <c r="F34" t="s">
        <v>26</v>
      </c>
      <c r="G34">
        <v>10</v>
      </c>
      <c r="H34">
        <v>3</v>
      </c>
      <c r="I34">
        <v>3</v>
      </c>
      <c r="J34" t="s">
        <v>15</v>
      </c>
    </row>
    <row r="35" spans="1:10" x14ac:dyDescent="0.2">
      <c r="A35">
        <v>596</v>
      </c>
      <c r="B35">
        <v>20180708</v>
      </c>
      <c r="C35" t="s">
        <v>19</v>
      </c>
      <c r="D35" t="s">
        <v>25</v>
      </c>
      <c r="E35" t="s">
        <v>13</v>
      </c>
      <c r="F35" t="s">
        <v>26</v>
      </c>
      <c r="G35">
        <v>10</v>
      </c>
      <c r="H35">
        <v>4</v>
      </c>
      <c r="I35">
        <v>1</v>
      </c>
      <c r="J35" t="s">
        <v>15</v>
      </c>
    </row>
    <row r="36" spans="1:10" x14ac:dyDescent="0.2">
      <c r="A36">
        <v>597</v>
      </c>
      <c r="B36">
        <v>20180708</v>
      </c>
      <c r="C36" t="s">
        <v>19</v>
      </c>
      <c r="D36" t="s">
        <v>25</v>
      </c>
      <c r="E36" t="s">
        <v>13</v>
      </c>
      <c r="F36" t="s">
        <v>26</v>
      </c>
      <c r="G36">
        <v>10</v>
      </c>
      <c r="H36">
        <v>4</v>
      </c>
      <c r="I36">
        <v>2</v>
      </c>
      <c r="J36" t="s">
        <v>15</v>
      </c>
    </row>
    <row r="37" spans="1:10" x14ac:dyDescent="0.2">
      <c r="A37">
        <v>598</v>
      </c>
      <c r="B37">
        <v>20180708</v>
      </c>
      <c r="C37" t="s">
        <v>19</v>
      </c>
      <c r="D37" t="s">
        <v>25</v>
      </c>
      <c r="E37" t="s">
        <v>13</v>
      </c>
      <c r="F37" t="s">
        <v>26</v>
      </c>
      <c r="G37">
        <v>10</v>
      </c>
      <c r="H37">
        <v>4</v>
      </c>
      <c r="I37">
        <v>3</v>
      </c>
      <c r="J37" t="s">
        <v>15</v>
      </c>
    </row>
    <row r="38" spans="1:10" x14ac:dyDescent="0.2">
      <c r="A38">
        <v>602</v>
      </c>
      <c r="B38">
        <v>20180708</v>
      </c>
      <c r="C38" t="s">
        <v>19</v>
      </c>
      <c r="D38" t="s">
        <v>25</v>
      </c>
      <c r="E38" t="s">
        <v>13</v>
      </c>
      <c r="F38" t="s">
        <v>26</v>
      </c>
      <c r="G38">
        <v>10</v>
      </c>
      <c r="H38">
        <v>5</v>
      </c>
      <c r="I38">
        <v>1</v>
      </c>
      <c r="J38" t="s">
        <v>15</v>
      </c>
    </row>
    <row r="39" spans="1:10" x14ac:dyDescent="0.2">
      <c r="A39">
        <v>603</v>
      </c>
      <c r="B39">
        <v>20180708</v>
      </c>
      <c r="C39" t="s">
        <v>19</v>
      </c>
      <c r="D39" t="s">
        <v>25</v>
      </c>
      <c r="E39" t="s">
        <v>13</v>
      </c>
      <c r="F39" t="s">
        <v>26</v>
      </c>
      <c r="G39">
        <v>10</v>
      </c>
      <c r="H39">
        <v>5</v>
      </c>
      <c r="I39">
        <v>2</v>
      </c>
      <c r="J39" t="s">
        <v>15</v>
      </c>
    </row>
    <row r="40" spans="1:10" x14ac:dyDescent="0.2">
      <c r="A40">
        <v>604</v>
      </c>
      <c r="B40">
        <v>20180708</v>
      </c>
      <c r="C40" t="s">
        <v>19</v>
      </c>
      <c r="D40" t="s">
        <v>25</v>
      </c>
      <c r="E40" t="s">
        <v>13</v>
      </c>
      <c r="F40" t="s">
        <v>26</v>
      </c>
      <c r="G40">
        <v>10</v>
      </c>
      <c r="H40">
        <v>5</v>
      </c>
      <c r="I40">
        <v>3</v>
      </c>
      <c r="J40" t="s">
        <v>15</v>
      </c>
    </row>
    <row r="41" spans="1:10" x14ac:dyDescent="0.2">
      <c r="A41">
        <v>608</v>
      </c>
      <c r="B41">
        <v>20180708</v>
      </c>
      <c r="C41" t="s">
        <v>19</v>
      </c>
      <c r="D41" t="s">
        <v>25</v>
      </c>
      <c r="E41" t="s">
        <v>13</v>
      </c>
      <c r="F41" t="s">
        <v>26</v>
      </c>
      <c r="G41">
        <v>10</v>
      </c>
      <c r="H41">
        <v>6</v>
      </c>
      <c r="I41">
        <v>1</v>
      </c>
      <c r="J41" t="s">
        <v>15</v>
      </c>
    </row>
    <row r="42" spans="1:10" x14ac:dyDescent="0.2">
      <c r="A42">
        <v>609</v>
      </c>
      <c r="B42">
        <v>20180708</v>
      </c>
      <c r="C42" t="s">
        <v>19</v>
      </c>
      <c r="D42" t="s">
        <v>25</v>
      </c>
      <c r="E42" t="s">
        <v>13</v>
      </c>
      <c r="F42" t="s">
        <v>26</v>
      </c>
      <c r="G42">
        <v>10</v>
      </c>
      <c r="H42">
        <v>6</v>
      </c>
      <c r="I42">
        <v>2</v>
      </c>
      <c r="J42" t="s">
        <v>15</v>
      </c>
    </row>
    <row r="43" spans="1:10" x14ac:dyDescent="0.2">
      <c r="A43">
        <v>610</v>
      </c>
      <c r="B43">
        <v>20180708</v>
      </c>
      <c r="C43" t="s">
        <v>19</v>
      </c>
      <c r="D43" t="s">
        <v>25</v>
      </c>
      <c r="E43" t="s">
        <v>13</v>
      </c>
      <c r="F43" t="s">
        <v>26</v>
      </c>
      <c r="G43">
        <v>10</v>
      </c>
      <c r="H43">
        <v>6</v>
      </c>
      <c r="I43">
        <v>3</v>
      </c>
      <c r="J43" t="s">
        <v>15</v>
      </c>
    </row>
    <row r="44" spans="1:10" x14ac:dyDescent="0.2">
      <c r="A44">
        <v>614</v>
      </c>
      <c r="B44">
        <v>20180708</v>
      </c>
      <c r="C44" t="s">
        <v>19</v>
      </c>
      <c r="D44" t="s">
        <v>25</v>
      </c>
      <c r="E44" t="s">
        <v>13</v>
      </c>
      <c r="F44" t="s">
        <v>27</v>
      </c>
      <c r="G44">
        <v>10</v>
      </c>
      <c r="H44">
        <v>7</v>
      </c>
      <c r="I44">
        <v>1</v>
      </c>
      <c r="J44" t="s">
        <v>15</v>
      </c>
    </row>
    <row r="45" spans="1:10" x14ac:dyDescent="0.2">
      <c r="A45">
        <v>615</v>
      </c>
      <c r="B45">
        <v>20180708</v>
      </c>
      <c r="C45" t="s">
        <v>19</v>
      </c>
      <c r="D45" t="s">
        <v>25</v>
      </c>
      <c r="E45" t="s">
        <v>13</v>
      </c>
      <c r="F45" t="s">
        <v>27</v>
      </c>
      <c r="G45">
        <v>10</v>
      </c>
      <c r="H45">
        <v>7</v>
      </c>
      <c r="I45">
        <v>2</v>
      </c>
      <c r="J45" t="s">
        <v>15</v>
      </c>
    </row>
    <row r="46" spans="1:10" x14ac:dyDescent="0.2">
      <c r="A46">
        <v>616</v>
      </c>
      <c r="B46">
        <v>20180708</v>
      </c>
      <c r="C46" t="s">
        <v>19</v>
      </c>
      <c r="D46" t="s">
        <v>25</v>
      </c>
      <c r="E46" t="s">
        <v>13</v>
      </c>
      <c r="F46" t="s">
        <v>27</v>
      </c>
      <c r="G46">
        <v>10</v>
      </c>
      <c r="H46">
        <v>7</v>
      </c>
      <c r="I46">
        <v>3</v>
      </c>
      <c r="J46" t="s">
        <v>15</v>
      </c>
    </row>
    <row r="47" spans="1:10" x14ac:dyDescent="0.2">
      <c r="A47">
        <v>620</v>
      </c>
      <c r="B47">
        <v>20180708</v>
      </c>
      <c r="C47" t="s">
        <v>19</v>
      </c>
      <c r="D47" t="s">
        <v>25</v>
      </c>
      <c r="E47" t="s">
        <v>13</v>
      </c>
      <c r="F47" t="s">
        <v>27</v>
      </c>
      <c r="G47">
        <v>10</v>
      </c>
      <c r="H47">
        <v>8</v>
      </c>
      <c r="I47">
        <v>1</v>
      </c>
      <c r="J47" t="s">
        <v>15</v>
      </c>
    </row>
    <row r="48" spans="1:10" x14ac:dyDescent="0.2">
      <c r="A48">
        <v>621</v>
      </c>
      <c r="B48">
        <v>20180708</v>
      </c>
      <c r="C48" t="s">
        <v>19</v>
      </c>
      <c r="D48" t="s">
        <v>25</v>
      </c>
      <c r="E48" t="s">
        <v>13</v>
      </c>
      <c r="F48" t="s">
        <v>27</v>
      </c>
      <c r="G48">
        <v>10</v>
      </c>
      <c r="H48">
        <v>8</v>
      </c>
      <c r="I48">
        <v>2</v>
      </c>
      <c r="J48" t="s">
        <v>15</v>
      </c>
    </row>
    <row r="49" spans="1:10" x14ac:dyDescent="0.2">
      <c r="A49">
        <v>622</v>
      </c>
      <c r="B49">
        <v>20180708</v>
      </c>
      <c r="C49" t="s">
        <v>19</v>
      </c>
      <c r="D49" t="s">
        <v>25</v>
      </c>
      <c r="E49" t="s">
        <v>13</v>
      </c>
      <c r="F49" t="s">
        <v>27</v>
      </c>
      <c r="G49">
        <v>10</v>
      </c>
      <c r="H49">
        <v>8</v>
      </c>
      <c r="I49">
        <v>3</v>
      </c>
      <c r="J49" t="s">
        <v>15</v>
      </c>
    </row>
    <row r="50" spans="1:10" x14ac:dyDescent="0.2">
      <c r="A50">
        <v>626</v>
      </c>
      <c r="B50">
        <v>20180708</v>
      </c>
      <c r="C50" t="s">
        <v>19</v>
      </c>
      <c r="D50" t="s">
        <v>25</v>
      </c>
      <c r="E50" t="s">
        <v>13</v>
      </c>
      <c r="F50" t="s">
        <v>27</v>
      </c>
      <c r="G50">
        <v>10</v>
      </c>
      <c r="H50">
        <v>9</v>
      </c>
      <c r="I50">
        <v>1</v>
      </c>
      <c r="J50" t="s">
        <v>15</v>
      </c>
    </row>
    <row r="51" spans="1:10" x14ac:dyDescent="0.2">
      <c r="A51">
        <v>627</v>
      </c>
      <c r="B51">
        <v>20180708</v>
      </c>
      <c r="C51" t="s">
        <v>19</v>
      </c>
      <c r="D51" t="s">
        <v>25</v>
      </c>
      <c r="E51" t="s">
        <v>13</v>
      </c>
      <c r="F51" t="s">
        <v>27</v>
      </c>
      <c r="G51">
        <v>10</v>
      </c>
      <c r="H51">
        <v>9</v>
      </c>
      <c r="I51">
        <v>2</v>
      </c>
      <c r="J51" t="s">
        <v>15</v>
      </c>
    </row>
    <row r="52" spans="1:10" x14ac:dyDescent="0.2">
      <c r="A52">
        <v>628</v>
      </c>
      <c r="B52">
        <v>20180708</v>
      </c>
      <c r="C52" t="s">
        <v>19</v>
      </c>
      <c r="D52" t="s">
        <v>25</v>
      </c>
      <c r="E52" t="s">
        <v>13</v>
      </c>
      <c r="F52" t="s">
        <v>27</v>
      </c>
      <c r="G52">
        <v>10</v>
      </c>
      <c r="H52">
        <v>9</v>
      </c>
      <c r="I52">
        <v>3</v>
      </c>
      <c r="J52" t="s">
        <v>15</v>
      </c>
    </row>
    <row r="53" spans="1:10" x14ac:dyDescent="0.2">
      <c r="A53">
        <v>631</v>
      </c>
      <c r="B53">
        <v>20180708</v>
      </c>
      <c r="C53" t="s">
        <v>19</v>
      </c>
      <c r="D53" t="s">
        <v>25</v>
      </c>
      <c r="E53" t="s">
        <v>13</v>
      </c>
      <c r="F53" t="s">
        <v>27</v>
      </c>
      <c r="G53">
        <v>10</v>
      </c>
      <c r="H53">
        <v>10</v>
      </c>
      <c r="I53">
        <v>1</v>
      </c>
      <c r="J53" t="s">
        <v>15</v>
      </c>
    </row>
    <row r="54" spans="1:10" x14ac:dyDescent="0.2">
      <c r="A54">
        <v>632</v>
      </c>
      <c r="B54">
        <v>20180708</v>
      </c>
      <c r="C54" t="s">
        <v>19</v>
      </c>
      <c r="D54" t="s">
        <v>25</v>
      </c>
      <c r="E54" t="s">
        <v>13</v>
      </c>
      <c r="F54" t="s">
        <v>27</v>
      </c>
      <c r="G54">
        <v>10</v>
      </c>
      <c r="H54">
        <v>11</v>
      </c>
      <c r="I54">
        <v>1</v>
      </c>
      <c r="J54" t="s">
        <v>15</v>
      </c>
    </row>
    <row r="55" spans="1:10" x14ac:dyDescent="0.2">
      <c r="A55">
        <v>633</v>
      </c>
      <c r="B55">
        <v>20180708</v>
      </c>
      <c r="C55" t="s">
        <v>19</v>
      </c>
      <c r="D55" t="s">
        <v>25</v>
      </c>
      <c r="E55" t="s">
        <v>13</v>
      </c>
      <c r="F55" t="s">
        <v>27</v>
      </c>
      <c r="G55">
        <v>10</v>
      </c>
      <c r="H55">
        <v>11</v>
      </c>
      <c r="I55">
        <v>2</v>
      </c>
      <c r="J55" t="s">
        <v>15</v>
      </c>
    </row>
    <row r="56" spans="1:10" x14ac:dyDescent="0.2">
      <c r="A56">
        <v>634</v>
      </c>
      <c r="B56">
        <v>20180708</v>
      </c>
      <c r="C56" t="s">
        <v>19</v>
      </c>
      <c r="D56" t="s">
        <v>25</v>
      </c>
      <c r="E56" t="s">
        <v>13</v>
      </c>
      <c r="F56" t="s">
        <v>27</v>
      </c>
      <c r="G56">
        <v>10</v>
      </c>
      <c r="H56">
        <v>11</v>
      </c>
      <c r="I56">
        <v>3</v>
      </c>
      <c r="J56" t="s">
        <v>15</v>
      </c>
    </row>
    <row r="57" spans="1:10" x14ac:dyDescent="0.2">
      <c r="A57">
        <v>638</v>
      </c>
      <c r="B57">
        <v>20180708</v>
      </c>
      <c r="C57" t="s">
        <v>19</v>
      </c>
      <c r="D57" t="s">
        <v>25</v>
      </c>
      <c r="E57" t="s">
        <v>13</v>
      </c>
      <c r="F57" t="s">
        <v>27</v>
      </c>
      <c r="G57">
        <v>10</v>
      </c>
      <c r="H57">
        <v>12</v>
      </c>
      <c r="I57">
        <v>1</v>
      </c>
      <c r="J57" t="s">
        <v>15</v>
      </c>
    </row>
    <row r="58" spans="1:10" x14ac:dyDescent="0.2">
      <c r="A58">
        <v>639</v>
      </c>
      <c r="B58">
        <v>20180708</v>
      </c>
      <c r="C58" t="s">
        <v>19</v>
      </c>
      <c r="D58" t="s">
        <v>25</v>
      </c>
      <c r="E58" t="s">
        <v>13</v>
      </c>
      <c r="F58" t="s">
        <v>27</v>
      </c>
      <c r="G58">
        <v>10</v>
      </c>
      <c r="H58">
        <v>12</v>
      </c>
      <c r="I58">
        <v>2</v>
      </c>
      <c r="J58" t="s">
        <v>15</v>
      </c>
    </row>
    <row r="59" spans="1:10" x14ac:dyDescent="0.2">
      <c r="A59">
        <v>640</v>
      </c>
      <c r="B59">
        <v>20180708</v>
      </c>
      <c r="C59" t="s">
        <v>19</v>
      </c>
      <c r="D59" t="s">
        <v>25</v>
      </c>
      <c r="E59" t="s">
        <v>13</v>
      </c>
      <c r="F59" t="s">
        <v>27</v>
      </c>
      <c r="G59">
        <v>10</v>
      </c>
      <c r="H59">
        <v>12</v>
      </c>
      <c r="I59">
        <v>3</v>
      </c>
      <c r="J59" t="s">
        <v>15</v>
      </c>
    </row>
    <row r="60" spans="1:10" x14ac:dyDescent="0.2">
      <c r="A60">
        <v>643</v>
      </c>
      <c r="B60">
        <v>20180709</v>
      </c>
      <c r="C60" t="s">
        <v>19</v>
      </c>
      <c r="D60" t="s">
        <v>25</v>
      </c>
      <c r="E60" t="s">
        <v>13</v>
      </c>
      <c r="F60" t="s">
        <v>26</v>
      </c>
      <c r="G60">
        <v>10</v>
      </c>
      <c r="H60">
        <v>13</v>
      </c>
      <c r="I60">
        <v>1</v>
      </c>
      <c r="J60" t="s">
        <v>15</v>
      </c>
    </row>
    <row r="61" spans="1:10" x14ac:dyDescent="0.2">
      <c r="A61">
        <v>644</v>
      </c>
      <c r="B61">
        <v>20180709</v>
      </c>
      <c r="C61" t="s">
        <v>19</v>
      </c>
      <c r="D61" t="s">
        <v>25</v>
      </c>
      <c r="E61" t="s">
        <v>13</v>
      </c>
      <c r="F61" t="s">
        <v>26</v>
      </c>
      <c r="G61">
        <v>10</v>
      </c>
      <c r="H61">
        <v>13</v>
      </c>
      <c r="I61">
        <v>2</v>
      </c>
      <c r="J61" t="s">
        <v>15</v>
      </c>
    </row>
    <row r="62" spans="1:10" x14ac:dyDescent="0.2">
      <c r="A62">
        <v>645</v>
      </c>
      <c r="B62">
        <v>20180709</v>
      </c>
      <c r="C62" t="s">
        <v>19</v>
      </c>
      <c r="D62" t="s">
        <v>25</v>
      </c>
      <c r="E62" t="s">
        <v>13</v>
      </c>
      <c r="F62" t="s">
        <v>26</v>
      </c>
      <c r="G62">
        <v>10</v>
      </c>
      <c r="H62">
        <v>13</v>
      </c>
      <c r="I62">
        <v>3</v>
      </c>
      <c r="J62" t="s">
        <v>15</v>
      </c>
    </row>
    <row r="63" spans="1:10" x14ac:dyDescent="0.2">
      <c r="A63">
        <v>649</v>
      </c>
      <c r="B63">
        <v>20180709</v>
      </c>
      <c r="C63" t="s">
        <v>19</v>
      </c>
      <c r="D63" t="s">
        <v>25</v>
      </c>
      <c r="E63" t="s">
        <v>13</v>
      </c>
      <c r="F63" t="s">
        <v>26</v>
      </c>
      <c r="G63">
        <v>10</v>
      </c>
      <c r="H63">
        <v>14</v>
      </c>
      <c r="I63">
        <v>1</v>
      </c>
      <c r="J63" t="s">
        <v>15</v>
      </c>
    </row>
    <row r="64" spans="1:10" x14ac:dyDescent="0.2">
      <c r="A64">
        <v>653</v>
      </c>
      <c r="B64">
        <v>20180708</v>
      </c>
      <c r="C64" t="s">
        <v>28</v>
      </c>
      <c r="D64" t="s">
        <v>12</v>
      </c>
      <c r="E64" t="s">
        <v>13</v>
      </c>
      <c r="F64" t="s">
        <v>14</v>
      </c>
      <c r="G64">
        <v>20</v>
      </c>
      <c r="H64" t="s">
        <v>14</v>
      </c>
      <c r="I64">
        <v>1</v>
      </c>
      <c r="J64" t="s">
        <v>15</v>
      </c>
    </row>
    <row r="65" spans="1:10" x14ac:dyDescent="0.2">
      <c r="A65">
        <v>656</v>
      </c>
      <c r="B65">
        <v>20180708</v>
      </c>
      <c r="C65" t="s">
        <v>19</v>
      </c>
      <c r="D65" t="s">
        <v>12</v>
      </c>
      <c r="E65" t="s">
        <v>13</v>
      </c>
      <c r="F65" t="s">
        <v>14</v>
      </c>
      <c r="G65">
        <v>20</v>
      </c>
      <c r="H65" t="s">
        <v>14</v>
      </c>
      <c r="I65">
        <v>1</v>
      </c>
      <c r="J65" t="s">
        <v>15</v>
      </c>
    </row>
    <row r="66" spans="1:10" x14ac:dyDescent="0.2">
      <c r="A66">
        <v>659</v>
      </c>
      <c r="B66">
        <v>20180708</v>
      </c>
      <c r="C66" t="s">
        <v>29</v>
      </c>
      <c r="D66" t="s">
        <v>12</v>
      </c>
      <c r="E66" t="s">
        <v>13</v>
      </c>
      <c r="F66" t="s">
        <v>14</v>
      </c>
      <c r="G66">
        <v>20</v>
      </c>
      <c r="H66" t="s">
        <v>14</v>
      </c>
      <c r="I66">
        <v>1</v>
      </c>
      <c r="J66" t="s">
        <v>15</v>
      </c>
    </row>
    <row r="67" spans="1:10" x14ac:dyDescent="0.2">
      <c r="A67">
        <v>662</v>
      </c>
      <c r="B67">
        <v>20180709</v>
      </c>
      <c r="C67" t="s">
        <v>19</v>
      </c>
      <c r="D67" t="s">
        <v>25</v>
      </c>
      <c r="E67" t="s">
        <v>13</v>
      </c>
      <c r="F67" t="s">
        <v>26</v>
      </c>
      <c r="G67">
        <v>10</v>
      </c>
      <c r="H67">
        <v>14</v>
      </c>
      <c r="I67">
        <v>2</v>
      </c>
      <c r="J67" t="s">
        <v>15</v>
      </c>
    </row>
    <row r="68" spans="1:10" x14ac:dyDescent="0.2">
      <c r="A68">
        <v>663</v>
      </c>
      <c r="B68">
        <v>20180709</v>
      </c>
      <c r="C68" t="s">
        <v>19</v>
      </c>
      <c r="D68" t="s">
        <v>25</v>
      </c>
      <c r="E68" t="s">
        <v>13</v>
      </c>
      <c r="F68" t="s">
        <v>26</v>
      </c>
      <c r="G68">
        <v>10</v>
      </c>
      <c r="H68">
        <v>14</v>
      </c>
      <c r="I68">
        <v>3</v>
      </c>
      <c r="J68" t="s">
        <v>15</v>
      </c>
    </row>
    <row r="69" spans="1:10" x14ac:dyDescent="0.2">
      <c r="A69">
        <v>667</v>
      </c>
      <c r="B69">
        <v>20180709</v>
      </c>
      <c r="C69" t="s">
        <v>19</v>
      </c>
      <c r="D69" t="s">
        <v>25</v>
      </c>
      <c r="E69" t="s">
        <v>13</v>
      </c>
      <c r="F69" t="s">
        <v>26</v>
      </c>
      <c r="G69">
        <v>10</v>
      </c>
      <c r="H69">
        <v>15</v>
      </c>
      <c r="I69">
        <v>1</v>
      </c>
      <c r="J69" t="s">
        <v>15</v>
      </c>
    </row>
    <row r="70" spans="1:10" x14ac:dyDescent="0.2">
      <c r="A70">
        <v>668</v>
      </c>
      <c r="B70">
        <v>20180709</v>
      </c>
      <c r="C70" t="s">
        <v>19</v>
      </c>
      <c r="D70" t="s">
        <v>25</v>
      </c>
      <c r="E70" t="s">
        <v>13</v>
      </c>
      <c r="F70" t="s">
        <v>26</v>
      </c>
      <c r="G70">
        <v>10</v>
      </c>
      <c r="H70">
        <v>15</v>
      </c>
      <c r="I70">
        <v>2</v>
      </c>
      <c r="J70" t="s">
        <v>15</v>
      </c>
    </row>
    <row r="71" spans="1:10" x14ac:dyDescent="0.2">
      <c r="A71">
        <v>669</v>
      </c>
      <c r="B71">
        <v>20180709</v>
      </c>
      <c r="C71" t="s">
        <v>19</v>
      </c>
      <c r="D71" t="s">
        <v>25</v>
      </c>
      <c r="E71" t="s">
        <v>13</v>
      </c>
      <c r="F71" t="s">
        <v>26</v>
      </c>
      <c r="G71">
        <v>10</v>
      </c>
      <c r="H71">
        <v>15</v>
      </c>
      <c r="I71">
        <v>3</v>
      </c>
      <c r="J71" t="s">
        <v>15</v>
      </c>
    </row>
    <row r="72" spans="1:10" x14ac:dyDescent="0.2">
      <c r="A72">
        <v>670</v>
      </c>
      <c r="B72">
        <v>20180709</v>
      </c>
      <c r="C72" t="s">
        <v>19</v>
      </c>
      <c r="D72" t="s">
        <v>25</v>
      </c>
      <c r="E72" t="s">
        <v>13</v>
      </c>
      <c r="F72" t="s">
        <v>26</v>
      </c>
      <c r="G72">
        <v>10</v>
      </c>
      <c r="H72">
        <v>16</v>
      </c>
      <c r="I72">
        <v>1</v>
      </c>
      <c r="J72" t="s">
        <v>15</v>
      </c>
    </row>
    <row r="73" spans="1:10" ht="15" customHeight="1" x14ac:dyDescent="0.2">
      <c r="A73">
        <v>671</v>
      </c>
      <c r="B73">
        <v>20180709</v>
      </c>
      <c r="C73" t="s">
        <v>19</v>
      </c>
      <c r="D73" t="s">
        <v>25</v>
      </c>
      <c r="E73" t="s">
        <v>13</v>
      </c>
      <c r="F73" t="s">
        <v>26</v>
      </c>
      <c r="G73">
        <v>10</v>
      </c>
      <c r="H73">
        <v>16</v>
      </c>
      <c r="I73">
        <v>2</v>
      </c>
      <c r="J73" t="s">
        <v>15</v>
      </c>
    </row>
    <row r="74" spans="1:10" x14ac:dyDescent="0.2">
      <c r="A74">
        <v>672</v>
      </c>
      <c r="B74">
        <v>20180709</v>
      </c>
      <c r="C74" t="s">
        <v>19</v>
      </c>
      <c r="D74" t="s">
        <v>25</v>
      </c>
      <c r="E74" t="s">
        <v>13</v>
      </c>
      <c r="F74" t="s">
        <v>26</v>
      </c>
      <c r="G74">
        <v>10</v>
      </c>
      <c r="H74">
        <v>16</v>
      </c>
      <c r="I74">
        <v>3</v>
      </c>
      <c r="J74" t="s">
        <v>15</v>
      </c>
    </row>
    <row r="75" spans="1:10" x14ac:dyDescent="0.2">
      <c r="A75">
        <v>676</v>
      </c>
      <c r="B75">
        <v>20180709</v>
      </c>
      <c r="C75" t="s">
        <v>19</v>
      </c>
      <c r="D75" t="s">
        <v>25</v>
      </c>
      <c r="E75" t="s">
        <v>13</v>
      </c>
      <c r="F75" t="s">
        <v>26</v>
      </c>
      <c r="G75">
        <v>10</v>
      </c>
      <c r="H75">
        <v>17</v>
      </c>
      <c r="I75">
        <v>1</v>
      </c>
      <c r="J75" t="s">
        <v>15</v>
      </c>
    </row>
    <row r="76" spans="1:10" x14ac:dyDescent="0.2">
      <c r="A76">
        <v>677</v>
      </c>
      <c r="B76">
        <v>20180709</v>
      </c>
      <c r="C76" t="s">
        <v>19</v>
      </c>
      <c r="D76" t="s">
        <v>25</v>
      </c>
      <c r="E76" t="s">
        <v>13</v>
      </c>
      <c r="F76" t="s">
        <v>26</v>
      </c>
      <c r="G76">
        <v>10</v>
      </c>
      <c r="H76">
        <v>17</v>
      </c>
      <c r="I76">
        <v>2</v>
      </c>
      <c r="J76" t="s">
        <v>15</v>
      </c>
    </row>
    <row r="77" spans="1:10" x14ac:dyDescent="0.2">
      <c r="A77">
        <v>678</v>
      </c>
      <c r="B77">
        <v>20180709</v>
      </c>
      <c r="C77" t="s">
        <v>19</v>
      </c>
      <c r="D77" t="s">
        <v>25</v>
      </c>
      <c r="E77" t="s">
        <v>13</v>
      </c>
      <c r="F77" t="s">
        <v>26</v>
      </c>
      <c r="G77">
        <v>10</v>
      </c>
      <c r="H77">
        <v>17</v>
      </c>
      <c r="I77">
        <v>3</v>
      </c>
      <c r="J77" t="s">
        <v>15</v>
      </c>
    </row>
    <row r="78" spans="1:10" x14ac:dyDescent="0.2">
      <c r="A78">
        <v>681</v>
      </c>
      <c r="B78">
        <v>20180709</v>
      </c>
      <c r="C78" t="s">
        <v>19</v>
      </c>
      <c r="D78" t="s">
        <v>25</v>
      </c>
      <c r="E78" t="s">
        <v>13</v>
      </c>
      <c r="F78" t="s">
        <v>26</v>
      </c>
      <c r="G78">
        <v>10</v>
      </c>
      <c r="H78">
        <v>18</v>
      </c>
      <c r="I78">
        <v>1</v>
      </c>
      <c r="J78" t="s">
        <v>15</v>
      </c>
    </row>
    <row r="79" spans="1:10" x14ac:dyDescent="0.2">
      <c r="A79">
        <v>682</v>
      </c>
      <c r="B79">
        <v>20180709</v>
      </c>
      <c r="C79" t="s">
        <v>19</v>
      </c>
      <c r="D79" t="s">
        <v>25</v>
      </c>
      <c r="E79" t="s">
        <v>13</v>
      </c>
      <c r="F79" t="s">
        <v>26</v>
      </c>
      <c r="G79">
        <v>10</v>
      </c>
      <c r="H79">
        <v>18</v>
      </c>
      <c r="I79">
        <v>2</v>
      </c>
      <c r="J79" t="s">
        <v>15</v>
      </c>
    </row>
    <row r="80" spans="1:10" x14ac:dyDescent="0.2">
      <c r="A80">
        <v>683</v>
      </c>
      <c r="B80">
        <v>20180709</v>
      </c>
      <c r="C80" t="s">
        <v>19</v>
      </c>
      <c r="D80" t="s">
        <v>25</v>
      </c>
      <c r="E80" t="s">
        <v>13</v>
      </c>
      <c r="F80" t="s">
        <v>26</v>
      </c>
      <c r="G80">
        <v>10</v>
      </c>
      <c r="H80">
        <v>18</v>
      </c>
      <c r="I80">
        <v>3</v>
      </c>
      <c r="J80" t="s">
        <v>15</v>
      </c>
    </row>
    <row r="81" spans="1:10" x14ac:dyDescent="0.2">
      <c r="A81">
        <v>687</v>
      </c>
      <c r="B81">
        <v>20180709</v>
      </c>
      <c r="C81" t="s">
        <v>19</v>
      </c>
      <c r="D81" t="s">
        <v>25</v>
      </c>
      <c r="E81" t="s">
        <v>13</v>
      </c>
      <c r="F81" t="s">
        <v>27</v>
      </c>
      <c r="G81">
        <v>10</v>
      </c>
      <c r="H81">
        <v>19</v>
      </c>
      <c r="I81">
        <v>1</v>
      </c>
      <c r="J81" t="s">
        <v>15</v>
      </c>
    </row>
    <row r="82" spans="1:10" x14ac:dyDescent="0.2">
      <c r="A82">
        <v>688</v>
      </c>
      <c r="B82">
        <v>20180709</v>
      </c>
      <c r="C82" t="s">
        <v>19</v>
      </c>
      <c r="D82" t="s">
        <v>25</v>
      </c>
      <c r="E82" t="s">
        <v>13</v>
      </c>
      <c r="F82" t="s">
        <v>27</v>
      </c>
      <c r="G82">
        <v>10</v>
      </c>
      <c r="H82">
        <v>19</v>
      </c>
      <c r="I82">
        <v>2</v>
      </c>
      <c r="J82" t="s">
        <v>15</v>
      </c>
    </row>
    <row r="83" spans="1:10" x14ac:dyDescent="0.2">
      <c r="A83">
        <v>689</v>
      </c>
      <c r="B83">
        <v>20180709</v>
      </c>
      <c r="C83" t="s">
        <v>19</v>
      </c>
      <c r="D83" t="s">
        <v>25</v>
      </c>
      <c r="E83" t="s">
        <v>13</v>
      </c>
      <c r="F83" t="s">
        <v>27</v>
      </c>
      <c r="G83">
        <v>10</v>
      </c>
      <c r="H83">
        <v>19</v>
      </c>
      <c r="I83">
        <v>3</v>
      </c>
      <c r="J83" t="s">
        <v>15</v>
      </c>
    </row>
    <row r="84" spans="1:10" x14ac:dyDescent="0.2">
      <c r="A84">
        <v>692</v>
      </c>
      <c r="B84">
        <v>20180709</v>
      </c>
      <c r="C84" t="s">
        <v>19</v>
      </c>
      <c r="D84" t="s">
        <v>25</v>
      </c>
      <c r="E84" t="s">
        <v>13</v>
      </c>
      <c r="F84" t="s">
        <v>27</v>
      </c>
      <c r="G84">
        <v>10</v>
      </c>
      <c r="H84">
        <v>20</v>
      </c>
      <c r="I84">
        <v>1</v>
      </c>
      <c r="J84" t="s">
        <v>15</v>
      </c>
    </row>
    <row r="85" spans="1:10" x14ac:dyDescent="0.2">
      <c r="A85">
        <v>693</v>
      </c>
      <c r="B85">
        <v>20180709</v>
      </c>
      <c r="C85" t="s">
        <v>19</v>
      </c>
      <c r="D85" t="s">
        <v>25</v>
      </c>
      <c r="E85" t="s">
        <v>13</v>
      </c>
      <c r="F85" t="s">
        <v>27</v>
      </c>
      <c r="G85">
        <v>10</v>
      </c>
      <c r="H85">
        <v>20</v>
      </c>
      <c r="I85">
        <v>2</v>
      </c>
      <c r="J85" t="s">
        <v>15</v>
      </c>
    </row>
    <row r="86" spans="1:10" x14ac:dyDescent="0.2">
      <c r="A86">
        <v>694</v>
      </c>
      <c r="B86">
        <v>20180709</v>
      </c>
      <c r="C86" t="s">
        <v>19</v>
      </c>
      <c r="D86" t="s">
        <v>25</v>
      </c>
      <c r="E86" t="s">
        <v>13</v>
      </c>
      <c r="F86" t="s">
        <v>27</v>
      </c>
      <c r="G86">
        <v>10</v>
      </c>
      <c r="H86">
        <v>21</v>
      </c>
      <c r="I86">
        <v>1</v>
      </c>
      <c r="J86" t="s">
        <v>15</v>
      </c>
    </row>
    <row r="87" spans="1:10" x14ac:dyDescent="0.2">
      <c r="A87">
        <v>695</v>
      </c>
      <c r="B87">
        <v>20180709</v>
      </c>
      <c r="C87" t="s">
        <v>19</v>
      </c>
      <c r="D87" t="s">
        <v>25</v>
      </c>
      <c r="E87" t="s">
        <v>13</v>
      </c>
      <c r="F87" t="s">
        <v>27</v>
      </c>
      <c r="G87">
        <v>10</v>
      </c>
      <c r="H87">
        <v>21</v>
      </c>
      <c r="I87">
        <v>2</v>
      </c>
      <c r="J87" t="s">
        <v>15</v>
      </c>
    </row>
    <row r="88" spans="1:10" x14ac:dyDescent="0.2">
      <c r="A88">
        <v>696</v>
      </c>
      <c r="B88">
        <v>20180709</v>
      </c>
      <c r="C88" t="s">
        <v>19</v>
      </c>
      <c r="D88" t="s">
        <v>25</v>
      </c>
      <c r="E88" t="s">
        <v>13</v>
      </c>
      <c r="F88" t="s">
        <v>27</v>
      </c>
      <c r="G88">
        <v>10</v>
      </c>
      <c r="H88">
        <v>22</v>
      </c>
      <c r="I88">
        <v>1</v>
      </c>
      <c r="J88" t="s">
        <v>15</v>
      </c>
    </row>
    <row r="89" spans="1:10" x14ac:dyDescent="0.2">
      <c r="A89">
        <v>697</v>
      </c>
      <c r="B89">
        <v>20180709</v>
      </c>
      <c r="C89" t="s">
        <v>19</v>
      </c>
      <c r="D89" t="s">
        <v>25</v>
      </c>
      <c r="E89" t="s">
        <v>13</v>
      </c>
      <c r="F89" t="s">
        <v>27</v>
      </c>
      <c r="G89">
        <v>10</v>
      </c>
      <c r="H89">
        <v>22</v>
      </c>
      <c r="I89">
        <v>2</v>
      </c>
      <c r="J89" t="s">
        <v>15</v>
      </c>
    </row>
    <row r="90" spans="1:10" x14ac:dyDescent="0.2">
      <c r="A90">
        <v>698</v>
      </c>
      <c r="B90">
        <v>20180709</v>
      </c>
      <c r="C90" t="s">
        <v>19</v>
      </c>
      <c r="D90" t="s">
        <v>25</v>
      </c>
      <c r="E90" t="s">
        <v>13</v>
      </c>
      <c r="F90" t="s">
        <v>27</v>
      </c>
      <c r="G90">
        <v>10</v>
      </c>
      <c r="H90">
        <v>22</v>
      </c>
      <c r="I90">
        <v>3</v>
      </c>
      <c r="J90" t="s">
        <v>15</v>
      </c>
    </row>
    <row r="91" spans="1:10" x14ac:dyDescent="0.2">
      <c r="A91">
        <v>702</v>
      </c>
      <c r="B91">
        <v>20180709</v>
      </c>
      <c r="C91" t="s">
        <v>19</v>
      </c>
      <c r="D91" t="s">
        <v>12</v>
      </c>
      <c r="E91" t="s">
        <v>13</v>
      </c>
      <c r="F91" t="s">
        <v>14</v>
      </c>
      <c r="G91">
        <v>20</v>
      </c>
      <c r="H91" t="s">
        <v>14</v>
      </c>
      <c r="I91">
        <v>1</v>
      </c>
      <c r="J91" t="s">
        <v>15</v>
      </c>
    </row>
    <row r="92" spans="1:10" x14ac:dyDescent="0.2">
      <c r="A92">
        <v>705</v>
      </c>
      <c r="B92">
        <v>20180709</v>
      </c>
      <c r="C92" t="s">
        <v>18</v>
      </c>
      <c r="D92" t="s">
        <v>12</v>
      </c>
      <c r="E92" t="s">
        <v>13</v>
      </c>
      <c r="F92" t="s">
        <v>14</v>
      </c>
      <c r="G92">
        <v>20</v>
      </c>
      <c r="H92" t="s">
        <v>14</v>
      </c>
      <c r="I92">
        <v>1</v>
      </c>
      <c r="J92" t="s">
        <v>15</v>
      </c>
    </row>
    <row r="93" spans="1:10" x14ac:dyDescent="0.2">
      <c r="A93">
        <v>708</v>
      </c>
      <c r="B93">
        <v>20180709</v>
      </c>
      <c r="C93" t="s">
        <v>30</v>
      </c>
      <c r="D93" t="s">
        <v>12</v>
      </c>
      <c r="E93" t="s">
        <v>13</v>
      </c>
      <c r="F93" t="s">
        <v>14</v>
      </c>
      <c r="G93">
        <v>20</v>
      </c>
      <c r="H93" t="s">
        <v>14</v>
      </c>
      <c r="I93">
        <v>1</v>
      </c>
      <c r="J93" t="s">
        <v>15</v>
      </c>
    </row>
    <row r="94" spans="1:10" x14ac:dyDescent="0.2">
      <c r="A94">
        <v>711</v>
      </c>
      <c r="B94">
        <v>20180709</v>
      </c>
      <c r="C94" t="s">
        <v>31</v>
      </c>
      <c r="D94" t="s">
        <v>12</v>
      </c>
      <c r="E94" t="s">
        <v>13</v>
      </c>
      <c r="F94" t="s">
        <v>14</v>
      </c>
      <c r="G94">
        <v>20</v>
      </c>
      <c r="H94" t="s">
        <v>14</v>
      </c>
      <c r="I94">
        <v>1</v>
      </c>
      <c r="J94" t="s">
        <v>15</v>
      </c>
    </row>
    <row r="95" spans="1:10" x14ac:dyDescent="0.2">
      <c r="A95">
        <v>714</v>
      </c>
      <c r="B95">
        <v>20180709</v>
      </c>
      <c r="C95" t="s">
        <v>28</v>
      </c>
      <c r="D95" t="s">
        <v>12</v>
      </c>
      <c r="E95" t="s">
        <v>13</v>
      </c>
      <c r="F95" t="s">
        <v>14</v>
      </c>
      <c r="G95">
        <v>20</v>
      </c>
      <c r="H95" t="s">
        <v>14</v>
      </c>
      <c r="I95">
        <v>1</v>
      </c>
      <c r="J95" t="s">
        <v>15</v>
      </c>
    </row>
    <row r="96" spans="1:10" x14ac:dyDescent="0.2">
      <c r="A96">
        <v>717</v>
      </c>
      <c r="B96">
        <v>20180709</v>
      </c>
      <c r="C96" t="s">
        <v>32</v>
      </c>
      <c r="D96" t="s">
        <v>12</v>
      </c>
      <c r="E96" t="s">
        <v>13</v>
      </c>
      <c r="F96" t="s">
        <v>14</v>
      </c>
      <c r="G96">
        <v>20</v>
      </c>
      <c r="H96" t="s">
        <v>14</v>
      </c>
      <c r="I96">
        <v>1</v>
      </c>
      <c r="J96" t="s">
        <v>15</v>
      </c>
    </row>
    <row r="97" spans="1:10" x14ac:dyDescent="0.2">
      <c r="A97">
        <v>720</v>
      </c>
      <c r="B97">
        <v>20180709</v>
      </c>
      <c r="C97" t="s">
        <v>33</v>
      </c>
      <c r="D97" t="s">
        <v>12</v>
      </c>
      <c r="E97" t="s">
        <v>13</v>
      </c>
      <c r="F97" t="s">
        <v>14</v>
      </c>
      <c r="G97">
        <v>20</v>
      </c>
      <c r="H97" t="s">
        <v>14</v>
      </c>
      <c r="I97">
        <v>1</v>
      </c>
      <c r="J97" t="s">
        <v>15</v>
      </c>
    </row>
    <row r="98" spans="1:10" x14ac:dyDescent="0.2">
      <c r="A98">
        <v>723</v>
      </c>
      <c r="B98">
        <v>20180709</v>
      </c>
      <c r="C98" t="s">
        <v>21</v>
      </c>
      <c r="D98" t="s">
        <v>12</v>
      </c>
      <c r="E98" t="s">
        <v>13</v>
      </c>
      <c r="F98" t="s">
        <v>14</v>
      </c>
      <c r="G98">
        <v>20</v>
      </c>
      <c r="H98" t="s">
        <v>14</v>
      </c>
      <c r="I98">
        <v>1</v>
      </c>
      <c r="J98" t="s">
        <v>15</v>
      </c>
    </row>
    <row r="99" spans="1:10" x14ac:dyDescent="0.2">
      <c r="A99">
        <v>726</v>
      </c>
      <c r="B99">
        <v>20180709</v>
      </c>
      <c r="C99" t="s">
        <v>22</v>
      </c>
      <c r="D99" t="s">
        <v>12</v>
      </c>
      <c r="E99" t="s">
        <v>13</v>
      </c>
      <c r="F99" t="s">
        <v>14</v>
      </c>
      <c r="G99">
        <v>20</v>
      </c>
      <c r="H99" t="s">
        <v>14</v>
      </c>
      <c r="I99">
        <v>1</v>
      </c>
      <c r="J99" t="s">
        <v>15</v>
      </c>
    </row>
    <row r="100" spans="1:10" x14ac:dyDescent="0.2">
      <c r="A100">
        <v>729</v>
      </c>
      <c r="B100">
        <v>20180709</v>
      </c>
      <c r="C100" t="s">
        <v>23</v>
      </c>
      <c r="D100" t="s">
        <v>12</v>
      </c>
      <c r="E100" t="s">
        <v>13</v>
      </c>
      <c r="F100" t="s">
        <v>14</v>
      </c>
      <c r="G100">
        <v>20</v>
      </c>
      <c r="H100" t="s">
        <v>14</v>
      </c>
      <c r="I100">
        <v>1</v>
      </c>
      <c r="J100" t="s">
        <v>15</v>
      </c>
    </row>
    <row r="101" spans="1:10" x14ac:dyDescent="0.2">
      <c r="A101">
        <v>732</v>
      </c>
      <c r="B101">
        <v>20180709</v>
      </c>
      <c r="C101" t="s">
        <v>34</v>
      </c>
      <c r="D101" t="s">
        <v>12</v>
      </c>
      <c r="E101" t="s">
        <v>13</v>
      </c>
      <c r="F101" t="s">
        <v>14</v>
      </c>
      <c r="G101">
        <v>20</v>
      </c>
      <c r="H101" t="s">
        <v>14</v>
      </c>
      <c r="I101">
        <v>1</v>
      </c>
      <c r="J101" t="s">
        <v>15</v>
      </c>
    </row>
    <row r="102" spans="1:10" x14ac:dyDescent="0.2">
      <c r="A102">
        <v>735</v>
      </c>
      <c r="B102">
        <v>20180709</v>
      </c>
      <c r="C102" t="s">
        <v>35</v>
      </c>
      <c r="D102" t="s">
        <v>12</v>
      </c>
      <c r="E102" t="s">
        <v>13</v>
      </c>
      <c r="F102" t="s">
        <v>14</v>
      </c>
      <c r="G102">
        <v>20</v>
      </c>
      <c r="H102" t="s">
        <v>14</v>
      </c>
      <c r="I102">
        <v>1</v>
      </c>
      <c r="J102" t="s">
        <v>15</v>
      </c>
    </row>
    <row r="103" spans="1:10" x14ac:dyDescent="0.2">
      <c r="A103">
        <v>738</v>
      </c>
      <c r="B103">
        <v>20180709</v>
      </c>
      <c r="C103" t="s">
        <v>19</v>
      </c>
      <c r="D103" t="s">
        <v>25</v>
      </c>
      <c r="E103" t="s">
        <v>13</v>
      </c>
      <c r="F103" t="s">
        <v>27</v>
      </c>
      <c r="G103">
        <v>10</v>
      </c>
      <c r="H103">
        <v>23</v>
      </c>
      <c r="I103">
        <v>1</v>
      </c>
      <c r="J103" t="s">
        <v>15</v>
      </c>
    </row>
    <row r="104" spans="1:10" x14ac:dyDescent="0.2">
      <c r="A104">
        <v>739</v>
      </c>
      <c r="B104">
        <v>20180709</v>
      </c>
      <c r="C104" t="s">
        <v>19</v>
      </c>
      <c r="D104" t="s">
        <v>25</v>
      </c>
      <c r="E104" t="s">
        <v>13</v>
      </c>
      <c r="F104" t="s">
        <v>27</v>
      </c>
      <c r="G104">
        <v>10</v>
      </c>
      <c r="H104">
        <v>23</v>
      </c>
      <c r="I104">
        <v>2</v>
      </c>
      <c r="J104" t="s">
        <v>15</v>
      </c>
    </row>
    <row r="105" spans="1:10" x14ac:dyDescent="0.2">
      <c r="A105">
        <v>740</v>
      </c>
      <c r="B105">
        <v>20180709</v>
      </c>
      <c r="C105" t="s">
        <v>19</v>
      </c>
      <c r="D105" t="s">
        <v>25</v>
      </c>
      <c r="E105" t="s">
        <v>13</v>
      </c>
      <c r="F105" t="s">
        <v>27</v>
      </c>
      <c r="G105">
        <v>10</v>
      </c>
      <c r="H105">
        <v>23</v>
      </c>
      <c r="I105">
        <v>3</v>
      </c>
      <c r="J105" t="s">
        <v>15</v>
      </c>
    </row>
    <row r="106" spans="1:10" x14ac:dyDescent="0.2">
      <c r="A106">
        <v>743</v>
      </c>
      <c r="B106">
        <v>20180709</v>
      </c>
      <c r="C106" t="s">
        <v>19</v>
      </c>
      <c r="D106" t="s">
        <v>25</v>
      </c>
      <c r="E106" t="s">
        <v>13</v>
      </c>
      <c r="F106" t="s">
        <v>27</v>
      </c>
      <c r="G106">
        <v>10</v>
      </c>
      <c r="H106">
        <v>24</v>
      </c>
      <c r="I106">
        <v>1</v>
      </c>
      <c r="J106" t="s">
        <v>15</v>
      </c>
    </row>
    <row r="107" spans="1:10" x14ac:dyDescent="0.2">
      <c r="A107">
        <v>744</v>
      </c>
      <c r="B107">
        <v>20180709</v>
      </c>
      <c r="C107" t="s">
        <v>19</v>
      </c>
      <c r="D107" t="s">
        <v>25</v>
      </c>
      <c r="E107" t="s">
        <v>13</v>
      </c>
      <c r="F107" t="s">
        <v>27</v>
      </c>
      <c r="G107">
        <v>10</v>
      </c>
      <c r="H107">
        <v>24</v>
      </c>
      <c r="I107">
        <v>2</v>
      </c>
      <c r="J107" t="s">
        <v>15</v>
      </c>
    </row>
    <row r="108" spans="1:10" x14ac:dyDescent="0.2">
      <c r="A108">
        <v>745</v>
      </c>
      <c r="B108">
        <v>20180709</v>
      </c>
      <c r="C108" t="s">
        <v>19</v>
      </c>
      <c r="D108" t="s">
        <v>25</v>
      </c>
      <c r="E108" t="s">
        <v>13</v>
      </c>
      <c r="F108" t="s">
        <v>27</v>
      </c>
      <c r="G108">
        <v>10</v>
      </c>
      <c r="H108">
        <v>24</v>
      </c>
      <c r="I108">
        <v>3</v>
      </c>
      <c r="J108" t="s">
        <v>15</v>
      </c>
    </row>
    <row r="109" spans="1:10" x14ac:dyDescent="0.2">
      <c r="A109">
        <v>749</v>
      </c>
      <c r="B109">
        <v>20180709</v>
      </c>
      <c r="C109" t="s">
        <v>16</v>
      </c>
      <c r="D109" t="s">
        <v>25</v>
      </c>
      <c r="E109" t="s">
        <v>13</v>
      </c>
      <c r="F109" t="s">
        <v>27</v>
      </c>
      <c r="G109">
        <v>10</v>
      </c>
      <c r="H109">
        <v>31</v>
      </c>
      <c r="I109">
        <v>1</v>
      </c>
      <c r="J109" t="s">
        <v>15</v>
      </c>
    </row>
    <row r="110" spans="1:10" x14ac:dyDescent="0.2">
      <c r="A110">
        <v>751</v>
      </c>
      <c r="B110">
        <v>20180709</v>
      </c>
      <c r="C110" t="s">
        <v>16</v>
      </c>
      <c r="D110" t="s">
        <v>25</v>
      </c>
      <c r="E110" t="s">
        <v>13</v>
      </c>
      <c r="F110" t="s">
        <v>27</v>
      </c>
      <c r="G110">
        <v>10</v>
      </c>
      <c r="H110">
        <v>32</v>
      </c>
      <c r="I110">
        <v>1</v>
      </c>
      <c r="J110" t="s">
        <v>15</v>
      </c>
    </row>
    <row r="111" spans="1:10" x14ac:dyDescent="0.2">
      <c r="A111">
        <v>752</v>
      </c>
      <c r="B111">
        <v>20180709</v>
      </c>
      <c r="C111" t="s">
        <v>16</v>
      </c>
      <c r="D111" t="s">
        <v>25</v>
      </c>
      <c r="E111" t="s">
        <v>13</v>
      </c>
      <c r="F111" t="s">
        <v>27</v>
      </c>
      <c r="G111">
        <v>10</v>
      </c>
      <c r="H111">
        <v>32</v>
      </c>
      <c r="I111">
        <v>2</v>
      </c>
      <c r="J111" t="s">
        <v>15</v>
      </c>
    </row>
    <row r="112" spans="1:10" x14ac:dyDescent="0.2">
      <c r="A112">
        <v>754</v>
      </c>
      <c r="B112">
        <v>20180709</v>
      </c>
      <c r="C112" t="s">
        <v>16</v>
      </c>
      <c r="D112" t="s">
        <v>25</v>
      </c>
      <c r="E112" t="s">
        <v>13</v>
      </c>
      <c r="F112" t="s">
        <v>27</v>
      </c>
      <c r="G112">
        <v>10</v>
      </c>
      <c r="H112">
        <v>33</v>
      </c>
      <c r="I112">
        <v>1</v>
      </c>
      <c r="J112" t="s">
        <v>15</v>
      </c>
    </row>
    <row r="113" spans="1:10" x14ac:dyDescent="0.2">
      <c r="A113">
        <v>755</v>
      </c>
      <c r="B113">
        <v>20180709</v>
      </c>
      <c r="C113" t="s">
        <v>16</v>
      </c>
      <c r="D113" t="s">
        <v>25</v>
      </c>
      <c r="E113" t="s">
        <v>13</v>
      </c>
      <c r="F113" t="s">
        <v>27</v>
      </c>
      <c r="G113">
        <v>10</v>
      </c>
      <c r="H113">
        <v>33</v>
      </c>
      <c r="I113">
        <v>2</v>
      </c>
      <c r="J113" t="s">
        <v>15</v>
      </c>
    </row>
    <row r="114" spans="1:10" x14ac:dyDescent="0.2">
      <c r="A114">
        <v>757</v>
      </c>
      <c r="B114">
        <v>20180709</v>
      </c>
      <c r="C114" t="s">
        <v>16</v>
      </c>
      <c r="D114" t="s">
        <v>25</v>
      </c>
      <c r="E114" t="s">
        <v>13</v>
      </c>
      <c r="F114" t="s">
        <v>27</v>
      </c>
      <c r="G114">
        <v>10</v>
      </c>
      <c r="H114">
        <v>34</v>
      </c>
      <c r="I114">
        <v>1</v>
      </c>
      <c r="J114" t="s">
        <v>15</v>
      </c>
    </row>
    <row r="115" spans="1:10" x14ac:dyDescent="0.2">
      <c r="A115">
        <v>759</v>
      </c>
      <c r="B115">
        <v>20180709</v>
      </c>
      <c r="C115" t="s">
        <v>16</v>
      </c>
      <c r="D115" t="s">
        <v>25</v>
      </c>
      <c r="E115" t="s">
        <v>13</v>
      </c>
      <c r="F115" t="s">
        <v>27</v>
      </c>
      <c r="G115">
        <v>10</v>
      </c>
      <c r="H115">
        <v>35</v>
      </c>
      <c r="I115">
        <v>1</v>
      </c>
      <c r="J115" t="s">
        <v>15</v>
      </c>
    </row>
    <row r="116" spans="1:10" x14ac:dyDescent="0.2">
      <c r="A116">
        <v>760</v>
      </c>
      <c r="B116">
        <v>20180709</v>
      </c>
      <c r="C116" t="s">
        <v>16</v>
      </c>
      <c r="D116" t="s">
        <v>25</v>
      </c>
      <c r="E116" t="s">
        <v>13</v>
      </c>
      <c r="F116" t="s">
        <v>27</v>
      </c>
      <c r="G116">
        <v>10</v>
      </c>
      <c r="H116">
        <v>35</v>
      </c>
      <c r="I116">
        <v>2</v>
      </c>
      <c r="J116" t="s">
        <v>15</v>
      </c>
    </row>
    <row r="117" spans="1:10" x14ac:dyDescent="0.2">
      <c r="A117">
        <v>762</v>
      </c>
      <c r="B117">
        <v>20180709</v>
      </c>
      <c r="C117" t="s">
        <v>16</v>
      </c>
      <c r="D117" t="s">
        <v>25</v>
      </c>
      <c r="E117" t="s">
        <v>13</v>
      </c>
      <c r="F117" t="s">
        <v>27</v>
      </c>
      <c r="G117">
        <v>10</v>
      </c>
      <c r="H117">
        <v>36</v>
      </c>
      <c r="I117">
        <v>1</v>
      </c>
      <c r="J117" t="s">
        <v>15</v>
      </c>
    </row>
    <row r="118" spans="1:10" x14ac:dyDescent="0.2">
      <c r="A118">
        <v>763</v>
      </c>
      <c r="B118">
        <v>20180709</v>
      </c>
      <c r="C118" t="s">
        <v>16</v>
      </c>
      <c r="D118" t="s">
        <v>25</v>
      </c>
      <c r="E118" t="s">
        <v>13</v>
      </c>
      <c r="F118" t="s">
        <v>27</v>
      </c>
      <c r="G118">
        <v>10</v>
      </c>
      <c r="H118">
        <v>36</v>
      </c>
      <c r="I118">
        <v>2</v>
      </c>
      <c r="J118" t="s">
        <v>15</v>
      </c>
    </row>
    <row r="119" spans="1:10" x14ac:dyDescent="0.2">
      <c r="A119">
        <v>765</v>
      </c>
      <c r="B119">
        <v>20180709</v>
      </c>
      <c r="C119" t="s">
        <v>16</v>
      </c>
      <c r="D119" t="s">
        <v>25</v>
      </c>
      <c r="E119" t="s">
        <v>13</v>
      </c>
      <c r="F119" t="s">
        <v>27</v>
      </c>
      <c r="G119">
        <v>10</v>
      </c>
      <c r="H119">
        <v>25</v>
      </c>
      <c r="I119">
        <v>1</v>
      </c>
      <c r="J119" t="s">
        <v>15</v>
      </c>
    </row>
    <row r="120" spans="1:10" x14ac:dyDescent="0.2">
      <c r="A120">
        <v>766</v>
      </c>
      <c r="B120">
        <v>20180709</v>
      </c>
      <c r="C120" t="s">
        <v>16</v>
      </c>
      <c r="D120" t="s">
        <v>25</v>
      </c>
      <c r="E120" t="s">
        <v>13</v>
      </c>
      <c r="F120" t="s">
        <v>27</v>
      </c>
      <c r="G120">
        <v>10</v>
      </c>
      <c r="H120">
        <v>25</v>
      </c>
      <c r="I120">
        <v>2</v>
      </c>
      <c r="J120" t="s">
        <v>15</v>
      </c>
    </row>
    <row r="121" spans="1:10" x14ac:dyDescent="0.2">
      <c r="A121">
        <v>767</v>
      </c>
      <c r="B121">
        <v>20180709</v>
      </c>
      <c r="C121" t="s">
        <v>16</v>
      </c>
      <c r="D121" t="s">
        <v>25</v>
      </c>
      <c r="E121" t="s">
        <v>13</v>
      </c>
      <c r="F121" t="s">
        <v>27</v>
      </c>
      <c r="G121">
        <v>10</v>
      </c>
      <c r="H121">
        <v>25</v>
      </c>
      <c r="I121">
        <v>3</v>
      </c>
      <c r="J121" t="s">
        <v>15</v>
      </c>
    </row>
    <row r="122" spans="1:10" x14ac:dyDescent="0.2">
      <c r="A122">
        <v>771</v>
      </c>
      <c r="B122">
        <v>20180709</v>
      </c>
      <c r="C122" t="s">
        <v>16</v>
      </c>
      <c r="D122" t="s">
        <v>25</v>
      </c>
      <c r="E122" t="s">
        <v>13</v>
      </c>
      <c r="F122" t="s">
        <v>27</v>
      </c>
      <c r="G122">
        <v>10</v>
      </c>
      <c r="H122">
        <v>26</v>
      </c>
      <c r="I122">
        <v>1</v>
      </c>
      <c r="J122" t="s">
        <v>15</v>
      </c>
    </row>
    <row r="123" spans="1:10" x14ac:dyDescent="0.2">
      <c r="A123">
        <v>772</v>
      </c>
      <c r="B123">
        <v>20180709</v>
      </c>
      <c r="C123" t="s">
        <v>16</v>
      </c>
      <c r="D123" t="s">
        <v>25</v>
      </c>
      <c r="E123" t="s">
        <v>13</v>
      </c>
      <c r="F123" t="s">
        <v>27</v>
      </c>
      <c r="G123">
        <v>10</v>
      </c>
      <c r="H123">
        <v>26</v>
      </c>
      <c r="I123">
        <v>2</v>
      </c>
      <c r="J123" t="s">
        <v>15</v>
      </c>
    </row>
    <row r="124" spans="1:10" x14ac:dyDescent="0.2">
      <c r="A124">
        <v>773</v>
      </c>
      <c r="B124">
        <v>20180709</v>
      </c>
      <c r="C124" t="s">
        <v>16</v>
      </c>
      <c r="D124" t="s">
        <v>25</v>
      </c>
      <c r="E124" t="s">
        <v>13</v>
      </c>
      <c r="F124" t="s">
        <v>27</v>
      </c>
      <c r="G124">
        <v>10</v>
      </c>
      <c r="H124">
        <v>26</v>
      </c>
      <c r="I124">
        <v>3</v>
      </c>
      <c r="J124" t="s">
        <v>15</v>
      </c>
    </row>
    <row r="125" spans="1:10" x14ac:dyDescent="0.2">
      <c r="A125">
        <v>776</v>
      </c>
      <c r="B125">
        <v>20180709</v>
      </c>
      <c r="C125" t="s">
        <v>16</v>
      </c>
      <c r="D125" t="s">
        <v>25</v>
      </c>
      <c r="E125" t="s">
        <v>13</v>
      </c>
      <c r="F125" t="s">
        <v>27</v>
      </c>
      <c r="G125">
        <v>10</v>
      </c>
      <c r="H125">
        <v>27</v>
      </c>
      <c r="I125">
        <v>1</v>
      </c>
      <c r="J125" t="s">
        <v>15</v>
      </c>
    </row>
    <row r="126" spans="1:10" x14ac:dyDescent="0.2">
      <c r="A126">
        <v>777</v>
      </c>
      <c r="B126">
        <v>20180709</v>
      </c>
      <c r="C126" t="s">
        <v>16</v>
      </c>
      <c r="D126" t="s">
        <v>25</v>
      </c>
      <c r="E126" t="s">
        <v>13</v>
      </c>
      <c r="F126" t="s">
        <v>27</v>
      </c>
      <c r="G126">
        <v>10</v>
      </c>
      <c r="H126">
        <v>27</v>
      </c>
      <c r="I126">
        <v>2</v>
      </c>
      <c r="J126" t="s">
        <v>15</v>
      </c>
    </row>
    <row r="127" spans="1:10" x14ac:dyDescent="0.2">
      <c r="A127">
        <v>779</v>
      </c>
      <c r="B127">
        <v>20180709</v>
      </c>
      <c r="C127" t="s">
        <v>16</v>
      </c>
      <c r="D127" t="s">
        <v>25</v>
      </c>
      <c r="E127" t="s">
        <v>13</v>
      </c>
      <c r="F127" t="s">
        <v>27</v>
      </c>
      <c r="G127">
        <v>10</v>
      </c>
      <c r="H127">
        <v>28</v>
      </c>
      <c r="I127">
        <v>1</v>
      </c>
      <c r="J127" t="s">
        <v>15</v>
      </c>
    </row>
    <row r="128" spans="1:10" x14ac:dyDescent="0.2">
      <c r="A128">
        <v>780</v>
      </c>
      <c r="B128">
        <v>20180709</v>
      </c>
      <c r="C128" t="s">
        <v>16</v>
      </c>
      <c r="D128" t="s">
        <v>25</v>
      </c>
      <c r="E128" t="s">
        <v>13</v>
      </c>
      <c r="F128" t="s">
        <v>27</v>
      </c>
      <c r="G128">
        <v>10</v>
      </c>
      <c r="H128">
        <v>28</v>
      </c>
      <c r="I128">
        <v>2</v>
      </c>
      <c r="J128" t="s">
        <v>15</v>
      </c>
    </row>
    <row r="129" spans="1:10" x14ac:dyDescent="0.2">
      <c r="A129">
        <v>782</v>
      </c>
      <c r="B129">
        <v>20180709</v>
      </c>
      <c r="C129" t="s">
        <v>16</v>
      </c>
      <c r="D129" t="s">
        <v>25</v>
      </c>
      <c r="E129" t="s">
        <v>13</v>
      </c>
      <c r="F129" t="s">
        <v>27</v>
      </c>
      <c r="G129">
        <v>10</v>
      </c>
      <c r="H129">
        <v>29</v>
      </c>
      <c r="I129">
        <v>1</v>
      </c>
      <c r="J129" t="s">
        <v>15</v>
      </c>
    </row>
    <row r="130" spans="1:10" x14ac:dyDescent="0.2">
      <c r="A130">
        <v>783</v>
      </c>
      <c r="B130">
        <v>20180709</v>
      </c>
      <c r="C130" t="s">
        <v>16</v>
      </c>
      <c r="D130" t="s">
        <v>25</v>
      </c>
      <c r="E130" t="s">
        <v>13</v>
      </c>
      <c r="F130" t="s">
        <v>27</v>
      </c>
      <c r="G130">
        <v>10</v>
      </c>
      <c r="H130">
        <v>29</v>
      </c>
      <c r="I130">
        <v>2</v>
      </c>
      <c r="J130" t="s">
        <v>15</v>
      </c>
    </row>
    <row r="131" spans="1:10" x14ac:dyDescent="0.2">
      <c r="A131">
        <v>786</v>
      </c>
      <c r="B131">
        <v>20180709</v>
      </c>
      <c r="C131" t="s">
        <v>16</v>
      </c>
      <c r="D131" t="s">
        <v>25</v>
      </c>
      <c r="E131" t="s">
        <v>13</v>
      </c>
      <c r="F131" t="s">
        <v>27</v>
      </c>
      <c r="G131">
        <v>10</v>
      </c>
      <c r="H131">
        <v>30</v>
      </c>
      <c r="I131">
        <v>1</v>
      </c>
      <c r="J131" t="s">
        <v>15</v>
      </c>
    </row>
    <row r="132" spans="1:10" x14ac:dyDescent="0.2">
      <c r="A132">
        <v>787</v>
      </c>
      <c r="B132">
        <v>20180709</v>
      </c>
      <c r="C132" t="s">
        <v>16</v>
      </c>
      <c r="D132" t="s">
        <v>25</v>
      </c>
      <c r="E132" t="s">
        <v>13</v>
      </c>
      <c r="F132" t="s">
        <v>27</v>
      </c>
      <c r="G132">
        <v>10</v>
      </c>
      <c r="H132">
        <v>30</v>
      </c>
      <c r="I132">
        <v>2</v>
      </c>
      <c r="J132" t="s">
        <v>15</v>
      </c>
    </row>
    <row r="133" spans="1:10" x14ac:dyDescent="0.2">
      <c r="A133">
        <v>790</v>
      </c>
      <c r="B133">
        <v>20180710</v>
      </c>
      <c r="C133" t="s">
        <v>19</v>
      </c>
      <c r="D133" t="s">
        <v>25</v>
      </c>
      <c r="E133" t="s">
        <v>13</v>
      </c>
      <c r="F133" t="s">
        <v>26</v>
      </c>
      <c r="G133">
        <v>10</v>
      </c>
      <c r="H133">
        <v>37</v>
      </c>
      <c r="I133">
        <v>1</v>
      </c>
      <c r="J133" t="s">
        <v>15</v>
      </c>
    </row>
    <row r="134" spans="1:10" x14ac:dyDescent="0.2">
      <c r="A134">
        <v>791</v>
      </c>
      <c r="B134">
        <v>20180710</v>
      </c>
      <c r="C134" t="s">
        <v>19</v>
      </c>
      <c r="D134" t="s">
        <v>25</v>
      </c>
      <c r="E134" t="s">
        <v>13</v>
      </c>
      <c r="F134" t="s">
        <v>26</v>
      </c>
      <c r="G134">
        <v>10</v>
      </c>
      <c r="H134">
        <v>37</v>
      </c>
      <c r="I134">
        <v>2</v>
      </c>
      <c r="J134" t="s">
        <v>15</v>
      </c>
    </row>
    <row r="135" spans="1:10" x14ac:dyDescent="0.2">
      <c r="A135">
        <v>792</v>
      </c>
      <c r="B135">
        <v>20180710</v>
      </c>
      <c r="C135" t="s">
        <v>19</v>
      </c>
      <c r="D135" t="s">
        <v>25</v>
      </c>
      <c r="E135" t="s">
        <v>13</v>
      </c>
      <c r="F135" t="s">
        <v>26</v>
      </c>
      <c r="G135">
        <v>10</v>
      </c>
      <c r="H135">
        <v>37</v>
      </c>
      <c r="I135">
        <v>3</v>
      </c>
      <c r="J135" t="s">
        <v>15</v>
      </c>
    </row>
    <row r="136" spans="1:10" x14ac:dyDescent="0.2">
      <c r="A136">
        <v>796</v>
      </c>
      <c r="B136">
        <v>20180710</v>
      </c>
      <c r="C136" t="s">
        <v>19</v>
      </c>
      <c r="D136" t="s">
        <v>25</v>
      </c>
      <c r="E136" t="s">
        <v>13</v>
      </c>
      <c r="F136" t="s">
        <v>26</v>
      </c>
      <c r="G136">
        <v>10</v>
      </c>
      <c r="H136">
        <v>38</v>
      </c>
      <c r="I136">
        <v>1</v>
      </c>
      <c r="J136" t="s">
        <v>15</v>
      </c>
    </row>
    <row r="137" spans="1:10" x14ac:dyDescent="0.2">
      <c r="A137">
        <v>797</v>
      </c>
      <c r="B137">
        <v>20180710</v>
      </c>
      <c r="C137" t="s">
        <v>19</v>
      </c>
      <c r="D137" t="s">
        <v>25</v>
      </c>
      <c r="E137" t="s">
        <v>13</v>
      </c>
      <c r="F137" t="s">
        <v>26</v>
      </c>
      <c r="G137">
        <v>10</v>
      </c>
      <c r="H137">
        <v>38</v>
      </c>
      <c r="I137">
        <v>2</v>
      </c>
      <c r="J137" t="s">
        <v>15</v>
      </c>
    </row>
    <row r="138" spans="1:10" x14ac:dyDescent="0.2">
      <c r="A138">
        <v>799</v>
      </c>
      <c r="B138">
        <v>20180710</v>
      </c>
      <c r="C138" t="s">
        <v>19</v>
      </c>
      <c r="D138" t="s">
        <v>25</v>
      </c>
      <c r="E138" t="s">
        <v>13</v>
      </c>
      <c r="F138" t="s">
        <v>26</v>
      </c>
      <c r="G138">
        <v>10</v>
      </c>
      <c r="H138">
        <v>39</v>
      </c>
      <c r="I138">
        <v>1</v>
      </c>
      <c r="J138" t="s">
        <v>15</v>
      </c>
    </row>
    <row r="139" spans="1:10" x14ac:dyDescent="0.2">
      <c r="A139">
        <v>800</v>
      </c>
      <c r="B139">
        <v>20180710</v>
      </c>
      <c r="C139" t="s">
        <v>19</v>
      </c>
      <c r="D139" t="s">
        <v>25</v>
      </c>
      <c r="E139" t="s">
        <v>13</v>
      </c>
      <c r="F139" t="s">
        <v>26</v>
      </c>
      <c r="G139">
        <v>10</v>
      </c>
      <c r="H139">
        <v>39</v>
      </c>
      <c r="I139">
        <v>2</v>
      </c>
      <c r="J139" t="s">
        <v>15</v>
      </c>
    </row>
    <row r="140" spans="1:10" x14ac:dyDescent="0.2">
      <c r="A140">
        <v>801</v>
      </c>
      <c r="B140">
        <v>20180710</v>
      </c>
      <c r="C140" t="s">
        <v>19</v>
      </c>
      <c r="D140" t="s">
        <v>25</v>
      </c>
      <c r="E140" t="s">
        <v>13</v>
      </c>
      <c r="F140" t="s">
        <v>26</v>
      </c>
      <c r="G140">
        <v>10</v>
      </c>
      <c r="H140">
        <v>39</v>
      </c>
      <c r="I140">
        <v>3</v>
      </c>
      <c r="J140" t="s">
        <v>15</v>
      </c>
    </row>
    <row r="141" spans="1:10" x14ac:dyDescent="0.2">
      <c r="A141">
        <v>805</v>
      </c>
      <c r="B141">
        <v>20180710</v>
      </c>
      <c r="C141" t="s">
        <v>19</v>
      </c>
      <c r="D141" t="s">
        <v>25</v>
      </c>
      <c r="E141" t="s">
        <v>13</v>
      </c>
      <c r="F141" t="s">
        <v>26</v>
      </c>
      <c r="G141">
        <v>10</v>
      </c>
      <c r="H141">
        <v>40</v>
      </c>
      <c r="I141">
        <v>1</v>
      </c>
      <c r="J141" t="s">
        <v>15</v>
      </c>
    </row>
    <row r="142" spans="1:10" x14ac:dyDescent="0.2">
      <c r="A142">
        <v>807</v>
      </c>
      <c r="B142">
        <v>20180710</v>
      </c>
      <c r="C142" t="s">
        <v>19</v>
      </c>
      <c r="D142" t="s">
        <v>25</v>
      </c>
      <c r="E142" t="s">
        <v>13</v>
      </c>
      <c r="F142" t="s">
        <v>26</v>
      </c>
      <c r="G142">
        <v>10</v>
      </c>
      <c r="H142">
        <v>41</v>
      </c>
      <c r="I142">
        <v>1</v>
      </c>
      <c r="J142" t="s">
        <v>15</v>
      </c>
    </row>
    <row r="143" spans="1:10" x14ac:dyDescent="0.2">
      <c r="A143">
        <v>808</v>
      </c>
      <c r="B143">
        <v>20180710</v>
      </c>
      <c r="C143" t="s">
        <v>19</v>
      </c>
      <c r="D143" t="s">
        <v>25</v>
      </c>
      <c r="E143" t="s">
        <v>13</v>
      </c>
      <c r="F143" t="s">
        <v>26</v>
      </c>
      <c r="G143">
        <v>10</v>
      </c>
      <c r="H143">
        <v>41</v>
      </c>
      <c r="I143">
        <v>2</v>
      </c>
      <c r="J143" t="s">
        <v>15</v>
      </c>
    </row>
    <row r="144" spans="1:10" x14ac:dyDescent="0.2">
      <c r="A144">
        <v>809</v>
      </c>
      <c r="B144">
        <v>20180710</v>
      </c>
      <c r="C144" t="s">
        <v>19</v>
      </c>
      <c r="D144" t="s">
        <v>25</v>
      </c>
      <c r="E144" t="s">
        <v>13</v>
      </c>
      <c r="F144" t="s">
        <v>26</v>
      </c>
      <c r="G144">
        <v>10</v>
      </c>
      <c r="H144">
        <v>41</v>
      </c>
      <c r="I144">
        <v>3</v>
      </c>
      <c r="J144" t="s">
        <v>15</v>
      </c>
    </row>
    <row r="145" spans="1:10" x14ac:dyDescent="0.2">
      <c r="A145">
        <v>811</v>
      </c>
      <c r="B145">
        <v>20180710</v>
      </c>
      <c r="C145" t="s">
        <v>19</v>
      </c>
      <c r="D145" t="s">
        <v>25</v>
      </c>
      <c r="E145" t="s">
        <v>13</v>
      </c>
      <c r="F145" t="s">
        <v>26</v>
      </c>
      <c r="G145">
        <v>10</v>
      </c>
      <c r="H145">
        <v>42</v>
      </c>
      <c r="I145">
        <v>1</v>
      </c>
      <c r="J145" t="s">
        <v>15</v>
      </c>
    </row>
    <row r="146" spans="1:10" x14ac:dyDescent="0.2">
      <c r="A146">
        <v>812</v>
      </c>
      <c r="B146">
        <v>20180710</v>
      </c>
      <c r="C146" t="s">
        <v>19</v>
      </c>
      <c r="D146" t="s">
        <v>25</v>
      </c>
      <c r="E146" t="s">
        <v>13</v>
      </c>
      <c r="F146" t="s">
        <v>26</v>
      </c>
      <c r="G146">
        <v>10</v>
      </c>
      <c r="H146">
        <v>42</v>
      </c>
      <c r="I146">
        <v>2</v>
      </c>
      <c r="J146" t="s">
        <v>15</v>
      </c>
    </row>
    <row r="147" spans="1:10" x14ac:dyDescent="0.2">
      <c r="A147">
        <v>813</v>
      </c>
      <c r="B147">
        <v>20180710</v>
      </c>
      <c r="C147" t="s">
        <v>19</v>
      </c>
      <c r="D147" t="s">
        <v>25</v>
      </c>
      <c r="E147" t="s">
        <v>13</v>
      </c>
      <c r="F147" t="s">
        <v>26</v>
      </c>
      <c r="G147">
        <v>10</v>
      </c>
      <c r="H147">
        <v>42</v>
      </c>
      <c r="I147">
        <v>3</v>
      </c>
      <c r="J147" t="s">
        <v>15</v>
      </c>
    </row>
    <row r="148" spans="1:10" x14ac:dyDescent="0.2">
      <c r="A148">
        <v>817</v>
      </c>
      <c r="B148">
        <v>20180710</v>
      </c>
      <c r="C148" t="s">
        <v>19</v>
      </c>
      <c r="D148" t="s">
        <v>25</v>
      </c>
      <c r="E148" s="1" t="s">
        <v>13</v>
      </c>
      <c r="F148" t="s">
        <v>27</v>
      </c>
      <c r="G148">
        <v>10</v>
      </c>
      <c r="H148">
        <v>43</v>
      </c>
      <c r="I148">
        <v>1</v>
      </c>
      <c r="J148" t="s">
        <v>15</v>
      </c>
    </row>
    <row r="149" spans="1:10" x14ac:dyDescent="0.2">
      <c r="A149">
        <v>818</v>
      </c>
      <c r="B149">
        <v>20180710</v>
      </c>
      <c r="C149" t="s">
        <v>19</v>
      </c>
      <c r="D149" t="s">
        <v>25</v>
      </c>
      <c r="E149" s="1" t="s">
        <v>13</v>
      </c>
      <c r="F149" t="s">
        <v>27</v>
      </c>
      <c r="G149">
        <v>10</v>
      </c>
      <c r="H149">
        <v>43</v>
      </c>
      <c r="I149">
        <v>2</v>
      </c>
      <c r="J149" t="s">
        <v>15</v>
      </c>
    </row>
    <row r="150" spans="1:10" x14ac:dyDescent="0.2">
      <c r="A150">
        <v>820</v>
      </c>
      <c r="B150">
        <v>20180710</v>
      </c>
      <c r="C150" t="s">
        <v>19</v>
      </c>
      <c r="D150" t="s">
        <v>25</v>
      </c>
      <c r="E150" s="1" t="s">
        <v>13</v>
      </c>
      <c r="F150" t="s">
        <v>27</v>
      </c>
      <c r="G150">
        <v>10</v>
      </c>
      <c r="H150">
        <v>44</v>
      </c>
      <c r="I150">
        <v>1</v>
      </c>
      <c r="J150" t="s">
        <v>15</v>
      </c>
    </row>
    <row r="151" spans="1:10" x14ac:dyDescent="0.2">
      <c r="A151">
        <v>821</v>
      </c>
      <c r="B151">
        <v>20180710</v>
      </c>
      <c r="C151" t="s">
        <v>19</v>
      </c>
      <c r="D151" t="s">
        <v>25</v>
      </c>
      <c r="E151" s="1" t="s">
        <v>13</v>
      </c>
      <c r="F151" t="s">
        <v>27</v>
      </c>
      <c r="G151">
        <v>10</v>
      </c>
      <c r="H151">
        <v>44</v>
      </c>
      <c r="I151">
        <v>2</v>
      </c>
      <c r="J151" t="s">
        <v>15</v>
      </c>
    </row>
    <row r="152" spans="1:10" x14ac:dyDescent="0.2">
      <c r="A152">
        <v>822</v>
      </c>
      <c r="B152">
        <v>20180710</v>
      </c>
      <c r="C152" t="s">
        <v>19</v>
      </c>
      <c r="D152" t="s">
        <v>25</v>
      </c>
      <c r="E152" s="1" t="s">
        <v>13</v>
      </c>
      <c r="F152" t="s">
        <v>27</v>
      </c>
      <c r="G152">
        <v>10</v>
      </c>
      <c r="H152">
        <v>44</v>
      </c>
      <c r="I152">
        <v>3</v>
      </c>
      <c r="J152" t="s">
        <v>15</v>
      </c>
    </row>
    <row r="153" spans="1:10" x14ac:dyDescent="0.2">
      <c r="A153">
        <v>825</v>
      </c>
      <c r="B153">
        <v>20180710</v>
      </c>
      <c r="C153" t="s">
        <v>19</v>
      </c>
      <c r="D153" t="s">
        <v>25</v>
      </c>
      <c r="E153" s="1" t="s">
        <v>13</v>
      </c>
      <c r="F153" t="s">
        <v>27</v>
      </c>
      <c r="G153">
        <v>10</v>
      </c>
      <c r="H153">
        <v>45</v>
      </c>
      <c r="I153">
        <v>1</v>
      </c>
      <c r="J153" t="s">
        <v>15</v>
      </c>
    </row>
    <row r="154" spans="1:10" x14ac:dyDescent="0.2">
      <c r="A154">
        <v>826</v>
      </c>
      <c r="B154">
        <v>20180710</v>
      </c>
      <c r="C154" t="s">
        <v>19</v>
      </c>
      <c r="D154" t="s">
        <v>25</v>
      </c>
      <c r="E154" s="1" t="s">
        <v>13</v>
      </c>
      <c r="F154" t="s">
        <v>27</v>
      </c>
      <c r="G154">
        <v>10</v>
      </c>
      <c r="H154">
        <v>45</v>
      </c>
      <c r="I154">
        <v>2</v>
      </c>
      <c r="J154" t="s">
        <v>15</v>
      </c>
    </row>
    <row r="155" spans="1:10" x14ac:dyDescent="0.2">
      <c r="A155">
        <v>828</v>
      </c>
      <c r="B155">
        <v>20180710</v>
      </c>
      <c r="C155" t="s">
        <v>19</v>
      </c>
      <c r="D155" t="s">
        <v>25</v>
      </c>
      <c r="E155" s="1" t="s">
        <v>13</v>
      </c>
      <c r="F155" t="s">
        <v>27</v>
      </c>
      <c r="G155">
        <v>10</v>
      </c>
      <c r="H155">
        <v>46</v>
      </c>
      <c r="I155">
        <v>1</v>
      </c>
      <c r="J155" t="s">
        <v>15</v>
      </c>
    </row>
    <row r="156" spans="1:10" x14ac:dyDescent="0.2">
      <c r="A156">
        <v>829</v>
      </c>
      <c r="B156">
        <v>20180710</v>
      </c>
      <c r="C156" t="s">
        <v>19</v>
      </c>
      <c r="D156" t="s">
        <v>25</v>
      </c>
      <c r="E156" s="1" t="s">
        <v>13</v>
      </c>
      <c r="F156" t="s">
        <v>27</v>
      </c>
      <c r="G156">
        <v>10</v>
      </c>
      <c r="H156">
        <v>46</v>
      </c>
      <c r="I156">
        <v>2</v>
      </c>
      <c r="J156" t="s">
        <v>15</v>
      </c>
    </row>
    <row r="157" spans="1:10" x14ac:dyDescent="0.2">
      <c r="A157">
        <v>832</v>
      </c>
      <c r="B157">
        <v>20180710</v>
      </c>
      <c r="C157" t="s">
        <v>19</v>
      </c>
      <c r="D157" t="s">
        <v>25</v>
      </c>
      <c r="E157" s="1" t="s">
        <v>13</v>
      </c>
      <c r="F157" t="s">
        <v>27</v>
      </c>
      <c r="G157">
        <v>10</v>
      </c>
      <c r="H157">
        <v>47</v>
      </c>
      <c r="I157">
        <v>1</v>
      </c>
      <c r="J157" t="s">
        <v>15</v>
      </c>
    </row>
    <row r="158" spans="1:10" x14ac:dyDescent="0.2">
      <c r="A158">
        <v>833</v>
      </c>
      <c r="B158">
        <v>20180710</v>
      </c>
      <c r="C158" t="s">
        <v>19</v>
      </c>
      <c r="D158" t="s">
        <v>25</v>
      </c>
      <c r="E158" s="1" t="s">
        <v>13</v>
      </c>
      <c r="F158" t="s">
        <v>27</v>
      </c>
      <c r="G158">
        <v>10</v>
      </c>
      <c r="H158">
        <v>47</v>
      </c>
      <c r="I158">
        <v>2</v>
      </c>
      <c r="J158" t="s">
        <v>15</v>
      </c>
    </row>
    <row r="159" spans="1:10" x14ac:dyDescent="0.2">
      <c r="A159">
        <v>835</v>
      </c>
      <c r="B159">
        <v>20180710</v>
      </c>
      <c r="C159" t="s">
        <v>19</v>
      </c>
      <c r="D159" t="s">
        <v>25</v>
      </c>
      <c r="E159" s="1" t="s">
        <v>13</v>
      </c>
      <c r="F159" t="s">
        <v>27</v>
      </c>
      <c r="G159">
        <v>10</v>
      </c>
      <c r="H159">
        <v>48</v>
      </c>
      <c r="I159">
        <v>1</v>
      </c>
      <c r="J159" t="s">
        <v>15</v>
      </c>
    </row>
    <row r="160" spans="1:10" x14ac:dyDescent="0.2">
      <c r="A160">
        <v>836</v>
      </c>
      <c r="B160">
        <v>20180710</v>
      </c>
      <c r="C160" t="s">
        <v>19</v>
      </c>
      <c r="D160" t="s">
        <v>25</v>
      </c>
      <c r="E160" s="1" t="s">
        <v>13</v>
      </c>
      <c r="F160" t="s">
        <v>27</v>
      </c>
      <c r="G160">
        <v>10</v>
      </c>
      <c r="H160">
        <v>48</v>
      </c>
      <c r="I160">
        <v>2</v>
      </c>
      <c r="J160" t="s">
        <v>15</v>
      </c>
    </row>
    <row r="161" spans="1:10" x14ac:dyDescent="0.2">
      <c r="A161">
        <v>838</v>
      </c>
      <c r="B161">
        <v>20180710</v>
      </c>
      <c r="C161" t="s">
        <v>36</v>
      </c>
      <c r="D161" t="s">
        <v>12</v>
      </c>
      <c r="E161" s="1" t="s">
        <v>13</v>
      </c>
      <c r="F161" t="s">
        <v>14</v>
      </c>
      <c r="G161">
        <v>20</v>
      </c>
      <c r="H161" t="s">
        <v>14</v>
      </c>
      <c r="I161">
        <v>1</v>
      </c>
      <c r="J161" t="s">
        <v>15</v>
      </c>
    </row>
    <row r="162" spans="1:10" x14ac:dyDescent="0.2">
      <c r="A162">
        <v>841</v>
      </c>
      <c r="B162">
        <v>20180710</v>
      </c>
      <c r="C162" t="s">
        <v>32</v>
      </c>
      <c r="D162" t="s">
        <v>12</v>
      </c>
      <c r="E162" s="1" t="s">
        <v>13</v>
      </c>
      <c r="F162" t="s">
        <v>14</v>
      </c>
      <c r="G162">
        <v>20</v>
      </c>
      <c r="H162" t="s">
        <v>14</v>
      </c>
      <c r="I162">
        <v>1</v>
      </c>
      <c r="J162" t="s">
        <v>15</v>
      </c>
    </row>
    <row r="163" spans="1:10" x14ac:dyDescent="0.2">
      <c r="A163">
        <v>844</v>
      </c>
      <c r="B163">
        <v>20180710</v>
      </c>
      <c r="C163" t="s">
        <v>37</v>
      </c>
      <c r="D163" t="s">
        <v>12</v>
      </c>
      <c r="E163" s="1" t="s">
        <v>13</v>
      </c>
      <c r="F163" t="s">
        <v>14</v>
      </c>
      <c r="G163">
        <v>20</v>
      </c>
      <c r="H163" t="s">
        <v>14</v>
      </c>
      <c r="I163">
        <v>1</v>
      </c>
      <c r="J163" t="s">
        <v>15</v>
      </c>
    </row>
    <row r="164" spans="1:10" x14ac:dyDescent="0.2">
      <c r="A164">
        <v>847</v>
      </c>
      <c r="B164">
        <v>20180710</v>
      </c>
      <c r="C164" t="s">
        <v>18</v>
      </c>
      <c r="D164" t="s">
        <v>12</v>
      </c>
      <c r="E164" s="1" t="s">
        <v>13</v>
      </c>
      <c r="F164" t="s">
        <v>14</v>
      </c>
      <c r="G164">
        <v>20</v>
      </c>
      <c r="H164" t="s">
        <v>14</v>
      </c>
      <c r="I164">
        <v>1</v>
      </c>
      <c r="J164" t="s">
        <v>15</v>
      </c>
    </row>
    <row r="165" spans="1:10" x14ac:dyDescent="0.2">
      <c r="A165">
        <v>850</v>
      </c>
      <c r="B165">
        <v>20180710</v>
      </c>
      <c r="C165" t="s">
        <v>33</v>
      </c>
      <c r="D165" t="s">
        <v>12</v>
      </c>
      <c r="E165" s="1" t="s">
        <v>13</v>
      </c>
      <c r="F165" t="s">
        <v>14</v>
      </c>
      <c r="G165">
        <v>20</v>
      </c>
      <c r="H165" t="s">
        <v>14</v>
      </c>
      <c r="I165">
        <v>1</v>
      </c>
      <c r="J165" t="s">
        <v>15</v>
      </c>
    </row>
    <row r="166" spans="1:10" x14ac:dyDescent="0.2">
      <c r="A166">
        <v>853</v>
      </c>
      <c r="B166">
        <v>20180711</v>
      </c>
      <c r="C166" t="s">
        <v>18</v>
      </c>
      <c r="D166" t="s">
        <v>25</v>
      </c>
      <c r="E166" t="s">
        <v>13</v>
      </c>
      <c r="F166" t="s">
        <v>26</v>
      </c>
      <c r="G166">
        <v>10</v>
      </c>
      <c r="H166">
        <v>49</v>
      </c>
      <c r="I166">
        <v>1</v>
      </c>
      <c r="J166" t="s">
        <v>15</v>
      </c>
    </row>
    <row r="167" spans="1:10" x14ac:dyDescent="0.2">
      <c r="A167">
        <v>854</v>
      </c>
      <c r="B167">
        <v>20180711</v>
      </c>
      <c r="C167" t="s">
        <v>18</v>
      </c>
      <c r="D167" t="s">
        <v>25</v>
      </c>
      <c r="E167" t="s">
        <v>13</v>
      </c>
      <c r="F167" t="s">
        <v>26</v>
      </c>
      <c r="G167">
        <v>10</v>
      </c>
      <c r="H167">
        <v>49</v>
      </c>
      <c r="I167">
        <v>2</v>
      </c>
      <c r="J167" t="s">
        <v>15</v>
      </c>
    </row>
    <row r="168" spans="1:10" x14ac:dyDescent="0.2">
      <c r="A168">
        <v>855</v>
      </c>
      <c r="B168">
        <v>20180711</v>
      </c>
      <c r="C168" t="s">
        <v>18</v>
      </c>
      <c r="D168" t="s">
        <v>25</v>
      </c>
      <c r="E168" t="s">
        <v>13</v>
      </c>
      <c r="F168" t="s">
        <v>26</v>
      </c>
      <c r="G168">
        <v>10</v>
      </c>
      <c r="H168">
        <v>49</v>
      </c>
      <c r="I168">
        <v>3</v>
      </c>
      <c r="J168" t="s">
        <v>15</v>
      </c>
    </row>
    <row r="169" spans="1:10" x14ac:dyDescent="0.2">
      <c r="A169">
        <v>857</v>
      </c>
      <c r="B169">
        <v>20180710</v>
      </c>
      <c r="C169" t="s">
        <v>34</v>
      </c>
      <c r="D169" t="s">
        <v>12</v>
      </c>
      <c r="E169" s="1" t="s">
        <v>13</v>
      </c>
      <c r="F169" t="s">
        <v>14</v>
      </c>
      <c r="G169">
        <v>20</v>
      </c>
      <c r="H169" t="s">
        <v>14</v>
      </c>
      <c r="I169">
        <v>1</v>
      </c>
      <c r="J169" t="s">
        <v>15</v>
      </c>
    </row>
    <row r="170" spans="1:10" x14ac:dyDescent="0.2">
      <c r="A170">
        <v>860</v>
      </c>
      <c r="B170">
        <v>20180710</v>
      </c>
      <c r="C170" t="s">
        <v>21</v>
      </c>
      <c r="D170" t="s">
        <v>12</v>
      </c>
      <c r="E170" s="1" t="s">
        <v>13</v>
      </c>
      <c r="F170" t="s">
        <v>14</v>
      </c>
      <c r="G170">
        <v>20</v>
      </c>
      <c r="H170" t="s">
        <v>14</v>
      </c>
      <c r="I170">
        <v>1</v>
      </c>
      <c r="J170" t="s">
        <v>15</v>
      </c>
    </row>
    <row r="171" spans="1:10" x14ac:dyDescent="0.2">
      <c r="A171">
        <v>863</v>
      </c>
      <c r="B171">
        <v>20180710</v>
      </c>
      <c r="C171" t="s">
        <v>31</v>
      </c>
      <c r="D171" t="s">
        <v>12</v>
      </c>
      <c r="E171" s="1" t="s">
        <v>13</v>
      </c>
      <c r="F171" t="s">
        <v>14</v>
      </c>
      <c r="G171">
        <v>20</v>
      </c>
      <c r="H171" t="s">
        <v>14</v>
      </c>
      <c r="I171">
        <v>1</v>
      </c>
      <c r="J171" t="s">
        <v>15</v>
      </c>
    </row>
    <row r="172" spans="1:10" x14ac:dyDescent="0.2">
      <c r="A172">
        <v>866</v>
      </c>
      <c r="B172">
        <v>20180710</v>
      </c>
      <c r="C172" t="s">
        <v>38</v>
      </c>
      <c r="D172" t="s">
        <v>12</v>
      </c>
      <c r="E172" s="1" t="s">
        <v>13</v>
      </c>
      <c r="F172" t="s">
        <v>14</v>
      </c>
      <c r="G172">
        <v>20</v>
      </c>
      <c r="H172" t="s">
        <v>14</v>
      </c>
      <c r="I172">
        <v>1</v>
      </c>
      <c r="J172" t="s">
        <v>15</v>
      </c>
    </row>
    <row r="173" spans="1:10" x14ac:dyDescent="0.2">
      <c r="A173">
        <v>869</v>
      </c>
      <c r="B173">
        <v>20180710</v>
      </c>
      <c r="C173" t="s">
        <v>39</v>
      </c>
      <c r="D173" t="s">
        <v>12</v>
      </c>
      <c r="E173" s="1" t="s">
        <v>13</v>
      </c>
      <c r="F173" t="s">
        <v>14</v>
      </c>
      <c r="G173">
        <v>20</v>
      </c>
      <c r="H173" t="s">
        <v>14</v>
      </c>
      <c r="I173">
        <v>1</v>
      </c>
      <c r="J173" t="s">
        <v>15</v>
      </c>
    </row>
    <row r="174" spans="1:10" x14ac:dyDescent="0.2">
      <c r="A174">
        <v>875</v>
      </c>
      <c r="B174">
        <v>20180711</v>
      </c>
      <c r="C174" t="s">
        <v>18</v>
      </c>
      <c r="D174" t="s">
        <v>25</v>
      </c>
      <c r="E174" t="s">
        <v>13</v>
      </c>
      <c r="F174" t="s">
        <v>26</v>
      </c>
      <c r="G174">
        <v>10</v>
      </c>
      <c r="H174">
        <v>50</v>
      </c>
      <c r="I174">
        <v>1</v>
      </c>
      <c r="J174" t="s">
        <v>15</v>
      </c>
    </row>
    <row r="175" spans="1:10" x14ac:dyDescent="0.2">
      <c r="A175">
        <v>876</v>
      </c>
      <c r="B175">
        <v>20180711</v>
      </c>
      <c r="C175" t="s">
        <v>18</v>
      </c>
      <c r="D175" t="s">
        <v>25</v>
      </c>
      <c r="E175" t="s">
        <v>13</v>
      </c>
      <c r="F175" t="s">
        <v>26</v>
      </c>
      <c r="G175">
        <v>10</v>
      </c>
      <c r="H175">
        <v>50</v>
      </c>
      <c r="I175">
        <v>2</v>
      </c>
      <c r="J175" t="s">
        <v>15</v>
      </c>
    </row>
    <row r="176" spans="1:10" x14ac:dyDescent="0.2">
      <c r="A176">
        <v>878</v>
      </c>
      <c r="B176">
        <v>20180711</v>
      </c>
      <c r="C176" t="s">
        <v>18</v>
      </c>
      <c r="D176" t="s">
        <v>25</v>
      </c>
      <c r="E176" t="s">
        <v>13</v>
      </c>
      <c r="F176" t="s">
        <v>26</v>
      </c>
      <c r="G176">
        <v>10</v>
      </c>
      <c r="H176">
        <v>51</v>
      </c>
      <c r="I176">
        <v>1</v>
      </c>
      <c r="J176" t="s">
        <v>15</v>
      </c>
    </row>
    <row r="177" spans="1:10" x14ac:dyDescent="0.2">
      <c r="A177">
        <v>879</v>
      </c>
      <c r="B177">
        <v>20180711</v>
      </c>
      <c r="C177" t="s">
        <v>18</v>
      </c>
      <c r="D177" t="s">
        <v>25</v>
      </c>
      <c r="E177" t="s">
        <v>13</v>
      </c>
      <c r="F177" t="s">
        <v>26</v>
      </c>
      <c r="G177">
        <v>10</v>
      </c>
      <c r="H177">
        <v>51</v>
      </c>
      <c r="I177">
        <v>2</v>
      </c>
      <c r="J177" t="s">
        <v>15</v>
      </c>
    </row>
    <row r="178" spans="1:10" x14ac:dyDescent="0.2">
      <c r="A178">
        <v>880</v>
      </c>
      <c r="B178">
        <v>20180711</v>
      </c>
      <c r="C178" t="s">
        <v>18</v>
      </c>
      <c r="D178" t="s">
        <v>25</v>
      </c>
      <c r="E178" t="s">
        <v>13</v>
      </c>
      <c r="F178" t="s">
        <v>26</v>
      </c>
      <c r="G178">
        <v>10</v>
      </c>
      <c r="H178">
        <v>51</v>
      </c>
      <c r="I178">
        <v>3</v>
      </c>
      <c r="J178" t="s">
        <v>15</v>
      </c>
    </row>
    <row r="179" spans="1:10" x14ac:dyDescent="0.2">
      <c r="A179">
        <v>883</v>
      </c>
      <c r="B179">
        <v>20180711</v>
      </c>
      <c r="C179" t="s">
        <v>18</v>
      </c>
      <c r="D179" t="s">
        <v>25</v>
      </c>
      <c r="E179" t="s">
        <v>13</v>
      </c>
      <c r="F179" t="s">
        <v>26</v>
      </c>
      <c r="G179" s="1">
        <v>10</v>
      </c>
      <c r="H179">
        <v>52</v>
      </c>
      <c r="I179">
        <v>1</v>
      </c>
      <c r="J179" t="s">
        <v>15</v>
      </c>
    </row>
    <row r="180" spans="1:10" x14ac:dyDescent="0.2">
      <c r="A180">
        <v>884</v>
      </c>
      <c r="B180">
        <v>20180711</v>
      </c>
      <c r="C180" t="s">
        <v>18</v>
      </c>
      <c r="D180" t="s">
        <v>25</v>
      </c>
      <c r="E180" t="s">
        <v>13</v>
      </c>
      <c r="F180" t="s">
        <v>26</v>
      </c>
      <c r="G180" s="1">
        <v>10</v>
      </c>
      <c r="H180">
        <v>52</v>
      </c>
      <c r="I180">
        <v>2</v>
      </c>
      <c r="J180" t="s">
        <v>15</v>
      </c>
    </row>
    <row r="181" spans="1:10" x14ac:dyDescent="0.2">
      <c r="A181">
        <v>885</v>
      </c>
      <c r="B181">
        <v>20180711</v>
      </c>
      <c r="C181" t="s">
        <v>18</v>
      </c>
      <c r="D181" t="s">
        <v>25</v>
      </c>
      <c r="E181" t="s">
        <v>13</v>
      </c>
      <c r="F181" t="s">
        <v>26</v>
      </c>
      <c r="G181" s="1">
        <v>10</v>
      </c>
      <c r="H181">
        <v>52</v>
      </c>
      <c r="I181">
        <v>3</v>
      </c>
      <c r="J181" t="s">
        <v>15</v>
      </c>
    </row>
    <row r="182" spans="1:10" x14ac:dyDescent="0.2">
      <c r="A182">
        <v>889</v>
      </c>
      <c r="B182">
        <v>20180711</v>
      </c>
      <c r="C182" t="s">
        <v>20</v>
      </c>
      <c r="D182" t="s">
        <v>12</v>
      </c>
      <c r="E182" s="1" t="s">
        <v>13</v>
      </c>
      <c r="F182" t="s">
        <v>14</v>
      </c>
      <c r="G182">
        <v>20</v>
      </c>
      <c r="H182" t="s">
        <v>14</v>
      </c>
      <c r="I182">
        <v>1</v>
      </c>
      <c r="J182" t="s">
        <v>15</v>
      </c>
    </row>
    <row r="183" spans="1:10" x14ac:dyDescent="0.2">
      <c r="A183">
        <v>892</v>
      </c>
      <c r="B183">
        <v>20180711</v>
      </c>
      <c r="C183" t="s">
        <v>36</v>
      </c>
      <c r="D183" t="s">
        <v>12</v>
      </c>
      <c r="E183" s="1" t="s">
        <v>13</v>
      </c>
      <c r="F183" t="s">
        <v>14</v>
      </c>
      <c r="G183">
        <v>20</v>
      </c>
      <c r="H183" t="s">
        <v>14</v>
      </c>
      <c r="I183">
        <v>1</v>
      </c>
      <c r="J183" t="s">
        <v>15</v>
      </c>
    </row>
    <row r="184" spans="1:10" x14ac:dyDescent="0.2">
      <c r="A184">
        <v>895</v>
      </c>
      <c r="B184">
        <v>20180711</v>
      </c>
      <c r="C184" t="s">
        <v>28</v>
      </c>
      <c r="D184" t="s">
        <v>12</v>
      </c>
      <c r="E184" s="1" t="s">
        <v>13</v>
      </c>
      <c r="F184" t="s">
        <v>14</v>
      </c>
      <c r="G184">
        <v>20</v>
      </c>
      <c r="H184" t="s">
        <v>14</v>
      </c>
      <c r="I184">
        <v>1</v>
      </c>
      <c r="J184" t="s">
        <v>15</v>
      </c>
    </row>
    <row r="185" spans="1:10" x14ac:dyDescent="0.2">
      <c r="A185">
        <v>898</v>
      </c>
      <c r="B185">
        <v>20180711</v>
      </c>
      <c r="C185" t="s">
        <v>30</v>
      </c>
      <c r="D185" t="s">
        <v>12</v>
      </c>
      <c r="E185" s="1" t="s">
        <v>13</v>
      </c>
      <c r="F185" t="s">
        <v>14</v>
      </c>
      <c r="G185">
        <v>20</v>
      </c>
      <c r="H185" t="s">
        <v>14</v>
      </c>
      <c r="I185">
        <v>1</v>
      </c>
      <c r="J185" t="s">
        <v>15</v>
      </c>
    </row>
    <row r="186" spans="1:10" x14ac:dyDescent="0.2">
      <c r="A186">
        <v>901</v>
      </c>
      <c r="B186">
        <v>20180711</v>
      </c>
      <c r="C186" t="s">
        <v>23</v>
      </c>
      <c r="D186" t="s">
        <v>12</v>
      </c>
      <c r="E186" s="1" t="s">
        <v>13</v>
      </c>
      <c r="F186" t="s">
        <v>14</v>
      </c>
      <c r="G186">
        <v>20</v>
      </c>
      <c r="H186" t="s">
        <v>14</v>
      </c>
      <c r="I186">
        <v>1</v>
      </c>
      <c r="J186" t="s">
        <v>15</v>
      </c>
    </row>
    <row r="187" spans="1:10" x14ac:dyDescent="0.2">
      <c r="A187">
        <v>904</v>
      </c>
      <c r="B187">
        <v>20180711</v>
      </c>
      <c r="C187" t="s">
        <v>35</v>
      </c>
      <c r="D187" t="s">
        <v>12</v>
      </c>
      <c r="E187" s="1" t="s">
        <v>13</v>
      </c>
      <c r="F187" t="s">
        <v>14</v>
      </c>
      <c r="G187">
        <v>20</v>
      </c>
      <c r="H187" t="s">
        <v>14</v>
      </c>
      <c r="I187">
        <v>1</v>
      </c>
      <c r="J187" t="s">
        <v>15</v>
      </c>
    </row>
    <row r="188" spans="1:10" x14ac:dyDescent="0.2">
      <c r="A188">
        <v>907</v>
      </c>
      <c r="B188">
        <v>20180711</v>
      </c>
      <c r="C188" t="s">
        <v>39</v>
      </c>
      <c r="D188" t="s">
        <v>12</v>
      </c>
      <c r="E188" s="1" t="s">
        <v>13</v>
      </c>
      <c r="F188" t="s">
        <v>14</v>
      </c>
      <c r="G188">
        <v>20</v>
      </c>
      <c r="H188" t="s">
        <v>14</v>
      </c>
      <c r="I188">
        <v>1</v>
      </c>
      <c r="J188" t="s">
        <v>15</v>
      </c>
    </row>
    <row r="189" spans="1:10" x14ac:dyDescent="0.2">
      <c r="A189">
        <v>910</v>
      </c>
      <c r="B189">
        <v>20180711</v>
      </c>
      <c r="C189" t="s">
        <v>31</v>
      </c>
      <c r="D189" t="s">
        <v>12</v>
      </c>
      <c r="E189" s="1" t="s">
        <v>13</v>
      </c>
      <c r="F189" t="s">
        <v>14</v>
      </c>
      <c r="G189">
        <v>20</v>
      </c>
      <c r="H189" t="s">
        <v>14</v>
      </c>
      <c r="I189">
        <v>1</v>
      </c>
      <c r="J189" t="s">
        <v>15</v>
      </c>
    </row>
    <row r="190" spans="1:10" x14ac:dyDescent="0.2">
      <c r="A190">
        <v>913</v>
      </c>
      <c r="B190">
        <v>20180711</v>
      </c>
      <c r="C190" t="s">
        <v>40</v>
      </c>
      <c r="D190" t="s">
        <v>12</v>
      </c>
      <c r="E190" s="1" t="s">
        <v>13</v>
      </c>
      <c r="F190" t="s">
        <v>14</v>
      </c>
      <c r="G190">
        <v>20</v>
      </c>
      <c r="H190" t="s">
        <v>14</v>
      </c>
      <c r="I190">
        <v>1</v>
      </c>
      <c r="J190" t="s">
        <v>15</v>
      </c>
    </row>
    <row r="191" spans="1:10" x14ac:dyDescent="0.2">
      <c r="A191">
        <v>916</v>
      </c>
      <c r="B191">
        <v>20180711</v>
      </c>
      <c r="C191" t="s">
        <v>41</v>
      </c>
      <c r="D191" t="s">
        <v>12</v>
      </c>
      <c r="E191" s="1" t="s">
        <v>13</v>
      </c>
      <c r="F191" t="s">
        <v>14</v>
      </c>
      <c r="G191">
        <v>20</v>
      </c>
      <c r="H191" t="s">
        <v>14</v>
      </c>
      <c r="I191">
        <v>1</v>
      </c>
      <c r="J191" t="s">
        <v>15</v>
      </c>
    </row>
    <row r="192" spans="1:10" x14ac:dyDescent="0.2">
      <c r="A192">
        <v>919</v>
      </c>
      <c r="B192">
        <v>20180711</v>
      </c>
      <c r="C192" t="s">
        <v>17</v>
      </c>
      <c r="D192" t="s">
        <v>12</v>
      </c>
      <c r="E192" s="1" t="s">
        <v>13</v>
      </c>
      <c r="F192" t="s">
        <v>14</v>
      </c>
      <c r="G192">
        <v>20</v>
      </c>
      <c r="H192" t="s">
        <v>14</v>
      </c>
      <c r="I192">
        <v>1</v>
      </c>
      <c r="J192" t="s">
        <v>15</v>
      </c>
    </row>
    <row r="193" spans="1:10" x14ac:dyDescent="0.2">
      <c r="A193">
        <v>922</v>
      </c>
      <c r="B193">
        <v>20180711</v>
      </c>
      <c r="C193" t="s">
        <v>42</v>
      </c>
      <c r="D193" t="s">
        <v>12</v>
      </c>
      <c r="E193" s="1" t="s">
        <v>13</v>
      </c>
      <c r="F193" t="s">
        <v>14</v>
      </c>
      <c r="G193">
        <v>20</v>
      </c>
      <c r="H193" t="s">
        <v>14</v>
      </c>
      <c r="I193">
        <v>1</v>
      </c>
      <c r="J193" t="s">
        <v>15</v>
      </c>
    </row>
    <row r="194" spans="1:10" x14ac:dyDescent="0.2">
      <c r="A194">
        <v>925</v>
      </c>
      <c r="B194">
        <v>20180711</v>
      </c>
      <c r="C194" t="s">
        <v>34</v>
      </c>
      <c r="D194" t="s">
        <v>12</v>
      </c>
      <c r="E194" s="1" t="s">
        <v>13</v>
      </c>
      <c r="F194" t="s">
        <v>14</v>
      </c>
      <c r="G194">
        <v>20</v>
      </c>
      <c r="H194" t="s">
        <v>14</v>
      </c>
      <c r="I194">
        <v>1</v>
      </c>
      <c r="J194" t="s">
        <v>15</v>
      </c>
    </row>
    <row r="195" spans="1:10" x14ac:dyDescent="0.2">
      <c r="A195">
        <v>928</v>
      </c>
      <c r="B195">
        <v>20180711</v>
      </c>
      <c r="C195" t="s">
        <v>38</v>
      </c>
      <c r="D195" t="s">
        <v>12</v>
      </c>
      <c r="E195" s="1" t="s">
        <v>13</v>
      </c>
      <c r="F195" t="s">
        <v>14</v>
      </c>
      <c r="G195">
        <v>20</v>
      </c>
      <c r="H195" t="s">
        <v>14</v>
      </c>
      <c r="I195">
        <v>1</v>
      </c>
      <c r="J195" t="s">
        <v>15</v>
      </c>
    </row>
    <row r="196" spans="1:10" x14ac:dyDescent="0.2">
      <c r="A196">
        <v>931</v>
      </c>
      <c r="B196">
        <v>20180711</v>
      </c>
      <c r="C196" t="s">
        <v>33</v>
      </c>
      <c r="D196" t="s">
        <v>12</v>
      </c>
      <c r="E196" s="1" t="s">
        <v>13</v>
      </c>
      <c r="F196" t="s">
        <v>14</v>
      </c>
      <c r="G196">
        <v>20</v>
      </c>
      <c r="H196" t="s">
        <v>14</v>
      </c>
      <c r="I196">
        <v>1</v>
      </c>
      <c r="J196" t="s">
        <v>15</v>
      </c>
    </row>
    <row r="197" spans="1:10" x14ac:dyDescent="0.2">
      <c r="A197">
        <v>934</v>
      </c>
      <c r="B197">
        <v>20180711</v>
      </c>
      <c r="C197" t="s">
        <v>32</v>
      </c>
      <c r="D197" t="s">
        <v>12</v>
      </c>
      <c r="E197" s="1" t="s">
        <v>13</v>
      </c>
      <c r="F197" t="s">
        <v>14</v>
      </c>
      <c r="G197">
        <v>20</v>
      </c>
      <c r="H197" t="s">
        <v>14</v>
      </c>
      <c r="I197">
        <v>1</v>
      </c>
      <c r="J197" t="s">
        <v>15</v>
      </c>
    </row>
    <row r="198" spans="1:10" x14ac:dyDescent="0.2">
      <c r="A198">
        <v>937</v>
      </c>
      <c r="B198">
        <v>20180711</v>
      </c>
      <c r="C198" t="s">
        <v>18</v>
      </c>
      <c r="D198" t="s">
        <v>12</v>
      </c>
      <c r="E198" s="1" t="s">
        <v>13</v>
      </c>
      <c r="F198" t="s">
        <v>14</v>
      </c>
      <c r="G198">
        <v>20</v>
      </c>
      <c r="H198" t="s">
        <v>14</v>
      </c>
      <c r="I198">
        <v>1</v>
      </c>
      <c r="J198" t="s">
        <v>15</v>
      </c>
    </row>
    <row r="199" spans="1:10" x14ac:dyDescent="0.2">
      <c r="A199">
        <v>940</v>
      </c>
      <c r="B199">
        <v>20180711</v>
      </c>
      <c r="C199" t="s">
        <v>21</v>
      </c>
      <c r="D199" t="s">
        <v>25</v>
      </c>
      <c r="E199" t="s">
        <v>13</v>
      </c>
      <c r="F199" t="s">
        <v>26</v>
      </c>
      <c r="G199">
        <v>10</v>
      </c>
      <c r="H199">
        <v>61</v>
      </c>
      <c r="I199">
        <v>1</v>
      </c>
      <c r="J199" t="s">
        <v>15</v>
      </c>
    </row>
    <row r="200" spans="1:10" x14ac:dyDescent="0.2">
      <c r="A200">
        <v>941</v>
      </c>
      <c r="B200">
        <v>20180711</v>
      </c>
      <c r="C200" t="s">
        <v>21</v>
      </c>
      <c r="D200" t="s">
        <v>25</v>
      </c>
      <c r="E200" t="s">
        <v>13</v>
      </c>
      <c r="F200" t="s">
        <v>26</v>
      </c>
      <c r="G200">
        <v>10</v>
      </c>
      <c r="H200">
        <v>62</v>
      </c>
      <c r="I200">
        <v>1</v>
      </c>
      <c r="J200" t="s">
        <v>15</v>
      </c>
    </row>
    <row r="201" spans="1:10" x14ac:dyDescent="0.2">
      <c r="A201">
        <v>942</v>
      </c>
      <c r="B201">
        <v>20180711</v>
      </c>
      <c r="C201" t="s">
        <v>21</v>
      </c>
      <c r="D201" t="s">
        <v>25</v>
      </c>
      <c r="E201" t="s">
        <v>13</v>
      </c>
      <c r="F201" t="s">
        <v>26</v>
      </c>
      <c r="G201">
        <v>10</v>
      </c>
      <c r="H201">
        <v>63</v>
      </c>
      <c r="I201">
        <v>1</v>
      </c>
      <c r="J201" t="s">
        <v>15</v>
      </c>
    </row>
    <row r="202" spans="1:10" x14ac:dyDescent="0.2">
      <c r="A202">
        <v>943</v>
      </c>
      <c r="B202">
        <v>20180711</v>
      </c>
      <c r="C202" t="s">
        <v>21</v>
      </c>
      <c r="D202" t="s">
        <v>25</v>
      </c>
      <c r="E202" t="s">
        <v>13</v>
      </c>
      <c r="F202" t="s">
        <v>26</v>
      </c>
      <c r="G202">
        <v>10</v>
      </c>
      <c r="H202">
        <v>64</v>
      </c>
      <c r="I202">
        <v>1</v>
      </c>
      <c r="J202" t="s">
        <v>15</v>
      </c>
    </row>
    <row r="203" spans="1:10" x14ac:dyDescent="0.2">
      <c r="A203">
        <v>944</v>
      </c>
      <c r="B203">
        <v>20180711</v>
      </c>
      <c r="C203" t="s">
        <v>21</v>
      </c>
      <c r="D203" t="s">
        <v>25</v>
      </c>
      <c r="E203" t="s">
        <v>13</v>
      </c>
      <c r="F203" t="s">
        <v>26</v>
      </c>
      <c r="G203">
        <v>10</v>
      </c>
      <c r="H203">
        <v>65</v>
      </c>
      <c r="I203">
        <v>1</v>
      </c>
      <c r="J203" t="s">
        <v>15</v>
      </c>
    </row>
    <row r="204" spans="1:10" x14ac:dyDescent="0.2">
      <c r="A204">
        <v>945</v>
      </c>
      <c r="B204">
        <v>20180711</v>
      </c>
      <c r="C204" t="s">
        <v>21</v>
      </c>
      <c r="D204" t="s">
        <v>25</v>
      </c>
      <c r="E204" t="s">
        <v>13</v>
      </c>
      <c r="F204" t="s">
        <v>26</v>
      </c>
      <c r="G204">
        <v>10</v>
      </c>
      <c r="H204">
        <v>66</v>
      </c>
      <c r="I204">
        <v>1</v>
      </c>
      <c r="J204" t="s">
        <v>15</v>
      </c>
    </row>
    <row r="205" spans="1:10" x14ac:dyDescent="0.2">
      <c r="A205">
        <v>946</v>
      </c>
      <c r="B205">
        <v>20180711</v>
      </c>
      <c r="C205" t="s">
        <v>21</v>
      </c>
      <c r="D205" t="s">
        <v>25</v>
      </c>
      <c r="E205" t="s">
        <v>13</v>
      </c>
      <c r="F205" t="s">
        <v>26</v>
      </c>
      <c r="G205">
        <v>10</v>
      </c>
      <c r="H205">
        <v>67</v>
      </c>
      <c r="I205">
        <v>1</v>
      </c>
      <c r="J205" t="s">
        <v>15</v>
      </c>
    </row>
    <row r="206" spans="1:10" x14ac:dyDescent="0.2">
      <c r="A206">
        <v>947</v>
      </c>
      <c r="B206">
        <v>20180711</v>
      </c>
      <c r="C206" t="s">
        <v>21</v>
      </c>
      <c r="D206" t="s">
        <v>25</v>
      </c>
      <c r="E206" t="s">
        <v>13</v>
      </c>
      <c r="F206" t="s">
        <v>26</v>
      </c>
      <c r="G206">
        <v>8</v>
      </c>
      <c r="H206">
        <v>68</v>
      </c>
      <c r="I206">
        <v>1</v>
      </c>
      <c r="J206" t="s">
        <v>15</v>
      </c>
    </row>
    <row r="207" spans="1:10" x14ac:dyDescent="0.2">
      <c r="A207">
        <v>948</v>
      </c>
      <c r="B207">
        <v>20180711</v>
      </c>
      <c r="C207" t="s">
        <v>21</v>
      </c>
      <c r="D207" t="s">
        <v>25</v>
      </c>
      <c r="E207" t="s">
        <v>13</v>
      </c>
      <c r="F207" s="1" t="s">
        <v>27</v>
      </c>
      <c r="G207">
        <v>10</v>
      </c>
      <c r="H207">
        <v>69</v>
      </c>
      <c r="I207">
        <v>1</v>
      </c>
      <c r="J207" t="s">
        <v>15</v>
      </c>
    </row>
    <row r="208" spans="1:10" x14ac:dyDescent="0.2">
      <c r="A208">
        <v>949</v>
      </c>
      <c r="B208">
        <v>20180711</v>
      </c>
      <c r="C208" t="s">
        <v>21</v>
      </c>
      <c r="D208" t="s">
        <v>25</v>
      </c>
      <c r="E208" t="s">
        <v>13</v>
      </c>
      <c r="F208" s="1" t="s">
        <v>27</v>
      </c>
      <c r="G208">
        <v>10</v>
      </c>
      <c r="H208">
        <v>70</v>
      </c>
      <c r="I208">
        <v>1</v>
      </c>
      <c r="J208" t="s">
        <v>15</v>
      </c>
    </row>
    <row r="209" spans="1:10" x14ac:dyDescent="0.2">
      <c r="A209">
        <v>950</v>
      </c>
      <c r="B209">
        <v>20180711</v>
      </c>
      <c r="C209" t="s">
        <v>21</v>
      </c>
      <c r="D209" t="s">
        <v>25</v>
      </c>
      <c r="E209" t="s">
        <v>13</v>
      </c>
      <c r="F209" s="1" t="s">
        <v>27</v>
      </c>
      <c r="G209">
        <v>8</v>
      </c>
      <c r="H209">
        <v>71</v>
      </c>
      <c r="I209">
        <v>1</v>
      </c>
      <c r="J209" t="s">
        <v>15</v>
      </c>
    </row>
    <row r="210" spans="1:10" x14ac:dyDescent="0.2">
      <c r="A210">
        <v>951</v>
      </c>
      <c r="B210">
        <v>20180711</v>
      </c>
      <c r="C210" t="s">
        <v>21</v>
      </c>
      <c r="D210" t="s">
        <v>25</v>
      </c>
      <c r="E210" t="s">
        <v>13</v>
      </c>
      <c r="F210" s="1" t="s">
        <v>27</v>
      </c>
      <c r="G210">
        <v>10</v>
      </c>
      <c r="H210">
        <v>72</v>
      </c>
      <c r="I210">
        <v>1</v>
      </c>
      <c r="J210" t="s">
        <v>15</v>
      </c>
    </row>
    <row r="211" spans="1:10" x14ac:dyDescent="0.2">
      <c r="A211">
        <v>952</v>
      </c>
      <c r="B211">
        <v>20180711</v>
      </c>
      <c r="C211" t="s">
        <v>28</v>
      </c>
      <c r="D211" t="s">
        <v>25</v>
      </c>
      <c r="E211" t="s">
        <v>13</v>
      </c>
      <c r="F211" t="s">
        <v>26</v>
      </c>
      <c r="G211">
        <v>10</v>
      </c>
      <c r="H211">
        <v>73</v>
      </c>
      <c r="I211">
        <v>1</v>
      </c>
      <c r="J211" t="s">
        <v>15</v>
      </c>
    </row>
    <row r="212" spans="1:10" x14ac:dyDescent="0.2">
      <c r="A212">
        <v>953</v>
      </c>
      <c r="B212">
        <v>20180711</v>
      </c>
      <c r="C212" t="s">
        <v>28</v>
      </c>
      <c r="D212" t="s">
        <v>25</v>
      </c>
      <c r="E212" t="s">
        <v>13</v>
      </c>
      <c r="F212" t="s">
        <v>26</v>
      </c>
      <c r="G212">
        <v>10</v>
      </c>
      <c r="H212">
        <v>75</v>
      </c>
      <c r="I212">
        <v>1</v>
      </c>
      <c r="J212" t="s">
        <v>15</v>
      </c>
    </row>
    <row r="213" spans="1:10" x14ac:dyDescent="0.2">
      <c r="A213">
        <v>954</v>
      </c>
      <c r="B213">
        <v>20180711</v>
      </c>
      <c r="C213" t="s">
        <v>28</v>
      </c>
      <c r="D213" t="s">
        <v>25</v>
      </c>
      <c r="E213" t="s">
        <v>13</v>
      </c>
      <c r="F213" t="s">
        <v>26</v>
      </c>
      <c r="G213">
        <v>10</v>
      </c>
      <c r="H213">
        <v>76</v>
      </c>
      <c r="I213">
        <v>1</v>
      </c>
      <c r="J213" t="s">
        <v>15</v>
      </c>
    </row>
    <row r="214" spans="1:10" x14ac:dyDescent="0.2">
      <c r="A214">
        <v>955</v>
      </c>
      <c r="B214">
        <v>20180711</v>
      </c>
      <c r="C214" t="s">
        <v>28</v>
      </c>
      <c r="D214" t="s">
        <v>25</v>
      </c>
      <c r="E214" t="s">
        <v>13</v>
      </c>
      <c r="F214" t="s">
        <v>26</v>
      </c>
      <c r="G214">
        <v>10</v>
      </c>
      <c r="H214">
        <v>77</v>
      </c>
      <c r="I214">
        <v>1</v>
      </c>
      <c r="J214" t="s">
        <v>15</v>
      </c>
    </row>
    <row r="215" spans="1:10" x14ac:dyDescent="0.2">
      <c r="A215">
        <v>956</v>
      </c>
      <c r="B215">
        <v>20180711</v>
      </c>
      <c r="C215" t="s">
        <v>28</v>
      </c>
      <c r="D215" t="s">
        <v>25</v>
      </c>
      <c r="E215" t="s">
        <v>13</v>
      </c>
      <c r="F215" t="s">
        <v>26</v>
      </c>
      <c r="G215">
        <v>10</v>
      </c>
      <c r="H215">
        <v>78</v>
      </c>
      <c r="I215">
        <v>1</v>
      </c>
      <c r="J215" t="s">
        <v>15</v>
      </c>
    </row>
    <row r="216" spans="1:10" x14ac:dyDescent="0.2">
      <c r="A216">
        <v>957</v>
      </c>
      <c r="B216">
        <v>20180711</v>
      </c>
      <c r="C216" t="s">
        <v>28</v>
      </c>
      <c r="D216" t="s">
        <v>25</v>
      </c>
      <c r="E216" t="s">
        <v>13</v>
      </c>
      <c r="F216" t="s">
        <v>26</v>
      </c>
      <c r="G216">
        <v>10</v>
      </c>
      <c r="H216">
        <v>79</v>
      </c>
      <c r="I216">
        <v>1</v>
      </c>
      <c r="J216" t="s">
        <v>15</v>
      </c>
    </row>
    <row r="217" spans="1:10" x14ac:dyDescent="0.2">
      <c r="A217">
        <v>958</v>
      </c>
      <c r="B217">
        <v>20180711</v>
      </c>
      <c r="C217" t="s">
        <v>28</v>
      </c>
      <c r="D217" t="s">
        <v>25</v>
      </c>
      <c r="E217" t="s">
        <v>13</v>
      </c>
      <c r="F217" s="1" t="s">
        <v>27</v>
      </c>
      <c r="G217">
        <v>10</v>
      </c>
      <c r="H217">
        <v>80</v>
      </c>
      <c r="I217">
        <v>1</v>
      </c>
      <c r="J217" t="s">
        <v>15</v>
      </c>
    </row>
    <row r="218" spans="1:10" x14ac:dyDescent="0.2">
      <c r="A218">
        <v>959</v>
      </c>
      <c r="B218">
        <v>20180711</v>
      </c>
      <c r="C218" t="s">
        <v>28</v>
      </c>
      <c r="D218" t="s">
        <v>25</v>
      </c>
      <c r="E218" t="s">
        <v>13</v>
      </c>
      <c r="F218" s="1" t="s">
        <v>27</v>
      </c>
      <c r="G218">
        <v>10</v>
      </c>
      <c r="H218">
        <v>81</v>
      </c>
      <c r="I218">
        <v>1</v>
      </c>
      <c r="J218" t="s">
        <v>15</v>
      </c>
    </row>
    <row r="219" spans="1:10" x14ac:dyDescent="0.2">
      <c r="A219">
        <v>960</v>
      </c>
      <c r="B219">
        <v>20180711</v>
      </c>
      <c r="C219" t="s">
        <v>28</v>
      </c>
      <c r="D219" t="s">
        <v>25</v>
      </c>
      <c r="E219" t="s">
        <v>13</v>
      </c>
      <c r="F219" s="1" t="s">
        <v>27</v>
      </c>
      <c r="G219">
        <v>10</v>
      </c>
      <c r="H219">
        <v>82</v>
      </c>
      <c r="I219">
        <v>1</v>
      </c>
      <c r="J219" t="s">
        <v>15</v>
      </c>
    </row>
    <row r="220" spans="1:10" x14ac:dyDescent="0.2">
      <c r="A220">
        <v>961</v>
      </c>
      <c r="B220">
        <v>20180711</v>
      </c>
      <c r="C220" t="s">
        <v>18</v>
      </c>
      <c r="D220" t="s">
        <v>25</v>
      </c>
      <c r="E220" t="s">
        <v>13</v>
      </c>
      <c r="F220" t="s">
        <v>26</v>
      </c>
      <c r="G220">
        <v>10</v>
      </c>
      <c r="H220">
        <v>53</v>
      </c>
      <c r="I220">
        <v>1</v>
      </c>
      <c r="J220" t="s">
        <v>15</v>
      </c>
    </row>
    <row r="221" spans="1:10" x14ac:dyDescent="0.2">
      <c r="A221">
        <v>962</v>
      </c>
      <c r="B221">
        <v>20180711</v>
      </c>
      <c r="C221" t="s">
        <v>18</v>
      </c>
      <c r="D221" t="s">
        <v>25</v>
      </c>
      <c r="E221" t="s">
        <v>13</v>
      </c>
      <c r="F221" t="s">
        <v>26</v>
      </c>
      <c r="G221">
        <v>10</v>
      </c>
      <c r="H221">
        <v>53</v>
      </c>
      <c r="I221">
        <v>2</v>
      </c>
      <c r="J221" t="s">
        <v>15</v>
      </c>
    </row>
    <row r="222" spans="1:10" x14ac:dyDescent="0.2">
      <c r="A222">
        <v>963</v>
      </c>
      <c r="B222">
        <v>20180711</v>
      </c>
      <c r="C222" t="s">
        <v>18</v>
      </c>
      <c r="D222" t="s">
        <v>25</v>
      </c>
      <c r="E222" t="s">
        <v>13</v>
      </c>
      <c r="F222" t="s">
        <v>26</v>
      </c>
      <c r="G222">
        <v>10</v>
      </c>
      <c r="H222">
        <v>53</v>
      </c>
      <c r="I222">
        <v>3</v>
      </c>
      <c r="J222" t="s">
        <v>15</v>
      </c>
    </row>
    <row r="223" spans="1:10" x14ac:dyDescent="0.2">
      <c r="A223">
        <v>967</v>
      </c>
      <c r="B223">
        <v>20180711</v>
      </c>
      <c r="C223" t="s">
        <v>18</v>
      </c>
      <c r="D223" t="s">
        <v>25</v>
      </c>
      <c r="E223" t="s">
        <v>13</v>
      </c>
      <c r="F223" t="s">
        <v>26</v>
      </c>
      <c r="G223">
        <v>10</v>
      </c>
      <c r="H223">
        <v>54</v>
      </c>
      <c r="I223">
        <v>1</v>
      </c>
      <c r="J223" t="s">
        <v>15</v>
      </c>
    </row>
    <row r="224" spans="1:10" x14ac:dyDescent="0.2">
      <c r="A224">
        <v>968</v>
      </c>
      <c r="B224">
        <v>20180711</v>
      </c>
      <c r="C224" s="1" t="s">
        <v>18</v>
      </c>
      <c r="D224" s="1" t="s">
        <v>25</v>
      </c>
      <c r="E224" s="1" t="s">
        <v>13</v>
      </c>
      <c r="F224" s="1" t="s">
        <v>26</v>
      </c>
      <c r="G224" s="1">
        <v>10</v>
      </c>
      <c r="H224">
        <v>55</v>
      </c>
      <c r="I224">
        <v>1</v>
      </c>
      <c r="J224" t="s">
        <v>15</v>
      </c>
    </row>
    <row r="225" spans="1:10" x14ac:dyDescent="0.2">
      <c r="A225">
        <v>969</v>
      </c>
      <c r="B225">
        <v>20180711</v>
      </c>
      <c r="C225" s="1" t="s">
        <v>18</v>
      </c>
      <c r="D225" s="1" t="s">
        <v>25</v>
      </c>
      <c r="E225" s="1" t="s">
        <v>13</v>
      </c>
      <c r="F225" s="1" t="s">
        <v>26</v>
      </c>
      <c r="G225" s="1">
        <v>10</v>
      </c>
      <c r="H225">
        <v>55</v>
      </c>
      <c r="I225">
        <v>2</v>
      </c>
      <c r="J225" t="s">
        <v>15</v>
      </c>
    </row>
    <row r="226" spans="1:10" x14ac:dyDescent="0.2">
      <c r="A226">
        <v>970</v>
      </c>
      <c r="B226">
        <v>20180711</v>
      </c>
      <c r="C226" s="1" t="s">
        <v>18</v>
      </c>
      <c r="D226" s="1" t="s">
        <v>25</v>
      </c>
      <c r="E226" s="1" t="s">
        <v>13</v>
      </c>
      <c r="F226" s="1" t="s">
        <v>26</v>
      </c>
      <c r="G226" s="1">
        <v>10</v>
      </c>
      <c r="H226">
        <v>55</v>
      </c>
      <c r="I226">
        <v>3</v>
      </c>
      <c r="J226" t="s">
        <v>15</v>
      </c>
    </row>
    <row r="227" spans="1:10" x14ac:dyDescent="0.2">
      <c r="A227">
        <v>974</v>
      </c>
      <c r="B227">
        <v>20180711</v>
      </c>
      <c r="C227" s="1" t="s">
        <v>18</v>
      </c>
      <c r="D227" s="1" t="s">
        <v>25</v>
      </c>
      <c r="E227" s="1" t="s">
        <v>13</v>
      </c>
      <c r="F227" s="1" t="s">
        <v>27</v>
      </c>
      <c r="G227" s="1">
        <v>10</v>
      </c>
      <c r="H227">
        <v>56</v>
      </c>
      <c r="I227">
        <v>1</v>
      </c>
      <c r="J227" t="s">
        <v>15</v>
      </c>
    </row>
    <row r="228" spans="1:10" x14ac:dyDescent="0.2">
      <c r="A228">
        <v>975</v>
      </c>
      <c r="B228">
        <v>20180711</v>
      </c>
      <c r="C228" s="1" t="s">
        <v>18</v>
      </c>
      <c r="D228" s="1" t="s">
        <v>25</v>
      </c>
      <c r="E228" s="1" t="s">
        <v>13</v>
      </c>
      <c r="F228" s="1" t="s">
        <v>27</v>
      </c>
      <c r="G228" s="1">
        <v>10</v>
      </c>
      <c r="H228">
        <v>56</v>
      </c>
      <c r="I228">
        <v>2</v>
      </c>
      <c r="J228" t="s">
        <v>15</v>
      </c>
    </row>
    <row r="229" spans="1:10" x14ac:dyDescent="0.2">
      <c r="A229">
        <v>976</v>
      </c>
      <c r="B229">
        <v>20180711</v>
      </c>
      <c r="C229" s="1" t="s">
        <v>18</v>
      </c>
      <c r="D229" s="1" t="s">
        <v>25</v>
      </c>
      <c r="E229" s="1" t="s">
        <v>13</v>
      </c>
      <c r="F229" s="1" t="s">
        <v>27</v>
      </c>
      <c r="G229" s="1">
        <v>10</v>
      </c>
      <c r="H229">
        <v>56</v>
      </c>
      <c r="I229">
        <v>3</v>
      </c>
      <c r="J229" t="s">
        <v>15</v>
      </c>
    </row>
    <row r="230" spans="1:10" x14ac:dyDescent="0.2">
      <c r="A230">
        <v>979</v>
      </c>
      <c r="B230">
        <v>20180711</v>
      </c>
      <c r="C230" s="1" t="s">
        <v>18</v>
      </c>
      <c r="D230" s="1" t="s">
        <v>25</v>
      </c>
      <c r="E230" s="1" t="s">
        <v>13</v>
      </c>
      <c r="F230" s="1" t="s">
        <v>27</v>
      </c>
      <c r="G230" s="1">
        <v>10</v>
      </c>
      <c r="H230">
        <v>57</v>
      </c>
      <c r="I230">
        <v>1</v>
      </c>
      <c r="J230" t="s">
        <v>15</v>
      </c>
    </row>
    <row r="231" spans="1:10" x14ac:dyDescent="0.2">
      <c r="A231">
        <v>980</v>
      </c>
      <c r="B231">
        <v>20180711</v>
      </c>
      <c r="C231" s="1" t="s">
        <v>18</v>
      </c>
      <c r="D231" s="1" t="s">
        <v>25</v>
      </c>
      <c r="E231" s="1" t="s">
        <v>13</v>
      </c>
      <c r="F231" s="1" t="s">
        <v>27</v>
      </c>
      <c r="G231" s="1">
        <v>10</v>
      </c>
      <c r="H231">
        <v>57</v>
      </c>
      <c r="I231">
        <v>2</v>
      </c>
      <c r="J231" t="s">
        <v>15</v>
      </c>
    </row>
    <row r="232" spans="1:10" x14ac:dyDescent="0.2">
      <c r="A232">
        <v>981</v>
      </c>
      <c r="B232">
        <v>20180711</v>
      </c>
      <c r="C232" s="1" t="s">
        <v>18</v>
      </c>
      <c r="D232" s="1" t="s">
        <v>25</v>
      </c>
      <c r="E232" s="1" t="s">
        <v>13</v>
      </c>
      <c r="F232" s="1" t="s">
        <v>27</v>
      </c>
      <c r="G232" s="1">
        <v>10</v>
      </c>
      <c r="H232">
        <v>57</v>
      </c>
      <c r="I232">
        <v>3</v>
      </c>
      <c r="J232" t="s">
        <v>15</v>
      </c>
    </row>
    <row r="233" spans="1:10" x14ac:dyDescent="0.2">
      <c r="A233">
        <v>985</v>
      </c>
      <c r="B233">
        <v>20180711</v>
      </c>
      <c r="C233" s="1" t="s">
        <v>18</v>
      </c>
      <c r="D233" s="1" t="s">
        <v>25</v>
      </c>
      <c r="E233" s="1" t="s">
        <v>13</v>
      </c>
      <c r="F233" s="1" t="s">
        <v>27</v>
      </c>
      <c r="G233" s="1">
        <v>10</v>
      </c>
      <c r="H233">
        <v>58</v>
      </c>
      <c r="I233">
        <v>1</v>
      </c>
      <c r="J233" t="s">
        <v>15</v>
      </c>
    </row>
    <row r="234" spans="1:10" x14ac:dyDescent="0.2">
      <c r="A234">
        <v>986</v>
      </c>
      <c r="B234">
        <v>20180711</v>
      </c>
      <c r="C234" s="1" t="s">
        <v>18</v>
      </c>
      <c r="D234" s="1" t="s">
        <v>25</v>
      </c>
      <c r="E234" s="1" t="s">
        <v>13</v>
      </c>
      <c r="F234" s="1" t="s">
        <v>27</v>
      </c>
      <c r="G234" s="1">
        <v>10</v>
      </c>
      <c r="H234">
        <v>58</v>
      </c>
      <c r="I234">
        <v>2</v>
      </c>
      <c r="J234" t="s">
        <v>15</v>
      </c>
    </row>
    <row r="235" spans="1:10" x14ac:dyDescent="0.2">
      <c r="A235">
        <v>987</v>
      </c>
      <c r="B235">
        <v>20180711</v>
      </c>
      <c r="C235" s="1" t="s">
        <v>18</v>
      </c>
      <c r="D235" s="1" t="s">
        <v>25</v>
      </c>
      <c r="E235" s="1" t="s">
        <v>13</v>
      </c>
      <c r="F235" s="1" t="s">
        <v>27</v>
      </c>
      <c r="G235" s="1">
        <v>10</v>
      </c>
      <c r="H235">
        <v>58</v>
      </c>
      <c r="I235">
        <v>3</v>
      </c>
      <c r="J235" t="s">
        <v>15</v>
      </c>
    </row>
    <row r="236" spans="1:10" x14ac:dyDescent="0.2">
      <c r="A236">
        <v>991</v>
      </c>
      <c r="B236">
        <v>20180711</v>
      </c>
      <c r="C236" s="1" t="s">
        <v>18</v>
      </c>
      <c r="D236" s="1" t="s">
        <v>25</v>
      </c>
      <c r="E236" s="1" t="s">
        <v>13</v>
      </c>
      <c r="F236" s="1" t="s">
        <v>27</v>
      </c>
      <c r="G236" s="1">
        <v>10</v>
      </c>
      <c r="H236">
        <v>59</v>
      </c>
      <c r="I236">
        <v>1</v>
      </c>
      <c r="J236" t="s">
        <v>15</v>
      </c>
    </row>
    <row r="237" spans="1:10" x14ac:dyDescent="0.2">
      <c r="A237">
        <v>992</v>
      </c>
      <c r="B237">
        <v>20180711</v>
      </c>
      <c r="C237" s="1" t="s">
        <v>18</v>
      </c>
      <c r="D237" s="1" t="s">
        <v>25</v>
      </c>
      <c r="E237" s="1" t="s">
        <v>13</v>
      </c>
      <c r="F237" s="1" t="s">
        <v>27</v>
      </c>
      <c r="G237" s="1">
        <v>10</v>
      </c>
      <c r="H237">
        <v>59</v>
      </c>
      <c r="I237">
        <v>2</v>
      </c>
      <c r="J237" t="s">
        <v>15</v>
      </c>
    </row>
    <row r="238" spans="1:10" x14ac:dyDescent="0.2">
      <c r="A238">
        <v>993</v>
      </c>
      <c r="B238">
        <v>20180711</v>
      </c>
      <c r="C238" s="1" t="s">
        <v>18</v>
      </c>
      <c r="D238" s="1" t="s">
        <v>25</v>
      </c>
      <c r="E238" s="1" t="s">
        <v>13</v>
      </c>
      <c r="F238" s="1" t="s">
        <v>27</v>
      </c>
      <c r="G238" s="1">
        <v>10</v>
      </c>
      <c r="H238">
        <v>59</v>
      </c>
      <c r="I238">
        <v>3</v>
      </c>
      <c r="J238" t="s">
        <v>15</v>
      </c>
    </row>
    <row r="239" spans="1:10" x14ac:dyDescent="0.2">
      <c r="A239">
        <v>996</v>
      </c>
      <c r="B239">
        <v>20180711</v>
      </c>
      <c r="C239" s="1" t="s">
        <v>18</v>
      </c>
      <c r="D239" s="1" t="s">
        <v>25</v>
      </c>
      <c r="E239" s="1" t="s">
        <v>13</v>
      </c>
      <c r="F239" s="1" t="s">
        <v>27</v>
      </c>
      <c r="G239" s="1">
        <v>10</v>
      </c>
      <c r="H239">
        <v>60</v>
      </c>
      <c r="I239">
        <v>1</v>
      </c>
      <c r="J239" t="s">
        <v>15</v>
      </c>
    </row>
    <row r="240" spans="1:10" x14ac:dyDescent="0.2">
      <c r="A240">
        <v>997</v>
      </c>
      <c r="B240">
        <v>20180711</v>
      </c>
      <c r="C240" s="1" t="s">
        <v>18</v>
      </c>
      <c r="D240" s="1" t="s">
        <v>25</v>
      </c>
      <c r="E240" s="1" t="s">
        <v>13</v>
      </c>
      <c r="F240" s="1" t="s">
        <v>27</v>
      </c>
      <c r="G240" s="1">
        <v>10</v>
      </c>
      <c r="H240">
        <v>60</v>
      </c>
      <c r="I240">
        <v>2</v>
      </c>
      <c r="J240" t="s">
        <v>15</v>
      </c>
    </row>
    <row r="241" spans="1:10" x14ac:dyDescent="0.2">
      <c r="A241">
        <v>998</v>
      </c>
      <c r="B241">
        <v>20180711</v>
      </c>
      <c r="C241" s="1" t="s">
        <v>18</v>
      </c>
      <c r="D241" s="1" t="s">
        <v>25</v>
      </c>
      <c r="E241" s="1" t="s">
        <v>13</v>
      </c>
      <c r="F241" s="1" t="s">
        <v>27</v>
      </c>
      <c r="G241" s="1">
        <v>10</v>
      </c>
      <c r="H241">
        <v>60</v>
      </c>
      <c r="I241">
        <v>3</v>
      </c>
      <c r="J241" t="s">
        <v>15</v>
      </c>
    </row>
    <row r="242" spans="1:10" x14ac:dyDescent="0.2">
      <c r="A242">
        <v>1001</v>
      </c>
      <c r="B242">
        <v>20180711</v>
      </c>
      <c r="C242" s="1" t="s">
        <v>28</v>
      </c>
      <c r="D242" s="1" t="s">
        <v>25</v>
      </c>
      <c r="E242" s="1" t="s">
        <v>13</v>
      </c>
      <c r="F242" s="1" t="s">
        <v>27</v>
      </c>
      <c r="G242" s="1">
        <v>10</v>
      </c>
      <c r="H242">
        <v>83</v>
      </c>
      <c r="I242">
        <v>1</v>
      </c>
      <c r="J242" t="s">
        <v>15</v>
      </c>
    </row>
    <row r="243" spans="1:10" x14ac:dyDescent="0.2">
      <c r="A243">
        <v>1002</v>
      </c>
      <c r="B243">
        <v>20180711</v>
      </c>
      <c r="C243" s="1" t="s">
        <v>28</v>
      </c>
      <c r="D243" s="1" t="s">
        <v>25</v>
      </c>
      <c r="E243" s="1" t="s">
        <v>13</v>
      </c>
      <c r="F243" s="1" t="s">
        <v>27</v>
      </c>
      <c r="G243" s="1">
        <v>10</v>
      </c>
      <c r="H243">
        <v>84</v>
      </c>
      <c r="I243">
        <v>1</v>
      </c>
      <c r="J243" t="s">
        <v>15</v>
      </c>
    </row>
    <row r="244" spans="1:10" x14ac:dyDescent="0.2">
      <c r="A244">
        <v>1003</v>
      </c>
      <c r="B244">
        <v>20180711</v>
      </c>
      <c r="C244" s="1" t="s">
        <v>22</v>
      </c>
      <c r="D244" s="1" t="s">
        <v>25</v>
      </c>
      <c r="E244" s="1" t="s">
        <v>13</v>
      </c>
      <c r="F244" s="1" t="s">
        <v>26</v>
      </c>
      <c r="G244" s="1">
        <v>10</v>
      </c>
      <c r="H244">
        <v>86</v>
      </c>
      <c r="I244">
        <v>1</v>
      </c>
      <c r="J244" t="s">
        <v>15</v>
      </c>
    </row>
    <row r="245" spans="1:10" x14ac:dyDescent="0.2">
      <c r="A245">
        <v>1004</v>
      </c>
      <c r="B245">
        <v>20180711</v>
      </c>
      <c r="C245" s="1" t="s">
        <v>22</v>
      </c>
      <c r="D245" s="1" t="s">
        <v>25</v>
      </c>
      <c r="E245" s="1" t="s">
        <v>13</v>
      </c>
      <c r="F245" s="1" t="s">
        <v>26</v>
      </c>
      <c r="G245" s="1">
        <v>10</v>
      </c>
      <c r="H245">
        <v>87</v>
      </c>
      <c r="I245">
        <v>1</v>
      </c>
      <c r="J245" t="s">
        <v>15</v>
      </c>
    </row>
    <row r="246" spans="1:10" x14ac:dyDescent="0.2">
      <c r="A246">
        <v>1005</v>
      </c>
      <c r="B246">
        <v>20180711</v>
      </c>
      <c r="C246" s="1" t="s">
        <v>22</v>
      </c>
      <c r="D246" s="1" t="s">
        <v>25</v>
      </c>
      <c r="E246" s="1" t="s">
        <v>13</v>
      </c>
      <c r="F246" s="1" t="s">
        <v>26</v>
      </c>
      <c r="G246" s="1">
        <v>10</v>
      </c>
      <c r="H246">
        <v>89</v>
      </c>
      <c r="I246">
        <v>1</v>
      </c>
      <c r="J246" t="s">
        <v>15</v>
      </c>
    </row>
    <row r="247" spans="1:10" x14ac:dyDescent="0.2">
      <c r="A247">
        <v>1006</v>
      </c>
      <c r="B247">
        <v>20180711</v>
      </c>
      <c r="C247" s="1" t="s">
        <v>22</v>
      </c>
      <c r="D247" s="1" t="s">
        <v>25</v>
      </c>
      <c r="E247" s="1" t="s">
        <v>13</v>
      </c>
      <c r="F247" s="1" t="s">
        <v>26</v>
      </c>
      <c r="G247" s="1">
        <v>10</v>
      </c>
      <c r="H247">
        <v>90</v>
      </c>
      <c r="I247">
        <v>1</v>
      </c>
      <c r="J247" t="s">
        <v>15</v>
      </c>
    </row>
    <row r="248" spans="1:10" x14ac:dyDescent="0.2">
      <c r="A248">
        <v>1007</v>
      </c>
      <c r="B248">
        <v>20180711</v>
      </c>
      <c r="C248" s="1" t="s">
        <v>22</v>
      </c>
      <c r="D248" s="1" t="s">
        <v>25</v>
      </c>
      <c r="E248" s="1" t="s">
        <v>13</v>
      </c>
      <c r="F248" s="1" t="s">
        <v>26</v>
      </c>
      <c r="G248" s="1">
        <v>10</v>
      </c>
      <c r="H248">
        <v>91</v>
      </c>
      <c r="I248">
        <v>1</v>
      </c>
      <c r="J248" t="s">
        <v>15</v>
      </c>
    </row>
    <row r="249" spans="1:10" x14ac:dyDescent="0.2">
      <c r="A249">
        <v>1008</v>
      </c>
      <c r="B249">
        <v>20180711</v>
      </c>
      <c r="C249" s="1" t="s">
        <v>22</v>
      </c>
      <c r="D249" s="1" t="s">
        <v>25</v>
      </c>
      <c r="E249" s="1" t="s">
        <v>13</v>
      </c>
      <c r="F249" s="1" t="s">
        <v>26</v>
      </c>
      <c r="G249" s="1">
        <v>8</v>
      </c>
      <c r="H249">
        <v>92</v>
      </c>
      <c r="I249">
        <v>1</v>
      </c>
      <c r="J249" t="s">
        <v>15</v>
      </c>
    </row>
    <row r="250" spans="1:10" x14ac:dyDescent="0.2">
      <c r="A250">
        <v>1009</v>
      </c>
      <c r="B250">
        <v>20180711</v>
      </c>
      <c r="C250" s="1" t="s">
        <v>22</v>
      </c>
      <c r="D250" s="1" t="s">
        <v>25</v>
      </c>
      <c r="E250" s="1" t="s">
        <v>13</v>
      </c>
      <c r="F250" s="1" t="s">
        <v>27</v>
      </c>
      <c r="G250" s="1">
        <v>10</v>
      </c>
      <c r="H250">
        <v>93</v>
      </c>
      <c r="I250">
        <v>1</v>
      </c>
      <c r="J250" t="s">
        <v>15</v>
      </c>
    </row>
    <row r="251" spans="1:10" x14ac:dyDescent="0.2">
      <c r="A251">
        <v>1010</v>
      </c>
      <c r="B251">
        <v>20180711</v>
      </c>
      <c r="C251" s="1" t="s">
        <v>22</v>
      </c>
      <c r="D251" s="1" t="s">
        <v>25</v>
      </c>
      <c r="E251" s="1" t="s">
        <v>13</v>
      </c>
      <c r="F251" s="1" t="s">
        <v>27</v>
      </c>
      <c r="G251" s="1">
        <v>10</v>
      </c>
      <c r="H251">
        <v>94</v>
      </c>
      <c r="I251">
        <v>1</v>
      </c>
      <c r="J251" t="s">
        <v>15</v>
      </c>
    </row>
    <row r="252" spans="1:10" x14ac:dyDescent="0.2">
      <c r="A252">
        <v>1011</v>
      </c>
      <c r="B252">
        <v>20180711</v>
      </c>
      <c r="C252" s="1" t="s">
        <v>22</v>
      </c>
      <c r="D252" s="1" t="s">
        <v>25</v>
      </c>
      <c r="E252" s="1" t="s">
        <v>13</v>
      </c>
      <c r="F252" s="1" t="s">
        <v>27</v>
      </c>
      <c r="G252" s="1">
        <v>10</v>
      </c>
      <c r="H252">
        <v>95</v>
      </c>
      <c r="I252">
        <v>1</v>
      </c>
      <c r="J252" t="s">
        <v>15</v>
      </c>
    </row>
    <row r="253" spans="1:10" x14ac:dyDescent="0.2">
      <c r="A253">
        <v>1012</v>
      </c>
      <c r="B253">
        <v>20180711</v>
      </c>
      <c r="C253" s="1" t="s">
        <v>22</v>
      </c>
      <c r="D253" s="1" t="s">
        <v>25</v>
      </c>
      <c r="E253" s="1" t="s">
        <v>13</v>
      </c>
      <c r="F253" s="1" t="s">
        <v>27</v>
      </c>
      <c r="G253" s="1">
        <v>10</v>
      </c>
      <c r="H253">
        <v>96</v>
      </c>
      <c r="I253">
        <v>1</v>
      </c>
      <c r="J253" t="s">
        <v>15</v>
      </c>
    </row>
    <row r="254" spans="1:10" x14ac:dyDescent="0.2">
      <c r="A254">
        <v>1013</v>
      </c>
      <c r="B254">
        <v>20180711</v>
      </c>
      <c r="C254" s="1" t="s">
        <v>22</v>
      </c>
      <c r="D254" s="1" t="s">
        <v>25</v>
      </c>
      <c r="E254" s="1" t="s">
        <v>13</v>
      </c>
      <c r="F254" s="1" t="s">
        <v>27</v>
      </c>
      <c r="G254" s="1">
        <v>9</v>
      </c>
      <c r="H254">
        <v>97</v>
      </c>
      <c r="I254">
        <v>1</v>
      </c>
      <c r="J254" t="s">
        <v>15</v>
      </c>
    </row>
    <row r="255" spans="1:10" x14ac:dyDescent="0.2">
      <c r="A255">
        <v>1014</v>
      </c>
      <c r="B255">
        <v>20180711</v>
      </c>
      <c r="C255" s="1" t="s">
        <v>34</v>
      </c>
      <c r="D255" s="1" t="s">
        <v>25</v>
      </c>
      <c r="E255" s="1" t="s">
        <v>13</v>
      </c>
      <c r="F255" s="1" t="s">
        <v>26</v>
      </c>
      <c r="G255" s="1">
        <v>10</v>
      </c>
      <c r="H255">
        <v>98</v>
      </c>
      <c r="I255">
        <v>1</v>
      </c>
      <c r="J255" t="s">
        <v>15</v>
      </c>
    </row>
    <row r="256" spans="1:10" x14ac:dyDescent="0.2">
      <c r="A256">
        <v>1015</v>
      </c>
      <c r="B256">
        <v>20180711</v>
      </c>
      <c r="C256" s="1" t="s">
        <v>34</v>
      </c>
      <c r="D256" s="1" t="s">
        <v>25</v>
      </c>
      <c r="E256" s="1" t="s">
        <v>13</v>
      </c>
      <c r="F256" s="1" t="s">
        <v>26</v>
      </c>
      <c r="G256" s="1">
        <v>10</v>
      </c>
      <c r="H256">
        <v>99</v>
      </c>
      <c r="I256">
        <v>1</v>
      </c>
      <c r="J256" t="s">
        <v>15</v>
      </c>
    </row>
    <row r="257" spans="1:10" x14ac:dyDescent="0.2">
      <c r="A257">
        <v>1016</v>
      </c>
      <c r="B257">
        <v>20180711</v>
      </c>
      <c r="C257" s="1" t="s">
        <v>34</v>
      </c>
      <c r="D257" s="1" t="s">
        <v>25</v>
      </c>
      <c r="E257" s="1" t="s">
        <v>13</v>
      </c>
      <c r="F257" s="1" t="s">
        <v>26</v>
      </c>
      <c r="G257" s="1">
        <v>9</v>
      </c>
      <c r="H257">
        <v>100</v>
      </c>
      <c r="I257">
        <v>1</v>
      </c>
      <c r="J257" t="s">
        <v>15</v>
      </c>
    </row>
    <row r="258" spans="1:10" x14ac:dyDescent="0.2">
      <c r="A258">
        <v>1017</v>
      </c>
      <c r="B258">
        <v>20180711</v>
      </c>
      <c r="C258" s="1" t="s">
        <v>34</v>
      </c>
      <c r="D258" s="1" t="s">
        <v>25</v>
      </c>
      <c r="E258" s="1" t="s">
        <v>13</v>
      </c>
      <c r="F258" s="1" t="s">
        <v>26</v>
      </c>
      <c r="G258" s="1">
        <v>9</v>
      </c>
      <c r="H258">
        <v>101</v>
      </c>
      <c r="I258">
        <v>1</v>
      </c>
      <c r="J258" t="s">
        <v>15</v>
      </c>
    </row>
    <row r="259" spans="1:10" x14ac:dyDescent="0.2">
      <c r="A259">
        <v>1018</v>
      </c>
      <c r="B259">
        <v>20180711</v>
      </c>
      <c r="C259" s="1" t="s">
        <v>34</v>
      </c>
      <c r="D259" s="1" t="s">
        <v>25</v>
      </c>
      <c r="E259" s="1" t="s">
        <v>13</v>
      </c>
      <c r="F259" s="1" t="s">
        <v>26</v>
      </c>
      <c r="G259" s="1">
        <v>10</v>
      </c>
      <c r="H259">
        <v>103</v>
      </c>
      <c r="I259">
        <v>1</v>
      </c>
      <c r="J259" t="s">
        <v>15</v>
      </c>
    </row>
    <row r="260" spans="1:10" x14ac:dyDescent="0.2">
      <c r="A260">
        <v>1019</v>
      </c>
      <c r="B260">
        <v>20180711</v>
      </c>
      <c r="C260" s="1" t="s">
        <v>34</v>
      </c>
      <c r="D260" s="1" t="s">
        <v>25</v>
      </c>
      <c r="E260" s="1" t="s">
        <v>13</v>
      </c>
      <c r="F260" s="1" t="s">
        <v>27</v>
      </c>
      <c r="G260" s="1">
        <v>10</v>
      </c>
      <c r="H260">
        <v>104</v>
      </c>
      <c r="I260">
        <v>1</v>
      </c>
      <c r="J260" t="s">
        <v>15</v>
      </c>
    </row>
    <row r="261" spans="1:10" x14ac:dyDescent="0.2">
      <c r="A261">
        <v>1020</v>
      </c>
      <c r="B261">
        <v>20180711</v>
      </c>
      <c r="C261" s="1" t="s">
        <v>34</v>
      </c>
      <c r="D261" s="1" t="s">
        <v>25</v>
      </c>
      <c r="E261" s="1" t="s">
        <v>13</v>
      </c>
      <c r="F261" s="1" t="s">
        <v>27</v>
      </c>
      <c r="G261" s="1">
        <v>9</v>
      </c>
      <c r="H261">
        <v>106</v>
      </c>
      <c r="I261">
        <v>1</v>
      </c>
      <c r="J261" t="s">
        <v>15</v>
      </c>
    </row>
    <row r="262" spans="1:10" x14ac:dyDescent="0.2">
      <c r="A262">
        <v>1021</v>
      </c>
      <c r="B262">
        <v>20180711</v>
      </c>
      <c r="C262" s="1" t="s">
        <v>34</v>
      </c>
      <c r="D262" s="1" t="s">
        <v>25</v>
      </c>
      <c r="E262" s="1" t="s">
        <v>13</v>
      </c>
      <c r="F262" s="1" t="s">
        <v>27</v>
      </c>
      <c r="G262" s="1">
        <v>10</v>
      </c>
      <c r="H262">
        <v>107</v>
      </c>
      <c r="I262">
        <v>1</v>
      </c>
      <c r="J262" t="s">
        <v>15</v>
      </c>
    </row>
    <row r="263" spans="1:10" x14ac:dyDescent="0.2">
      <c r="A263">
        <v>1022</v>
      </c>
      <c r="B263">
        <v>20180711</v>
      </c>
      <c r="C263" s="1" t="s">
        <v>34</v>
      </c>
      <c r="D263" s="1" t="s">
        <v>25</v>
      </c>
      <c r="E263" s="1" t="s">
        <v>13</v>
      </c>
      <c r="F263" s="1" t="s">
        <v>27</v>
      </c>
      <c r="G263" s="1">
        <v>8</v>
      </c>
      <c r="H263">
        <v>108</v>
      </c>
      <c r="I263">
        <v>1</v>
      </c>
      <c r="J263" t="s">
        <v>15</v>
      </c>
    </row>
    <row r="264" spans="1:10" x14ac:dyDescent="0.2">
      <c r="A264">
        <v>1023</v>
      </c>
      <c r="B264">
        <v>20180711</v>
      </c>
      <c r="C264" s="1" t="s">
        <v>34</v>
      </c>
      <c r="D264" s="1" t="s">
        <v>25</v>
      </c>
      <c r="E264" s="1" t="s">
        <v>13</v>
      </c>
      <c r="F264" s="1" t="s">
        <v>27</v>
      </c>
      <c r="G264" s="1">
        <v>8</v>
      </c>
      <c r="H264">
        <v>109</v>
      </c>
      <c r="I264">
        <v>1</v>
      </c>
      <c r="J264" t="s">
        <v>15</v>
      </c>
    </row>
    <row r="265" spans="1:10" x14ac:dyDescent="0.2">
      <c r="A265">
        <v>1024</v>
      </c>
      <c r="B265">
        <v>20180712</v>
      </c>
      <c r="C265" s="1" t="s">
        <v>34</v>
      </c>
      <c r="D265" t="s">
        <v>12</v>
      </c>
      <c r="E265" s="1" t="s">
        <v>13</v>
      </c>
      <c r="F265" t="s">
        <v>14</v>
      </c>
      <c r="G265">
        <v>20</v>
      </c>
      <c r="H265" t="s">
        <v>14</v>
      </c>
      <c r="I265">
        <v>1</v>
      </c>
      <c r="J265" t="s">
        <v>15</v>
      </c>
    </row>
    <row r="266" spans="1:10" x14ac:dyDescent="0.2">
      <c r="A266">
        <v>1027</v>
      </c>
      <c r="B266">
        <v>20180712</v>
      </c>
      <c r="C266" s="1" t="s">
        <v>23</v>
      </c>
      <c r="D266" t="s">
        <v>12</v>
      </c>
      <c r="E266" s="1" t="s">
        <v>13</v>
      </c>
      <c r="F266" t="s">
        <v>14</v>
      </c>
      <c r="G266">
        <v>20</v>
      </c>
      <c r="H266" t="s">
        <v>14</v>
      </c>
      <c r="I266">
        <v>1</v>
      </c>
      <c r="J266" t="s">
        <v>15</v>
      </c>
    </row>
    <row r="267" spans="1:10" x14ac:dyDescent="0.2">
      <c r="A267">
        <v>1030</v>
      </c>
      <c r="B267">
        <v>20180712</v>
      </c>
      <c r="C267" s="1" t="s">
        <v>41</v>
      </c>
      <c r="D267" t="s">
        <v>12</v>
      </c>
      <c r="E267" s="1" t="s">
        <v>13</v>
      </c>
      <c r="F267" t="s">
        <v>14</v>
      </c>
      <c r="G267">
        <v>20</v>
      </c>
      <c r="H267" t="s">
        <v>14</v>
      </c>
      <c r="I267">
        <v>1</v>
      </c>
      <c r="J267" t="s">
        <v>15</v>
      </c>
    </row>
    <row r="268" spans="1:10" x14ac:dyDescent="0.2">
      <c r="A268">
        <v>1033</v>
      </c>
      <c r="B268">
        <v>20180712</v>
      </c>
      <c r="C268" s="1" t="s">
        <v>33</v>
      </c>
      <c r="D268" t="s">
        <v>12</v>
      </c>
      <c r="E268" s="1" t="s">
        <v>13</v>
      </c>
      <c r="F268" t="s">
        <v>14</v>
      </c>
      <c r="G268">
        <v>20</v>
      </c>
      <c r="H268" t="s">
        <v>14</v>
      </c>
      <c r="I268">
        <v>1</v>
      </c>
      <c r="J268" t="s">
        <v>15</v>
      </c>
    </row>
    <row r="269" spans="1:10" x14ac:dyDescent="0.2">
      <c r="A269">
        <v>1036</v>
      </c>
      <c r="B269">
        <v>20180712</v>
      </c>
      <c r="C269" s="1" t="s">
        <v>40</v>
      </c>
      <c r="D269" t="s">
        <v>12</v>
      </c>
      <c r="E269" s="1" t="s">
        <v>13</v>
      </c>
      <c r="F269" t="s">
        <v>14</v>
      </c>
      <c r="G269">
        <v>20</v>
      </c>
      <c r="H269" t="s">
        <v>14</v>
      </c>
      <c r="I269">
        <v>1</v>
      </c>
      <c r="J269" t="s">
        <v>15</v>
      </c>
    </row>
    <row r="270" spans="1:10" x14ac:dyDescent="0.2">
      <c r="A270">
        <v>1039</v>
      </c>
      <c r="B270">
        <v>20180712</v>
      </c>
      <c r="C270" s="1" t="s">
        <v>43</v>
      </c>
      <c r="D270" t="s">
        <v>12</v>
      </c>
      <c r="E270" s="1" t="s">
        <v>13</v>
      </c>
      <c r="F270" t="s">
        <v>14</v>
      </c>
      <c r="G270">
        <v>20</v>
      </c>
      <c r="H270" t="s">
        <v>14</v>
      </c>
      <c r="I270">
        <v>1</v>
      </c>
      <c r="J270" t="s">
        <v>15</v>
      </c>
    </row>
    <row r="271" spans="1:10" x14ac:dyDescent="0.2">
      <c r="A271">
        <v>1042</v>
      </c>
      <c r="B271">
        <v>20180712</v>
      </c>
      <c r="C271" s="1" t="s">
        <v>38</v>
      </c>
      <c r="D271" t="s">
        <v>12</v>
      </c>
      <c r="E271" s="1" t="s">
        <v>13</v>
      </c>
      <c r="F271" t="s">
        <v>14</v>
      </c>
      <c r="G271">
        <v>20</v>
      </c>
      <c r="H271" t="s">
        <v>14</v>
      </c>
      <c r="I271">
        <v>1</v>
      </c>
      <c r="J271" t="s">
        <v>15</v>
      </c>
    </row>
    <row r="272" spans="1:10" x14ac:dyDescent="0.2">
      <c r="A272">
        <v>1045</v>
      </c>
      <c r="B272">
        <v>20180712</v>
      </c>
      <c r="C272" s="1" t="s">
        <v>31</v>
      </c>
      <c r="D272" t="s">
        <v>12</v>
      </c>
      <c r="E272" s="1" t="s">
        <v>13</v>
      </c>
      <c r="F272" t="s">
        <v>14</v>
      </c>
      <c r="G272">
        <v>20</v>
      </c>
      <c r="H272" t="s">
        <v>14</v>
      </c>
      <c r="I272">
        <v>1</v>
      </c>
      <c r="J272" t="s">
        <v>15</v>
      </c>
    </row>
    <row r="273" spans="1:10" x14ac:dyDescent="0.2">
      <c r="A273">
        <v>1048</v>
      </c>
      <c r="B273">
        <v>20180712</v>
      </c>
      <c r="C273" s="1" t="s">
        <v>28</v>
      </c>
      <c r="D273" t="s">
        <v>12</v>
      </c>
      <c r="E273" s="1" t="s">
        <v>13</v>
      </c>
      <c r="F273" t="s">
        <v>14</v>
      </c>
      <c r="G273">
        <v>20</v>
      </c>
      <c r="H273" t="s">
        <v>14</v>
      </c>
      <c r="I273">
        <v>1</v>
      </c>
      <c r="J273" t="s">
        <v>15</v>
      </c>
    </row>
    <row r="274" spans="1:10" x14ac:dyDescent="0.2">
      <c r="A274">
        <v>1051</v>
      </c>
      <c r="B274">
        <v>20180712</v>
      </c>
      <c r="C274" s="1" t="s">
        <v>18</v>
      </c>
      <c r="D274" t="s">
        <v>12</v>
      </c>
      <c r="E274" s="1" t="s">
        <v>13</v>
      </c>
      <c r="F274" t="s">
        <v>14</v>
      </c>
      <c r="G274">
        <v>20</v>
      </c>
      <c r="H274" t="s">
        <v>14</v>
      </c>
      <c r="I274">
        <v>1</v>
      </c>
      <c r="J274" t="s">
        <v>15</v>
      </c>
    </row>
    <row r="275" spans="1:10" x14ac:dyDescent="0.2">
      <c r="A275">
        <v>1054</v>
      </c>
      <c r="B275">
        <v>20180712</v>
      </c>
      <c r="C275" s="1" t="s">
        <v>20</v>
      </c>
      <c r="D275" t="s">
        <v>12</v>
      </c>
      <c r="E275" s="1" t="s">
        <v>13</v>
      </c>
      <c r="F275" t="s">
        <v>14</v>
      </c>
      <c r="G275">
        <v>20</v>
      </c>
      <c r="H275" t="s">
        <v>14</v>
      </c>
      <c r="I275">
        <v>1</v>
      </c>
      <c r="J275" t="s">
        <v>15</v>
      </c>
    </row>
    <row r="276" spans="1:10" x14ac:dyDescent="0.2">
      <c r="A276">
        <v>1057</v>
      </c>
      <c r="B276">
        <v>20180712</v>
      </c>
      <c r="C276" s="1" t="s">
        <v>17</v>
      </c>
      <c r="D276" t="s">
        <v>12</v>
      </c>
      <c r="E276" s="1" t="s">
        <v>13</v>
      </c>
      <c r="F276" t="s">
        <v>14</v>
      </c>
      <c r="G276">
        <v>20</v>
      </c>
      <c r="H276" t="s">
        <v>14</v>
      </c>
      <c r="I276">
        <v>1</v>
      </c>
      <c r="J276" t="s">
        <v>15</v>
      </c>
    </row>
    <row r="277" spans="1:10" x14ac:dyDescent="0.2">
      <c r="A277">
        <v>1060</v>
      </c>
      <c r="B277">
        <v>20180712</v>
      </c>
      <c r="C277" s="1" t="s">
        <v>31</v>
      </c>
      <c r="D277" t="s">
        <v>25</v>
      </c>
      <c r="E277" t="s">
        <v>13</v>
      </c>
      <c r="F277" t="s">
        <v>26</v>
      </c>
      <c r="G277">
        <v>10</v>
      </c>
      <c r="H277">
        <v>110</v>
      </c>
      <c r="I277">
        <v>1</v>
      </c>
      <c r="J277" t="s">
        <v>15</v>
      </c>
    </row>
    <row r="278" spans="1:10" x14ac:dyDescent="0.2">
      <c r="A278">
        <v>1061</v>
      </c>
      <c r="B278">
        <v>20180712</v>
      </c>
      <c r="C278" s="1" t="s">
        <v>31</v>
      </c>
      <c r="D278" t="s">
        <v>25</v>
      </c>
      <c r="E278" t="s">
        <v>13</v>
      </c>
      <c r="F278" t="s">
        <v>26</v>
      </c>
      <c r="G278">
        <v>10</v>
      </c>
      <c r="H278">
        <v>112</v>
      </c>
      <c r="I278">
        <v>1</v>
      </c>
      <c r="J278" t="s">
        <v>15</v>
      </c>
    </row>
    <row r="279" spans="1:10" x14ac:dyDescent="0.2">
      <c r="A279">
        <v>1062</v>
      </c>
      <c r="B279">
        <v>20180712</v>
      </c>
      <c r="C279" s="1" t="s">
        <v>31</v>
      </c>
      <c r="D279" t="s">
        <v>25</v>
      </c>
      <c r="E279" t="s">
        <v>13</v>
      </c>
      <c r="F279" t="s">
        <v>26</v>
      </c>
      <c r="G279">
        <v>10</v>
      </c>
      <c r="H279">
        <v>113</v>
      </c>
      <c r="I279">
        <v>1</v>
      </c>
      <c r="J279" t="s">
        <v>15</v>
      </c>
    </row>
    <row r="280" spans="1:10" x14ac:dyDescent="0.2">
      <c r="A280">
        <v>1063</v>
      </c>
      <c r="B280">
        <v>20180712</v>
      </c>
      <c r="C280" s="1" t="s">
        <v>31</v>
      </c>
      <c r="D280" t="s">
        <v>25</v>
      </c>
      <c r="E280" t="s">
        <v>13</v>
      </c>
      <c r="F280" t="s">
        <v>26</v>
      </c>
      <c r="G280">
        <v>10</v>
      </c>
      <c r="H280">
        <v>114</v>
      </c>
      <c r="I280">
        <v>1</v>
      </c>
      <c r="J280" t="s">
        <v>15</v>
      </c>
    </row>
    <row r="281" spans="1:10" x14ac:dyDescent="0.2">
      <c r="A281">
        <v>1064</v>
      </c>
      <c r="B281">
        <v>20180712</v>
      </c>
      <c r="C281" s="1" t="s">
        <v>31</v>
      </c>
      <c r="D281" t="s">
        <v>25</v>
      </c>
      <c r="E281" t="s">
        <v>13</v>
      </c>
      <c r="F281" t="s">
        <v>26</v>
      </c>
      <c r="G281">
        <v>10</v>
      </c>
      <c r="H281">
        <v>115</v>
      </c>
      <c r="I281">
        <v>1</v>
      </c>
      <c r="J281" t="s">
        <v>15</v>
      </c>
    </row>
    <row r="282" spans="1:10" x14ac:dyDescent="0.2">
      <c r="A282">
        <v>1065</v>
      </c>
      <c r="B282">
        <v>20180712</v>
      </c>
      <c r="C282" s="1" t="s">
        <v>31</v>
      </c>
      <c r="D282" t="s">
        <v>25</v>
      </c>
      <c r="E282" t="s">
        <v>13</v>
      </c>
      <c r="F282" t="s">
        <v>27</v>
      </c>
      <c r="G282">
        <v>10</v>
      </c>
      <c r="H282">
        <v>116</v>
      </c>
      <c r="I282">
        <v>1</v>
      </c>
      <c r="J282" t="s">
        <v>15</v>
      </c>
    </row>
    <row r="283" spans="1:10" x14ac:dyDescent="0.2">
      <c r="A283">
        <v>1066</v>
      </c>
      <c r="B283">
        <v>20180712</v>
      </c>
      <c r="C283" s="1" t="s">
        <v>31</v>
      </c>
      <c r="D283" t="s">
        <v>25</v>
      </c>
      <c r="E283" t="s">
        <v>13</v>
      </c>
      <c r="F283" t="s">
        <v>27</v>
      </c>
      <c r="G283">
        <v>10</v>
      </c>
      <c r="H283">
        <v>117</v>
      </c>
      <c r="I283">
        <v>1</v>
      </c>
      <c r="J283" t="s">
        <v>15</v>
      </c>
    </row>
    <row r="284" spans="1:10" x14ac:dyDescent="0.2">
      <c r="A284">
        <v>1067</v>
      </c>
      <c r="B284">
        <v>20180712</v>
      </c>
      <c r="C284" s="1" t="s">
        <v>31</v>
      </c>
      <c r="D284" t="s">
        <v>25</v>
      </c>
      <c r="E284" t="s">
        <v>13</v>
      </c>
      <c r="F284" t="s">
        <v>27</v>
      </c>
      <c r="G284">
        <v>7</v>
      </c>
      <c r="H284">
        <v>119</v>
      </c>
      <c r="I284">
        <v>1</v>
      </c>
      <c r="J284" t="s">
        <v>15</v>
      </c>
    </row>
    <row r="285" spans="1:10" x14ac:dyDescent="0.2">
      <c r="A285">
        <v>1068</v>
      </c>
      <c r="B285">
        <v>20180712</v>
      </c>
      <c r="C285" s="1" t="s">
        <v>31</v>
      </c>
      <c r="D285" t="s">
        <v>25</v>
      </c>
      <c r="E285" t="s">
        <v>13</v>
      </c>
      <c r="F285" t="s">
        <v>27</v>
      </c>
      <c r="G285">
        <v>10</v>
      </c>
      <c r="H285">
        <v>120</v>
      </c>
      <c r="I285">
        <v>1</v>
      </c>
      <c r="J285" t="s">
        <v>15</v>
      </c>
    </row>
    <row r="286" spans="1:10" x14ac:dyDescent="0.2">
      <c r="A286">
        <v>1069</v>
      </c>
      <c r="B286">
        <v>20180712</v>
      </c>
      <c r="C286" s="1" t="s">
        <v>31</v>
      </c>
      <c r="D286" t="s">
        <v>25</v>
      </c>
      <c r="E286" t="s">
        <v>13</v>
      </c>
      <c r="F286" t="s">
        <v>27</v>
      </c>
      <c r="G286">
        <v>9</v>
      </c>
      <c r="H286">
        <v>121</v>
      </c>
      <c r="I286">
        <v>1</v>
      </c>
      <c r="J286" t="s">
        <v>15</v>
      </c>
    </row>
    <row r="287" spans="1:10" x14ac:dyDescent="0.2">
      <c r="A287">
        <v>1070</v>
      </c>
      <c r="B287">
        <v>20180713</v>
      </c>
      <c r="C287" s="1" t="s">
        <v>31</v>
      </c>
      <c r="D287" t="s">
        <v>12</v>
      </c>
      <c r="E287" s="1" t="s">
        <v>13</v>
      </c>
      <c r="F287" t="s">
        <v>14</v>
      </c>
      <c r="G287">
        <v>20</v>
      </c>
      <c r="H287" t="s">
        <v>14</v>
      </c>
      <c r="I287">
        <v>1</v>
      </c>
      <c r="J287" t="s">
        <v>15</v>
      </c>
    </row>
    <row r="288" spans="1:10" x14ac:dyDescent="0.2">
      <c r="A288">
        <v>1073</v>
      </c>
      <c r="B288">
        <v>20180713</v>
      </c>
      <c r="C288" s="1" t="s">
        <v>44</v>
      </c>
      <c r="D288" t="s">
        <v>12</v>
      </c>
      <c r="E288" s="1" t="s">
        <v>13</v>
      </c>
      <c r="F288" t="s">
        <v>14</v>
      </c>
      <c r="G288">
        <v>20</v>
      </c>
      <c r="H288" t="s">
        <v>14</v>
      </c>
      <c r="I288">
        <v>1</v>
      </c>
      <c r="J288" t="s">
        <v>15</v>
      </c>
    </row>
    <row r="289" spans="1:10" x14ac:dyDescent="0.2">
      <c r="A289">
        <v>1076</v>
      </c>
      <c r="B289">
        <v>20180713</v>
      </c>
      <c r="C289" s="1" t="s">
        <v>30</v>
      </c>
      <c r="D289" t="s">
        <v>12</v>
      </c>
      <c r="E289" s="1" t="s">
        <v>13</v>
      </c>
      <c r="F289" t="s">
        <v>14</v>
      </c>
      <c r="G289">
        <v>20</v>
      </c>
      <c r="H289" t="s">
        <v>14</v>
      </c>
      <c r="I289">
        <v>1</v>
      </c>
      <c r="J289" t="s">
        <v>15</v>
      </c>
    </row>
    <row r="290" spans="1:10" x14ac:dyDescent="0.2">
      <c r="A290">
        <v>1079</v>
      </c>
      <c r="B290">
        <v>20180713</v>
      </c>
      <c r="C290" s="1" t="s">
        <v>41</v>
      </c>
      <c r="D290" t="s">
        <v>12</v>
      </c>
      <c r="E290" s="1" t="s">
        <v>13</v>
      </c>
      <c r="F290" t="s">
        <v>14</v>
      </c>
      <c r="G290">
        <v>20</v>
      </c>
      <c r="H290" t="s">
        <v>14</v>
      </c>
      <c r="I290">
        <v>1</v>
      </c>
      <c r="J290" t="s">
        <v>15</v>
      </c>
    </row>
    <row r="291" spans="1:10" x14ac:dyDescent="0.2">
      <c r="A291">
        <v>1082</v>
      </c>
      <c r="B291">
        <v>20180713</v>
      </c>
      <c r="C291" s="1" t="s">
        <v>45</v>
      </c>
      <c r="D291" t="s">
        <v>12</v>
      </c>
      <c r="E291" s="1" t="s">
        <v>13</v>
      </c>
      <c r="F291" t="s">
        <v>14</v>
      </c>
      <c r="G291">
        <v>20</v>
      </c>
      <c r="H291" t="s">
        <v>14</v>
      </c>
      <c r="I291">
        <v>1</v>
      </c>
      <c r="J291" t="s">
        <v>15</v>
      </c>
    </row>
    <row r="292" spans="1:10" x14ac:dyDescent="0.2">
      <c r="A292">
        <v>1085</v>
      </c>
      <c r="B292">
        <v>20180713</v>
      </c>
      <c r="C292" s="1" t="s">
        <v>17</v>
      </c>
      <c r="D292" t="s">
        <v>12</v>
      </c>
      <c r="E292" s="1" t="s">
        <v>13</v>
      </c>
      <c r="F292" t="s">
        <v>14</v>
      </c>
      <c r="G292">
        <v>20</v>
      </c>
      <c r="H292" t="s">
        <v>14</v>
      </c>
      <c r="I292">
        <v>1</v>
      </c>
      <c r="J292" t="s">
        <v>15</v>
      </c>
    </row>
    <row r="293" spans="1:10" x14ac:dyDescent="0.2">
      <c r="A293">
        <v>1088</v>
      </c>
      <c r="B293">
        <v>20180713</v>
      </c>
      <c r="C293" s="1" t="s">
        <v>31</v>
      </c>
      <c r="D293" t="s">
        <v>12</v>
      </c>
      <c r="E293" s="1" t="s">
        <v>13</v>
      </c>
      <c r="F293" t="s">
        <v>14</v>
      </c>
      <c r="G293">
        <v>20</v>
      </c>
      <c r="H293" t="s">
        <v>14</v>
      </c>
      <c r="I293">
        <v>1</v>
      </c>
      <c r="J293" t="s">
        <v>15</v>
      </c>
    </row>
    <row r="294" spans="1:10" x14ac:dyDescent="0.2">
      <c r="A294">
        <v>1091</v>
      </c>
      <c r="B294">
        <v>20180713</v>
      </c>
      <c r="C294" s="1" t="s">
        <v>35</v>
      </c>
      <c r="D294" t="s">
        <v>12</v>
      </c>
      <c r="E294" s="1" t="s">
        <v>13</v>
      </c>
      <c r="F294" t="s">
        <v>14</v>
      </c>
      <c r="G294">
        <v>20</v>
      </c>
      <c r="H294" t="s">
        <v>14</v>
      </c>
      <c r="I294">
        <v>1</v>
      </c>
      <c r="J294" t="s">
        <v>15</v>
      </c>
    </row>
    <row r="295" spans="1:10" x14ac:dyDescent="0.2">
      <c r="A295">
        <v>1094</v>
      </c>
      <c r="B295">
        <v>20180713</v>
      </c>
      <c r="C295" s="1" t="s">
        <v>30</v>
      </c>
      <c r="D295" t="s">
        <v>12</v>
      </c>
      <c r="E295" s="1" t="s">
        <v>13</v>
      </c>
      <c r="F295" t="s">
        <v>14</v>
      </c>
      <c r="G295">
        <v>20</v>
      </c>
      <c r="H295" t="s">
        <v>14</v>
      </c>
      <c r="I295">
        <v>1</v>
      </c>
      <c r="J295" t="s">
        <v>15</v>
      </c>
    </row>
    <row r="296" spans="1:10" x14ac:dyDescent="0.2">
      <c r="A296">
        <v>1097</v>
      </c>
      <c r="B296">
        <v>20180713</v>
      </c>
      <c r="C296" s="1" t="s">
        <v>33</v>
      </c>
      <c r="D296" t="s">
        <v>25</v>
      </c>
      <c r="E296" t="s">
        <v>13</v>
      </c>
      <c r="F296" t="s">
        <v>26</v>
      </c>
      <c r="G296">
        <v>10</v>
      </c>
      <c r="H296">
        <v>122</v>
      </c>
      <c r="I296">
        <v>1</v>
      </c>
      <c r="J296" t="s">
        <v>15</v>
      </c>
    </row>
    <row r="297" spans="1:10" x14ac:dyDescent="0.2">
      <c r="A297">
        <v>1099</v>
      </c>
      <c r="B297">
        <v>20180713</v>
      </c>
      <c r="C297" s="1" t="s">
        <v>33</v>
      </c>
      <c r="D297" t="s">
        <v>25</v>
      </c>
      <c r="E297" t="s">
        <v>13</v>
      </c>
      <c r="F297" t="s">
        <v>26</v>
      </c>
      <c r="G297">
        <v>10</v>
      </c>
      <c r="H297">
        <v>123</v>
      </c>
      <c r="I297">
        <v>1</v>
      </c>
      <c r="J297" t="s">
        <v>15</v>
      </c>
    </row>
    <row r="298" spans="1:10" x14ac:dyDescent="0.2">
      <c r="A298">
        <v>1101</v>
      </c>
      <c r="B298">
        <v>20180713</v>
      </c>
      <c r="C298" s="1" t="s">
        <v>33</v>
      </c>
      <c r="D298" t="s">
        <v>25</v>
      </c>
      <c r="E298" t="s">
        <v>13</v>
      </c>
      <c r="F298" t="s">
        <v>26</v>
      </c>
      <c r="G298">
        <v>10</v>
      </c>
      <c r="H298">
        <v>124</v>
      </c>
      <c r="I298">
        <v>1</v>
      </c>
      <c r="J298" t="s">
        <v>15</v>
      </c>
    </row>
    <row r="299" spans="1:10" x14ac:dyDescent="0.2">
      <c r="A299">
        <v>1103</v>
      </c>
      <c r="B299">
        <v>20180713</v>
      </c>
      <c r="C299" s="1" t="s">
        <v>33</v>
      </c>
      <c r="D299" t="s">
        <v>25</v>
      </c>
      <c r="E299" t="s">
        <v>13</v>
      </c>
      <c r="F299" t="s">
        <v>27</v>
      </c>
      <c r="G299">
        <v>10</v>
      </c>
      <c r="H299">
        <v>126</v>
      </c>
      <c r="I299">
        <v>1</v>
      </c>
      <c r="J299" t="s">
        <v>15</v>
      </c>
    </row>
    <row r="300" spans="1:10" x14ac:dyDescent="0.2">
      <c r="A300">
        <v>1105</v>
      </c>
      <c r="B300">
        <v>20180713</v>
      </c>
      <c r="C300" s="1" t="s">
        <v>33</v>
      </c>
      <c r="D300" t="s">
        <v>25</v>
      </c>
      <c r="E300" t="s">
        <v>13</v>
      </c>
      <c r="F300" t="s">
        <v>27</v>
      </c>
      <c r="G300">
        <v>10</v>
      </c>
      <c r="H300">
        <v>127</v>
      </c>
      <c r="I300">
        <v>1</v>
      </c>
      <c r="J300" t="s">
        <v>15</v>
      </c>
    </row>
    <row r="301" spans="1:10" x14ac:dyDescent="0.2">
      <c r="A301">
        <v>1107</v>
      </c>
      <c r="B301">
        <v>20180713</v>
      </c>
      <c r="C301" s="1" t="s">
        <v>33</v>
      </c>
      <c r="D301" t="s">
        <v>25</v>
      </c>
      <c r="E301" t="s">
        <v>13</v>
      </c>
      <c r="F301" t="s">
        <v>26</v>
      </c>
      <c r="G301">
        <v>10</v>
      </c>
      <c r="H301">
        <v>128</v>
      </c>
      <c r="I301">
        <v>1</v>
      </c>
      <c r="J301" t="s">
        <v>15</v>
      </c>
    </row>
    <row r="302" spans="1:10" x14ac:dyDescent="0.2">
      <c r="A302">
        <v>1109</v>
      </c>
      <c r="B302">
        <v>20180713</v>
      </c>
      <c r="C302" s="1" t="s">
        <v>33</v>
      </c>
      <c r="D302" t="s">
        <v>25</v>
      </c>
      <c r="E302" t="s">
        <v>13</v>
      </c>
      <c r="F302" t="s">
        <v>26</v>
      </c>
      <c r="G302">
        <v>5</v>
      </c>
      <c r="H302">
        <v>129</v>
      </c>
      <c r="I302">
        <v>1</v>
      </c>
      <c r="J302" t="s">
        <v>15</v>
      </c>
    </row>
    <row r="303" spans="1:10" x14ac:dyDescent="0.2">
      <c r="A303">
        <v>1110</v>
      </c>
      <c r="B303">
        <v>20180713</v>
      </c>
      <c r="C303" s="1" t="s">
        <v>33</v>
      </c>
      <c r="D303" t="s">
        <v>25</v>
      </c>
      <c r="E303" t="s">
        <v>13</v>
      </c>
      <c r="F303" t="s">
        <v>27</v>
      </c>
      <c r="G303">
        <v>10</v>
      </c>
      <c r="H303">
        <v>130</v>
      </c>
      <c r="I303">
        <v>1</v>
      </c>
      <c r="J303" t="s">
        <v>15</v>
      </c>
    </row>
    <row r="304" spans="1:10" x14ac:dyDescent="0.2">
      <c r="A304">
        <v>1112</v>
      </c>
      <c r="B304">
        <v>20180713</v>
      </c>
      <c r="C304" s="1" t="s">
        <v>33</v>
      </c>
      <c r="D304" t="s">
        <v>25</v>
      </c>
      <c r="E304" t="s">
        <v>13</v>
      </c>
      <c r="F304" t="s">
        <v>27</v>
      </c>
      <c r="G304">
        <v>10</v>
      </c>
      <c r="H304">
        <v>131</v>
      </c>
      <c r="I304">
        <v>1</v>
      </c>
      <c r="J304" t="s">
        <v>15</v>
      </c>
    </row>
    <row r="305" spans="1:10" x14ac:dyDescent="0.2">
      <c r="A305">
        <v>1114</v>
      </c>
      <c r="B305">
        <v>20180713</v>
      </c>
      <c r="C305" s="1" t="s">
        <v>33</v>
      </c>
      <c r="D305" t="s">
        <v>25</v>
      </c>
      <c r="E305" t="s">
        <v>13</v>
      </c>
      <c r="F305" t="s">
        <v>27</v>
      </c>
      <c r="G305">
        <v>10</v>
      </c>
      <c r="H305">
        <v>132</v>
      </c>
      <c r="I305">
        <v>1</v>
      </c>
      <c r="J305" t="s">
        <v>15</v>
      </c>
    </row>
    <row r="306" spans="1:10" x14ac:dyDescent="0.2">
      <c r="A306">
        <v>1116</v>
      </c>
      <c r="B306">
        <v>20180713</v>
      </c>
      <c r="C306" s="1" t="s">
        <v>33</v>
      </c>
      <c r="D306" t="s">
        <v>25</v>
      </c>
      <c r="E306" t="s">
        <v>13</v>
      </c>
      <c r="F306" t="s">
        <v>27</v>
      </c>
      <c r="G306">
        <v>7</v>
      </c>
      <c r="H306">
        <v>133</v>
      </c>
      <c r="I306">
        <v>1</v>
      </c>
      <c r="J306" t="s">
        <v>15</v>
      </c>
    </row>
    <row r="307" spans="1:10" x14ac:dyDescent="0.2">
      <c r="A307">
        <v>1117</v>
      </c>
      <c r="B307">
        <v>20180713</v>
      </c>
      <c r="C307" s="1" t="s">
        <v>30</v>
      </c>
      <c r="D307" t="s">
        <v>25</v>
      </c>
      <c r="E307" t="s">
        <v>13</v>
      </c>
      <c r="F307" t="s">
        <v>27</v>
      </c>
      <c r="G307">
        <v>10</v>
      </c>
      <c r="H307">
        <v>134</v>
      </c>
      <c r="I307">
        <v>1</v>
      </c>
      <c r="J307" t="s">
        <v>15</v>
      </c>
    </row>
    <row r="308" spans="1:10" x14ac:dyDescent="0.2">
      <c r="A308">
        <v>1119</v>
      </c>
      <c r="B308">
        <v>20180713</v>
      </c>
      <c r="C308" s="1" t="s">
        <v>30</v>
      </c>
      <c r="D308" t="s">
        <v>25</v>
      </c>
      <c r="E308" t="s">
        <v>13</v>
      </c>
      <c r="F308" t="s">
        <v>27</v>
      </c>
      <c r="G308">
        <v>10</v>
      </c>
      <c r="H308">
        <v>135</v>
      </c>
      <c r="I308">
        <v>1</v>
      </c>
      <c r="J308" t="s">
        <v>15</v>
      </c>
    </row>
    <row r="309" spans="1:10" x14ac:dyDescent="0.2">
      <c r="A309">
        <v>1121</v>
      </c>
      <c r="B309">
        <v>20180713</v>
      </c>
      <c r="C309" s="1" t="s">
        <v>30</v>
      </c>
      <c r="D309" t="s">
        <v>25</v>
      </c>
      <c r="E309" t="s">
        <v>13</v>
      </c>
      <c r="F309" t="s">
        <v>27</v>
      </c>
      <c r="G309">
        <v>10</v>
      </c>
      <c r="H309">
        <v>136</v>
      </c>
      <c r="I309">
        <v>1</v>
      </c>
      <c r="J309" t="s">
        <v>15</v>
      </c>
    </row>
    <row r="310" spans="1:10" x14ac:dyDescent="0.2">
      <c r="A310">
        <v>1123</v>
      </c>
      <c r="B310">
        <v>20180713</v>
      </c>
      <c r="C310" s="1" t="s">
        <v>30</v>
      </c>
      <c r="D310" t="s">
        <v>25</v>
      </c>
      <c r="E310" t="s">
        <v>13</v>
      </c>
      <c r="F310" t="s">
        <v>26</v>
      </c>
      <c r="G310">
        <v>10</v>
      </c>
      <c r="H310">
        <v>137</v>
      </c>
      <c r="I310">
        <v>1</v>
      </c>
      <c r="J310" t="s">
        <v>15</v>
      </c>
    </row>
    <row r="311" spans="1:10" x14ac:dyDescent="0.2">
      <c r="A311">
        <v>1125</v>
      </c>
      <c r="B311">
        <v>20180713</v>
      </c>
      <c r="C311" s="1" t="s">
        <v>30</v>
      </c>
      <c r="D311" t="s">
        <v>25</v>
      </c>
      <c r="E311" t="s">
        <v>13</v>
      </c>
      <c r="F311" t="s">
        <v>27</v>
      </c>
      <c r="G311">
        <v>9</v>
      </c>
      <c r="H311">
        <v>138</v>
      </c>
      <c r="I311">
        <v>1</v>
      </c>
      <c r="J311" t="s">
        <v>15</v>
      </c>
    </row>
    <row r="312" spans="1:10" x14ac:dyDescent="0.2">
      <c r="A312">
        <v>1126</v>
      </c>
      <c r="B312">
        <v>20180713</v>
      </c>
      <c r="C312" s="1" t="s">
        <v>30</v>
      </c>
      <c r="D312" t="s">
        <v>25</v>
      </c>
      <c r="E312" t="s">
        <v>13</v>
      </c>
      <c r="F312" t="s">
        <v>27</v>
      </c>
      <c r="G312">
        <v>10</v>
      </c>
      <c r="H312">
        <v>139</v>
      </c>
      <c r="I312">
        <v>1</v>
      </c>
      <c r="J312" t="s">
        <v>15</v>
      </c>
    </row>
    <row r="313" spans="1:10" x14ac:dyDescent="0.2">
      <c r="A313">
        <v>1128</v>
      </c>
      <c r="B313">
        <v>20180713</v>
      </c>
      <c r="C313" s="1" t="s">
        <v>30</v>
      </c>
      <c r="D313" t="s">
        <v>25</v>
      </c>
      <c r="E313" t="s">
        <v>13</v>
      </c>
      <c r="F313" t="s">
        <v>26</v>
      </c>
      <c r="G313">
        <v>10</v>
      </c>
      <c r="H313">
        <v>140</v>
      </c>
      <c r="I313">
        <v>1</v>
      </c>
      <c r="J313" t="s">
        <v>15</v>
      </c>
    </row>
    <row r="314" spans="1:10" x14ac:dyDescent="0.2">
      <c r="A314">
        <v>1129</v>
      </c>
      <c r="B314">
        <v>20180713</v>
      </c>
      <c r="C314" s="1" t="s">
        <v>30</v>
      </c>
      <c r="D314" t="s">
        <v>25</v>
      </c>
      <c r="E314" t="s">
        <v>13</v>
      </c>
      <c r="F314" t="s">
        <v>27</v>
      </c>
      <c r="G314">
        <v>10</v>
      </c>
      <c r="H314">
        <v>141</v>
      </c>
      <c r="I314">
        <v>1</v>
      </c>
      <c r="J314" t="s">
        <v>15</v>
      </c>
    </row>
    <row r="315" spans="1:10" x14ac:dyDescent="0.2">
      <c r="A315">
        <v>1131</v>
      </c>
      <c r="B315">
        <v>20180713</v>
      </c>
      <c r="C315" s="1" t="s">
        <v>30</v>
      </c>
      <c r="D315" t="s">
        <v>25</v>
      </c>
      <c r="E315" t="s">
        <v>13</v>
      </c>
      <c r="F315" t="s">
        <v>27</v>
      </c>
      <c r="G315">
        <v>10</v>
      </c>
      <c r="H315">
        <v>142</v>
      </c>
      <c r="I315">
        <v>1</v>
      </c>
      <c r="J315" t="s">
        <v>15</v>
      </c>
    </row>
    <row r="316" spans="1:10" x14ac:dyDescent="0.2">
      <c r="A316">
        <v>1133</v>
      </c>
      <c r="B316">
        <v>20180713</v>
      </c>
      <c r="C316" s="1" t="s">
        <v>30</v>
      </c>
      <c r="D316" t="s">
        <v>25</v>
      </c>
      <c r="E316" t="s">
        <v>13</v>
      </c>
      <c r="F316" t="s">
        <v>26</v>
      </c>
      <c r="G316">
        <v>10</v>
      </c>
      <c r="H316">
        <v>143</v>
      </c>
      <c r="I316">
        <v>1</v>
      </c>
      <c r="J316" t="s">
        <v>15</v>
      </c>
    </row>
    <row r="317" spans="1:10" x14ac:dyDescent="0.2">
      <c r="A317">
        <v>1135</v>
      </c>
      <c r="B317">
        <v>20180713</v>
      </c>
      <c r="C317" s="1" t="s">
        <v>30</v>
      </c>
      <c r="D317" t="s">
        <v>25</v>
      </c>
      <c r="E317" t="s">
        <v>13</v>
      </c>
      <c r="F317" t="s">
        <v>26</v>
      </c>
      <c r="G317">
        <v>10</v>
      </c>
      <c r="H317">
        <v>144</v>
      </c>
      <c r="I317">
        <v>1</v>
      </c>
      <c r="J317" t="s">
        <v>15</v>
      </c>
    </row>
    <row r="318" spans="1:10" x14ac:dyDescent="0.2">
      <c r="A318">
        <v>1137</v>
      </c>
      <c r="B318">
        <v>20180713</v>
      </c>
      <c r="C318" s="1" t="s">
        <v>30</v>
      </c>
      <c r="D318" t="s">
        <v>25</v>
      </c>
      <c r="E318" t="s">
        <v>13</v>
      </c>
      <c r="F318" t="s">
        <v>26</v>
      </c>
      <c r="G318">
        <v>10</v>
      </c>
      <c r="H318">
        <v>145</v>
      </c>
      <c r="I318">
        <v>1</v>
      </c>
      <c r="J318" t="s">
        <v>15</v>
      </c>
    </row>
    <row r="319" spans="1:10" x14ac:dyDescent="0.2">
      <c r="A319">
        <v>1139</v>
      </c>
      <c r="B319">
        <v>20180713</v>
      </c>
      <c r="C319" s="1" t="s">
        <v>35</v>
      </c>
      <c r="D319" t="s">
        <v>25</v>
      </c>
      <c r="E319" t="s">
        <v>13</v>
      </c>
      <c r="F319" t="s">
        <v>26</v>
      </c>
      <c r="G319">
        <v>9</v>
      </c>
      <c r="H319">
        <v>146</v>
      </c>
      <c r="I319">
        <v>1</v>
      </c>
      <c r="J319" t="s">
        <v>15</v>
      </c>
    </row>
    <row r="320" spans="1:10" x14ac:dyDescent="0.2">
      <c r="A320">
        <v>1140</v>
      </c>
      <c r="B320">
        <v>20180713</v>
      </c>
      <c r="C320" s="1" t="s">
        <v>35</v>
      </c>
      <c r="D320" t="s">
        <v>25</v>
      </c>
      <c r="E320" t="s">
        <v>13</v>
      </c>
      <c r="F320" t="s">
        <v>26</v>
      </c>
      <c r="G320">
        <v>9</v>
      </c>
      <c r="H320">
        <v>147</v>
      </c>
      <c r="I320">
        <v>1</v>
      </c>
      <c r="J320" t="s">
        <v>15</v>
      </c>
    </row>
    <row r="321" spans="1:10" x14ac:dyDescent="0.2">
      <c r="A321">
        <v>1141</v>
      </c>
      <c r="B321">
        <v>20180713</v>
      </c>
      <c r="C321" s="1" t="s">
        <v>35</v>
      </c>
      <c r="D321" t="s">
        <v>25</v>
      </c>
      <c r="E321" t="s">
        <v>13</v>
      </c>
      <c r="F321" t="s">
        <v>26</v>
      </c>
      <c r="G321">
        <v>10</v>
      </c>
      <c r="H321">
        <v>148</v>
      </c>
      <c r="I321">
        <v>1</v>
      </c>
      <c r="J321" t="s">
        <v>15</v>
      </c>
    </row>
    <row r="322" spans="1:10" x14ac:dyDescent="0.2">
      <c r="A322">
        <v>1142</v>
      </c>
      <c r="B322">
        <v>20180713</v>
      </c>
      <c r="C322" s="1" t="s">
        <v>35</v>
      </c>
      <c r="D322" t="s">
        <v>25</v>
      </c>
      <c r="E322" t="s">
        <v>13</v>
      </c>
      <c r="F322" t="s">
        <v>27</v>
      </c>
      <c r="G322">
        <v>8</v>
      </c>
      <c r="H322">
        <v>152</v>
      </c>
      <c r="I322">
        <v>1</v>
      </c>
      <c r="J322" t="s">
        <v>15</v>
      </c>
    </row>
    <row r="323" spans="1:10" x14ac:dyDescent="0.2">
      <c r="A323">
        <v>1143</v>
      </c>
      <c r="B323">
        <v>20180713</v>
      </c>
      <c r="C323" s="1" t="s">
        <v>35</v>
      </c>
      <c r="D323" t="s">
        <v>25</v>
      </c>
      <c r="E323" t="s">
        <v>13</v>
      </c>
      <c r="F323" s="1" t="s">
        <v>26</v>
      </c>
      <c r="G323">
        <v>10</v>
      </c>
      <c r="H323">
        <v>149</v>
      </c>
      <c r="I323">
        <v>1</v>
      </c>
      <c r="J323" t="s">
        <v>15</v>
      </c>
    </row>
    <row r="324" spans="1:10" x14ac:dyDescent="0.2">
      <c r="A324">
        <v>1144</v>
      </c>
      <c r="B324">
        <v>20180713</v>
      </c>
      <c r="C324" s="1" t="s">
        <v>35</v>
      </c>
      <c r="D324" t="s">
        <v>25</v>
      </c>
      <c r="E324" t="s">
        <v>13</v>
      </c>
      <c r="F324" t="s">
        <v>27</v>
      </c>
      <c r="G324">
        <v>7</v>
      </c>
      <c r="H324">
        <v>154</v>
      </c>
      <c r="I324">
        <v>1</v>
      </c>
      <c r="J324" t="s">
        <v>15</v>
      </c>
    </row>
    <row r="325" spans="1:10" x14ac:dyDescent="0.2">
      <c r="A325">
        <v>1145</v>
      </c>
      <c r="B325">
        <v>20180713</v>
      </c>
      <c r="C325" s="1" t="s">
        <v>35</v>
      </c>
      <c r="D325" t="s">
        <v>25</v>
      </c>
      <c r="E325" t="s">
        <v>13</v>
      </c>
      <c r="F325" t="s">
        <v>27</v>
      </c>
      <c r="G325">
        <v>8</v>
      </c>
      <c r="H325">
        <v>155</v>
      </c>
      <c r="I325">
        <v>1</v>
      </c>
      <c r="J325" t="s">
        <v>15</v>
      </c>
    </row>
    <row r="326" spans="1:10" x14ac:dyDescent="0.2">
      <c r="A326">
        <v>1146</v>
      </c>
      <c r="B326">
        <v>20180713</v>
      </c>
      <c r="C326" s="1" t="s">
        <v>35</v>
      </c>
      <c r="D326" t="s">
        <v>25</v>
      </c>
      <c r="E326" t="s">
        <v>13</v>
      </c>
      <c r="F326" s="1" t="s">
        <v>26</v>
      </c>
      <c r="G326">
        <v>10</v>
      </c>
      <c r="H326">
        <v>150</v>
      </c>
      <c r="I326">
        <v>1</v>
      </c>
      <c r="J326" t="s">
        <v>15</v>
      </c>
    </row>
    <row r="327" spans="1:10" x14ac:dyDescent="0.2">
      <c r="A327">
        <v>1148</v>
      </c>
      <c r="B327">
        <v>20180713</v>
      </c>
      <c r="C327" s="1" t="s">
        <v>35</v>
      </c>
      <c r="D327" t="s">
        <v>25</v>
      </c>
      <c r="E327" t="s">
        <v>13</v>
      </c>
      <c r="F327" s="1" t="s">
        <v>26</v>
      </c>
      <c r="G327">
        <v>7</v>
      </c>
      <c r="H327">
        <v>151</v>
      </c>
      <c r="I327">
        <v>1</v>
      </c>
      <c r="J327" t="s">
        <v>15</v>
      </c>
    </row>
    <row r="328" spans="1:10" x14ac:dyDescent="0.2">
      <c r="A328">
        <v>1149</v>
      </c>
      <c r="B328">
        <v>20180713</v>
      </c>
      <c r="C328" s="1" t="s">
        <v>38</v>
      </c>
      <c r="D328" t="s">
        <v>25</v>
      </c>
      <c r="E328" t="s">
        <v>13</v>
      </c>
      <c r="F328" s="1" t="s">
        <v>26</v>
      </c>
      <c r="G328">
        <v>10</v>
      </c>
      <c r="H328">
        <v>158</v>
      </c>
      <c r="I328">
        <v>1</v>
      </c>
      <c r="J328" t="s">
        <v>15</v>
      </c>
    </row>
    <row r="329" spans="1:10" x14ac:dyDescent="0.2">
      <c r="A329">
        <v>1150</v>
      </c>
      <c r="B329">
        <v>20180713</v>
      </c>
      <c r="C329" s="1" t="s">
        <v>35</v>
      </c>
      <c r="D329" t="s">
        <v>25</v>
      </c>
      <c r="E329" t="s">
        <v>13</v>
      </c>
      <c r="F329" t="s">
        <v>27</v>
      </c>
      <c r="G329">
        <v>10</v>
      </c>
      <c r="H329">
        <v>153</v>
      </c>
      <c r="I329">
        <v>1</v>
      </c>
      <c r="J329" t="s">
        <v>15</v>
      </c>
    </row>
    <row r="330" spans="1:10" x14ac:dyDescent="0.2">
      <c r="A330">
        <v>1153</v>
      </c>
      <c r="B330">
        <v>20180713</v>
      </c>
      <c r="C330" s="1" t="s">
        <v>38</v>
      </c>
      <c r="D330" t="s">
        <v>25</v>
      </c>
      <c r="E330" t="s">
        <v>13</v>
      </c>
      <c r="F330" s="1" t="s">
        <v>26</v>
      </c>
      <c r="G330">
        <v>10</v>
      </c>
      <c r="H330">
        <v>159</v>
      </c>
      <c r="I330">
        <v>1</v>
      </c>
      <c r="J330" t="s">
        <v>15</v>
      </c>
    </row>
    <row r="331" spans="1:10" x14ac:dyDescent="0.2">
      <c r="A331">
        <v>1156</v>
      </c>
      <c r="B331">
        <v>20180713</v>
      </c>
      <c r="C331" s="1" t="s">
        <v>38</v>
      </c>
      <c r="D331" t="s">
        <v>25</v>
      </c>
      <c r="E331" t="s">
        <v>13</v>
      </c>
      <c r="F331" s="1" t="s">
        <v>26</v>
      </c>
      <c r="G331">
        <v>10</v>
      </c>
      <c r="H331">
        <v>160</v>
      </c>
      <c r="I331">
        <v>1</v>
      </c>
      <c r="J331" t="s">
        <v>15</v>
      </c>
    </row>
    <row r="332" spans="1:10" x14ac:dyDescent="0.2">
      <c r="A332">
        <v>1158</v>
      </c>
      <c r="B332">
        <v>20180713</v>
      </c>
      <c r="C332" s="1" t="s">
        <v>35</v>
      </c>
      <c r="D332" t="s">
        <v>25</v>
      </c>
      <c r="E332" t="s">
        <v>13</v>
      </c>
      <c r="F332" t="s">
        <v>27</v>
      </c>
      <c r="G332">
        <v>10</v>
      </c>
      <c r="H332">
        <v>156</v>
      </c>
      <c r="I332">
        <v>1</v>
      </c>
      <c r="J332" t="s">
        <v>15</v>
      </c>
    </row>
    <row r="333" spans="1:10" x14ac:dyDescent="0.2">
      <c r="A333">
        <v>1159</v>
      </c>
      <c r="B333">
        <v>20180713</v>
      </c>
      <c r="C333" s="1" t="s">
        <v>38</v>
      </c>
      <c r="D333" t="s">
        <v>25</v>
      </c>
      <c r="E333" t="s">
        <v>13</v>
      </c>
      <c r="F333" t="s">
        <v>27</v>
      </c>
      <c r="G333">
        <v>10</v>
      </c>
      <c r="H333">
        <v>162</v>
      </c>
      <c r="I333">
        <v>1</v>
      </c>
      <c r="J333" t="s">
        <v>15</v>
      </c>
    </row>
    <row r="334" spans="1:10" x14ac:dyDescent="0.2">
      <c r="A334">
        <v>1161</v>
      </c>
      <c r="B334">
        <v>20180713</v>
      </c>
      <c r="C334" s="1" t="s">
        <v>38</v>
      </c>
      <c r="D334" t="s">
        <v>25</v>
      </c>
      <c r="E334" t="s">
        <v>13</v>
      </c>
      <c r="F334" t="s">
        <v>27</v>
      </c>
      <c r="G334">
        <v>10</v>
      </c>
      <c r="H334">
        <v>163</v>
      </c>
      <c r="I334">
        <v>1</v>
      </c>
      <c r="J334" t="s">
        <v>15</v>
      </c>
    </row>
    <row r="335" spans="1:10" x14ac:dyDescent="0.2">
      <c r="A335">
        <v>1163</v>
      </c>
      <c r="B335">
        <v>20180713</v>
      </c>
      <c r="C335" s="1" t="s">
        <v>35</v>
      </c>
      <c r="D335" t="s">
        <v>25</v>
      </c>
      <c r="E335" t="s">
        <v>13</v>
      </c>
      <c r="F335" t="s">
        <v>27</v>
      </c>
      <c r="G335">
        <v>10</v>
      </c>
      <c r="H335">
        <v>157</v>
      </c>
      <c r="I335">
        <v>1</v>
      </c>
      <c r="J335" t="s">
        <v>15</v>
      </c>
    </row>
    <row r="336" spans="1:10" x14ac:dyDescent="0.2">
      <c r="A336">
        <v>1164</v>
      </c>
      <c r="B336">
        <v>20180713</v>
      </c>
      <c r="C336" s="1" t="s">
        <v>38</v>
      </c>
      <c r="D336" t="s">
        <v>25</v>
      </c>
      <c r="E336" t="s">
        <v>13</v>
      </c>
      <c r="F336" s="1" t="s">
        <v>26</v>
      </c>
      <c r="G336">
        <v>10</v>
      </c>
      <c r="H336">
        <v>161</v>
      </c>
      <c r="I336">
        <v>1</v>
      </c>
      <c r="J336" t="s">
        <v>15</v>
      </c>
    </row>
    <row r="337" spans="1:10" x14ac:dyDescent="0.2">
      <c r="A337">
        <v>1166</v>
      </c>
      <c r="B337">
        <v>20180713</v>
      </c>
      <c r="C337" s="1" t="s">
        <v>35</v>
      </c>
      <c r="D337" t="s">
        <v>25</v>
      </c>
      <c r="E337" t="s">
        <v>13</v>
      </c>
      <c r="F337" t="s">
        <v>27</v>
      </c>
      <c r="G337">
        <v>2</v>
      </c>
      <c r="H337">
        <v>157</v>
      </c>
      <c r="I337">
        <v>1</v>
      </c>
      <c r="J337" t="s">
        <v>15</v>
      </c>
    </row>
    <row r="338" spans="1:10" x14ac:dyDescent="0.2">
      <c r="A338">
        <v>1167</v>
      </c>
      <c r="B338">
        <v>20180713</v>
      </c>
      <c r="C338" s="1" t="s">
        <v>38</v>
      </c>
      <c r="D338" t="s">
        <v>25</v>
      </c>
      <c r="E338" t="s">
        <v>13</v>
      </c>
      <c r="F338" t="s">
        <v>27</v>
      </c>
      <c r="G338">
        <v>19</v>
      </c>
      <c r="H338">
        <v>166</v>
      </c>
      <c r="I338">
        <v>1</v>
      </c>
      <c r="J338" t="s">
        <v>15</v>
      </c>
    </row>
    <row r="339" spans="1:10" x14ac:dyDescent="0.2">
      <c r="A339">
        <v>1169</v>
      </c>
      <c r="B339">
        <v>20180713</v>
      </c>
      <c r="C339" s="1" t="s">
        <v>38</v>
      </c>
      <c r="D339" t="s">
        <v>25</v>
      </c>
      <c r="E339" t="s">
        <v>13</v>
      </c>
      <c r="F339" t="s">
        <v>27</v>
      </c>
      <c r="G339">
        <v>10</v>
      </c>
      <c r="H339">
        <v>167</v>
      </c>
      <c r="I339">
        <v>1</v>
      </c>
      <c r="J339" t="s">
        <v>15</v>
      </c>
    </row>
    <row r="340" spans="1:10" x14ac:dyDescent="0.2">
      <c r="A340">
        <v>1171</v>
      </c>
      <c r="B340">
        <v>20180713</v>
      </c>
      <c r="C340" s="1" t="s">
        <v>38</v>
      </c>
      <c r="D340" t="s">
        <v>25</v>
      </c>
      <c r="E340" t="s">
        <v>13</v>
      </c>
      <c r="F340" t="s">
        <v>27</v>
      </c>
      <c r="G340">
        <v>10</v>
      </c>
      <c r="H340">
        <v>168</v>
      </c>
      <c r="I340">
        <v>1</v>
      </c>
      <c r="J340" t="s">
        <v>15</v>
      </c>
    </row>
    <row r="341" spans="1:10" x14ac:dyDescent="0.2">
      <c r="A341">
        <v>1173</v>
      </c>
      <c r="B341">
        <v>20180713</v>
      </c>
      <c r="C341" s="1" t="s">
        <v>38</v>
      </c>
      <c r="D341" t="s">
        <v>25</v>
      </c>
      <c r="E341" t="s">
        <v>13</v>
      </c>
      <c r="F341" s="1" t="s">
        <v>26</v>
      </c>
      <c r="G341">
        <v>10</v>
      </c>
      <c r="H341">
        <v>164</v>
      </c>
      <c r="I341">
        <v>1</v>
      </c>
      <c r="J341" t="s">
        <v>15</v>
      </c>
    </row>
    <row r="342" spans="1:10" x14ac:dyDescent="0.2">
      <c r="A342">
        <v>1175</v>
      </c>
      <c r="B342">
        <v>20180713</v>
      </c>
      <c r="C342" s="1" t="s">
        <v>18</v>
      </c>
      <c r="D342" t="s">
        <v>25</v>
      </c>
      <c r="E342" t="s">
        <v>13</v>
      </c>
      <c r="F342" t="s">
        <v>27</v>
      </c>
      <c r="G342">
        <v>10</v>
      </c>
      <c r="H342">
        <v>170</v>
      </c>
      <c r="I342">
        <v>1</v>
      </c>
      <c r="J342" t="s">
        <v>15</v>
      </c>
    </row>
    <row r="343" spans="1:10" x14ac:dyDescent="0.2">
      <c r="A343">
        <v>1176</v>
      </c>
      <c r="B343">
        <v>20180713</v>
      </c>
      <c r="C343" s="1" t="s">
        <v>18</v>
      </c>
      <c r="D343" t="s">
        <v>25</v>
      </c>
      <c r="E343" t="s">
        <v>13</v>
      </c>
      <c r="F343" t="s">
        <v>27</v>
      </c>
      <c r="G343">
        <v>10</v>
      </c>
      <c r="H343">
        <v>171</v>
      </c>
      <c r="I343">
        <v>1</v>
      </c>
      <c r="J343" t="s">
        <v>15</v>
      </c>
    </row>
    <row r="344" spans="1:10" x14ac:dyDescent="0.2">
      <c r="A344">
        <v>1178</v>
      </c>
      <c r="B344">
        <v>20180713</v>
      </c>
      <c r="C344" s="1" t="s">
        <v>38</v>
      </c>
      <c r="D344" t="s">
        <v>25</v>
      </c>
      <c r="E344" t="s">
        <v>13</v>
      </c>
      <c r="F344" t="s">
        <v>27</v>
      </c>
      <c r="G344">
        <v>10</v>
      </c>
      <c r="H344">
        <v>169</v>
      </c>
      <c r="I344">
        <v>1</v>
      </c>
      <c r="J344" t="s">
        <v>15</v>
      </c>
    </row>
    <row r="345" spans="1:10" x14ac:dyDescent="0.2">
      <c r="A345">
        <v>1180</v>
      </c>
      <c r="B345">
        <v>20180713</v>
      </c>
      <c r="C345" s="1" t="s">
        <v>38</v>
      </c>
      <c r="D345" t="s">
        <v>25</v>
      </c>
      <c r="E345" t="s">
        <v>13</v>
      </c>
      <c r="F345" s="1" t="s">
        <v>26</v>
      </c>
      <c r="G345">
        <v>10</v>
      </c>
      <c r="H345">
        <v>165</v>
      </c>
      <c r="I345">
        <v>1</v>
      </c>
      <c r="J345" t="s">
        <v>15</v>
      </c>
    </row>
    <row r="346" spans="1:10" x14ac:dyDescent="0.2">
      <c r="A346">
        <v>1182</v>
      </c>
      <c r="B346">
        <v>20180713</v>
      </c>
      <c r="C346" s="1" t="s">
        <v>38</v>
      </c>
      <c r="D346" t="s">
        <v>25</v>
      </c>
      <c r="E346" t="s">
        <v>13</v>
      </c>
      <c r="F346" s="1" t="s">
        <v>26</v>
      </c>
      <c r="G346">
        <v>10</v>
      </c>
      <c r="H346">
        <v>172</v>
      </c>
      <c r="I346">
        <v>1</v>
      </c>
      <c r="J346" t="s">
        <v>15</v>
      </c>
    </row>
    <row r="347" spans="1:10" x14ac:dyDescent="0.2">
      <c r="A347">
        <v>1184</v>
      </c>
      <c r="B347">
        <v>20180713</v>
      </c>
      <c r="C347" s="1" t="s">
        <v>38</v>
      </c>
      <c r="D347" t="s">
        <v>25</v>
      </c>
      <c r="E347" t="s">
        <v>13</v>
      </c>
      <c r="F347" t="s">
        <v>27</v>
      </c>
      <c r="G347">
        <v>10</v>
      </c>
      <c r="H347">
        <v>173</v>
      </c>
      <c r="I347">
        <v>1</v>
      </c>
      <c r="J347" t="s">
        <v>15</v>
      </c>
    </row>
    <row r="348" spans="1:10" x14ac:dyDescent="0.2">
      <c r="A348">
        <v>1185</v>
      </c>
      <c r="B348">
        <v>20180713</v>
      </c>
      <c r="C348" s="1" t="s">
        <v>18</v>
      </c>
      <c r="D348" t="s">
        <v>25</v>
      </c>
      <c r="E348" t="s">
        <v>13</v>
      </c>
      <c r="F348" s="1" t="s">
        <v>26</v>
      </c>
      <c r="G348">
        <v>10</v>
      </c>
      <c r="H348">
        <v>180</v>
      </c>
      <c r="I348">
        <v>1</v>
      </c>
      <c r="J348" t="s">
        <v>15</v>
      </c>
    </row>
    <row r="349" spans="1:10" x14ac:dyDescent="0.2">
      <c r="A349">
        <v>1186</v>
      </c>
      <c r="B349">
        <v>20180713</v>
      </c>
      <c r="C349" s="1" t="s">
        <v>18</v>
      </c>
      <c r="D349" t="s">
        <v>25</v>
      </c>
      <c r="E349" t="s">
        <v>13</v>
      </c>
      <c r="F349" t="s">
        <v>27</v>
      </c>
      <c r="G349">
        <v>10</v>
      </c>
      <c r="H349">
        <v>174</v>
      </c>
      <c r="I349">
        <v>1</v>
      </c>
      <c r="J349" t="s">
        <v>15</v>
      </c>
    </row>
    <row r="350" spans="1:10" x14ac:dyDescent="0.2">
      <c r="A350">
        <v>1188</v>
      </c>
      <c r="B350">
        <v>20180713</v>
      </c>
      <c r="C350" s="1" t="s">
        <v>18</v>
      </c>
      <c r="D350" t="s">
        <v>25</v>
      </c>
      <c r="E350" t="s">
        <v>13</v>
      </c>
      <c r="F350" s="1" t="s">
        <v>26</v>
      </c>
      <c r="G350">
        <v>10</v>
      </c>
      <c r="H350">
        <v>175</v>
      </c>
      <c r="I350">
        <v>1</v>
      </c>
      <c r="J350" t="s">
        <v>15</v>
      </c>
    </row>
    <row r="351" spans="1:10" x14ac:dyDescent="0.2">
      <c r="A351">
        <v>1190</v>
      </c>
      <c r="B351">
        <v>20180713</v>
      </c>
      <c r="C351" s="1" t="s">
        <v>18</v>
      </c>
      <c r="D351" t="s">
        <v>25</v>
      </c>
      <c r="E351" t="s">
        <v>13</v>
      </c>
      <c r="F351" s="1" t="s">
        <v>26</v>
      </c>
      <c r="G351">
        <v>10</v>
      </c>
      <c r="H351">
        <v>178</v>
      </c>
      <c r="I351">
        <v>1</v>
      </c>
      <c r="J351" t="s">
        <v>15</v>
      </c>
    </row>
    <row r="352" spans="1:10" x14ac:dyDescent="0.2">
      <c r="A352">
        <v>1192</v>
      </c>
      <c r="B352">
        <v>20180713</v>
      </c>
      <c r="C352" s="1" t="s">
        <v>18</v>
      </c>
      <c r="D352" t="s">
        <v>25</v>
      </c>
      <c r="E352" t="s">
        <v>13</v>
      </c>
      <c r="F352" t="s">
        <v>27</v>
      </c>
      <c r="G352">
        <v>10</v>
      </c>
      <c r="H352">
        <v>179</v>
      </c>
      <c r="I352">
        <v>1</v>
      </c>
      <c r="J352" t="s">
        <v>15</v>
      </c>
    </row>
    <row r="353" spans="1:10" x14ac:dyDescent="0.2">
      <c r="A353">
        <v>1194</v>
      </c>
      <c r="B353">
        <v>20180713</v>
      </c>
      <c r="C353" s="1" t="s">
        <v>18</v>
      </c>
      <c r="D353" t="s">
        <v>25</v>
      </c>
      <c r="E353" t="s">
        <v>13</v>
      </c>
      <c r="F353" t="s">
        <v>27</v>
      </c>
      <c r="G353">
        <v>10</v>
      </c>
      <c r="H353">
        <v>176</v>
      </c>
      <c r="I353">
        <v>1</v>
      </c>
      <c r="J353" t="s">
        <v>15</v>
      </c>
    </row>
    <row r="354" spans="1:10" x14ac:dyDescent="0.2">
      <c r="A354">
        <v>1197</v>
      </c>
      <c r="B354">
        <v>20180713</v>
      </c>
      <c r="C354" s="1" t="s">
        <v>18</v>
      </c>
      <c r="D354" t="s">
        <v>25</v>
      </c>
      <c r="E354" t="s">
        <v>13</v>
      </c>
      <c r="F354" s="1" t="s">
        <v>26</v>
      </c>
      <c r="G354">
        <v>10</v>
      </c>
      <c r="H354">
        <v>181</v>
      </c>
      <c r="I354">
        <v>1</v>
      </c>
      <c r="J354" t="s">
        <v>15</v>
      </c>
    </row>
    <row r="355" spans="1:10" x14ac:dyDescent="0.2">
      <c r="A355">
        <v>1198</v>
      </c>
      <c r="B355">
        <v>20180713</v>
      </c>
      <c r="C355" s="1" t="s">
        <v>18</v>
      </c>
      <c r="D355" t="s">
        <v>25</v>
      </c>
      <c r="E355" s="1" t="s">
        <v>13</v>
      </c>
      <c r="F355" s="1" t="s">
        <v>26</v>
      </c>
      <c r="G355">
        <v>2</v>
      </c>
      <c r="H355">
        <v>181</v>
      </c>
      <c r="I355">
        <v>1</v>
      </c>
      <c r="J355" t="s">
        <v>15</v>
      </c>
    </row>
    <row r="356" spans="1:10" x14ac:dyDescent="0.2">
      <c r="A356">
        <v>1199</v>
      </c>
      <c r="B356">
        <v>20180713</v>
      </c>
      <c r="C356" s="1" t="s">
        <v>32</v>
      </c>
      <c r="D356" t="s">
        <v>25</v>
      </c>
      <c r="E356" t="s">
        <v>13</v>
      </c>
      <c r="F356" s="1" t="s">
        <v>26</v>
      </c>
      <c r="G356">
        <v>10</v>
      </c>
      <c r="H356">
        <v>183</v>
      </c>
      <c r="I356">
        <v>1</v>
      </c>
      <c r="J356" t="s">
        <v>15</v>
      </c>
    </row>
    <row r="357" spans="1:10" x14ac:dyDescent="0.2">
      <c r="A357">
        <v>1201</v>
      </c>
      <c r="B357">
        <v>20180713</v>
      </c>
      <c r="C357" s="1" t="s">
        <v>18</v>
      </c>
      <c r="D357" t="s">
        <v>25</v>
      </c>
      <c r="E357" s="1" t="s">
        <v>13</v>
      </c>
      <c r="F357" s="1" t="s">
        <v>26</v>
      </c>
      <c r="G357">
        <v>10</v>
      </c>
      <c r="H357">
        <v>177</v>
      </c>
      <c r="I357">
        <v>1</v>
      </c>
      <c r="J357" t="s">
        <v>15</v>
      </c>
    </row>
    <row r="358" spans="1:10" x14ac:dyDescent="0.2">
      <c r="A358">
        <v>1205</v>
      </c>
      <c r="B358">
        <v>20180713</v>
      </c>
      <c r="C358" s="1" t="s">
        <v>32</v>
      </c>
      <c r="D358" t="s">
        <v>25</v>
      </c>
      <c r="E358" s="1" t="s">
        <v>13</v>
      </c>
      <c r="F358" s="1" t="s">
        <v>26</v>
      </c>
      <c r="G358">
        <v>10</v>
      </c>
      <c r="H358">
        <v>188</v>
      </c>
      <c r="I358">
        <v>1</v>
      </c>
      <c r="J358" t="s">
        <v>15</v>
      </c>
    </row>
    <row r="359" spans="1:10" x14ac:dyDescent="0.2">
      <c r="A359">
        <v>1206</v>
      </c>
      <c r="B359">
        <v>20180713</v>
      </c>
      <c r="C359" s="1" t="s">
        <v>32</v>
      </c>
      <c r="D359" t="s">
        <v>25</v>
      </c>
      <c r="E359" s="1" t="s">
        <v>13</v>
      </c>
      <c r="F359" s="1" t="s">
        <v>26</v>
      </c>
      <c r="G359">
        <v>10</v>
      </c>
      <c r="H359">
        <v>187</v>
      </c>
      <c r="I359">
        <v>1</v>
      </c>
      <c r="J359" t="s">
        <v>15</v>
      </c>
    </row>
    <row r="360" spans="1:10" x14ac:dyDescent="0.2">
      <c r="A360">
        <v>1208</v>
      </c>
      <c r="B360">
        <v>20180713</v>
      </c>
      <c r="C360" s="1" t="s">
        <v>32</v>
      </c>
      <c r="D360" t="s">
        <v>25</v>
      </c>
      <c r="E360" s="1" t="s">
        <v>13</v>
      </c>
      <c r="F360" t="s">
        <v>27</v>
      </c>
      <c r="G360">
        <v>10</v>
      </c>
      <c r="H360">
        <v>189</v>
      </c>
      <c r="I360">
        <v>1</v>
      </c>
      <c r="J360" t="s">
        <v>15</v>
      </c>
    </row>
    <row r="361" spans="1:10" x14ac:dyDescent="0.2">
      <c r="A361">
        <v>1209</v>
      </c>
      <c r="B361">
        <v>20180713</v>
      </c>
      <c r="C361" s="1" t="s">
        <v>32</v>
      </c>
      <c r="D361" t="s">
        <v>25</v>
      </c>
      <c r="E361" s="1" t="s">
        <v>13</v>
      </c>
      <c r="F361" t="s">
        <v>27</v>
      </c>
      <c r="G361">
        <v>10</v>
      </c>
      <c r="H361">
        <v>190</v>
      </c>
      <c r="I361">
        <v>1</v>
      </c>
      <c r="J361" t="s">
        <v>15</v>
      </c>
    </row>
    <row r="362" spans="1:10" x14ac:dyDescent="0.2">
      <c r="A362">
        <v>1210</v>
      </c>
      <c r="B362">
        <v>20180713</v>
      </c>
      <c r="C362" s="1" t="s">
        <v>32</v>
      </c>
      <c r="D362" t="s">
        <v>25</v>
      </c>
      <c r="E362" s="1" t="s">
        <v>13</v>
      </c>
      <c r="F362" t="s">
        <v>27</v>
      </c>
      <c r="G362">
        <v>10</v>
      </c>
      <c r="H362">
        <v>191</v>
      </c>
      <c r="I362">
        <v>1</v>
      </c>
      <c r="J362" t="s">
        <v>15</v>
      </c>
    </row>
    <row r="363" spans="1:10" x14ac:dyDescent="0.2">
      <c r="A363">
        <v>1212</v>
      </c>
      <c r="B363">
        <v>20180713</v>
      </c>
      <c r="C363" s="1" t="s">
        <v>32</v>
      </c>
      <c r="D363" t="s">
        <v>25</v>
      </c>
      <c r="E363" s="1" t="s">
        <v>13</v>
      </c>
      <c r="F363" t="s">
        <v>27</v>
      </c>
      <c r="G363">
        <v>10</v>
      </c>
      <c r="H363">
        <v>186</v>
      </c>
      <c r="I363">
        <v>1</v>
      </c>
      <c r="J363" t="s">
        <v>15</v>
      </c>
    </row>
    <row r="364" spans="1:10" x14ac:dyDescent="0.2">
      <c r="A364">
        <v>1214</v>
      </c>
      <c r="B364">
        <v>20180713</v>
      </c>
      <c r="C364" s="1" t="s">
        <v>32</v>
      </c>
      <c r="D364" t="s">
        <v>25</v>
      </c>
      <c r="E364" s="1" t="s">
        <v>13</v>
      </c>
      <c r="F364" t="s">
        <v>27</v>
      </c>
      <c r="G364">
        <v>10</v>
      </c>
      <c r="H364">
        <v>192</v>
      </c>
      <c r="I364">
        <v>1</v>
      </c>
      <c r="J364" t="s">
        <v>15</v>
      </c>
    </row>
    <row r="365" spans="1:10" x14ac:dyDescent="0.2">
      <c r="A365">
        <v>1218</v>
      </c>
      <c r="B365">
        <v>20180713</v>
      </c>
      <c r="C365" s="1" t="s">
        <v>40</v>
      </c>
      <c r="D365" t="s">
        <v>25</v>
      </c>
      <c r="E365" s="1" t="s">
        <v>13</v>
      </c>
      <c r="F365" t="s">
        <v>27</v>
      </c>
      <c r="G365">
        <v>10</v>
      </c>
      <c r="H365">
        <v>195</v>
      </c>
      <c r="I365">
        <v>1</v>
      </c>
      <c r="J365" t="s">
        <v>15</v>
      </c>
    </row>
    <row r="366" spans="1:10" x14ac:dyDescent="0.2">
      <c r="A366">
        <v>1220</v>
      </c>
      <c r="B366">
        <v>20180713</v>
      </c>
      <c r="C366" s="1" t="s">
        <v>32</v>
      </c>
      <c r="D366" t="s">
        <v>25</v>
      </c>
      <c r="E366" s="1" t="s">
        <v>13</v>
      </c>
      <c r="F366" t="s">
        <v>27</v>
      </c>
      <c r="G366">
        <v>10</v>
      </c>
      <c r="H366">
        <v>193</v>
      </c>
      <c r="I366">
        <v>1</v>
      </c>
      <c r="J366" t="s">
        <v>15</v>
      </c>
    </row>
    <row r="367" spans="1:10" x14ac:dyDescent="0.2">
      <c r="A367">
        <v>1222</v>
      </c>
      <c r="B367">
        <v>20180713</v>
      </c>
      <c r="C367" s="1" t="s">
        <v>40</v>
      </c>
      <c r="D367" t="s">
        <v>25</v>
      </c>
      <c r="E367" s="1" t="s">
        <v>13</v>
      </c>
      <c r="F367" s="1" t="s">
        <v>26</v>
      </c>
      <c r="G367">
        <v>10</v>
      </c>
      <c r="H367">
        <v>205</v>
      </c>
      <c r="I367">
        <v>1</v>
      </c>
      <c r="J367" t="s">
        <v>15</v>
      </c>
    </row>
    <row r="368" spans="1:10" x14ac:dyDescent="0.2">
      <c r="A368">
        <v>1224</v>
      </c>
      <c r="B368">
        <v>20180713</v>
      </c>
      <c r="C368" s="1" t="s">
        <v>40</v>
      </c>
      <c r="D368" t="s">
        <v>25</v>
      </c>
      <c r="E368" s="1" t="s">
        <v>13</v>
      </c>
      <c r="F368" t="s">
        <v>27</v>
      </c>
      <c r="G368">
        <v>10</v>
      </c>
      <c r="H368">
        <v>196</v>
      </c>
      <c r="I368">
        <v>1</v>
      </c>
      <c r="J368" t="s">
        <v>15</v>
      </c>
    </row>
    <row r="369" spans="1:10" x14ac:dyDescent="0.2">
      <c r="A369">
        <v>1226</v>
      </c>
      <c r="B369">
        <v>20180713</v>
      </c>
      <c r="C369" s="1" t="s">
        <v>40</v>
      </c>
      <c r="D369" t="s">
        <v>25</v>
      </c>
      <c r="E369" s="1" t="s">
        <v>13</v>
      </c>
      <c r="F369" s="1" t="s">
        <v>26</v>
      </c>
      <c r="G369">
        <v>10</v>
      </c>
      <c r="H369">
        <v>198</v>
      </c>
      <c r="I369">
        <v>1</v>
      </c>
      <c r="J369" t="s">
        <v>15</v>
      </c>
    </row>
    <row r="370" spans="1:10" x14ac:dyDescent="0.2">
      <c r="A370">
        <v>1228</v>
      </c>
      <c r="B370">
        <v>20180713</v>
      </c>
      <c r="C370" s="1" t="s">
        <v>40</v>
      </c>
      <c r="D370" t="s">
        <v>25</v>
      </c>
      <c r="E370" s="1" t="s">
        <v>13</v>
      </c>
      <c r="F370" t="s">
        <v>27</v>
      </c>
      <c r="G370">
        <v>10</v>
      </c>
      <c r="H370">
        <v>199</v>
      </c>
      <c r="I370">
        <v>1</v>
      </c>
      <c r="J370" t="s">
        <v>15</v>
      </c>
    </row>
    <row r="371" spans="1:10" x14ac:dyDescent="0.2">
      <c r="A371">
        <v>1231</v>
      </c>
      <c r="B371">
        <v>20180713</v>
      </c>
      <c r="C371" s="1" t="s">
        <v>40</v>
      </c>
      <c r="D371" t="s">
        <v>25</v>
      </c>
      <c r="E371" s="1" t="s">
        <v>13</v>
      </c>
      <c r="F371" s="1" t="s">
        <v>26</v>
      </c>
      <c r="G371">
        <v>10</v>
      </c>
      <c r="H371">
        <v>201</v>
      </c>
      <c r="I371">
        <v>1</v>
      </c>
      <c r="J371" t="s">
        <v>15</v>
      </c>
    </row>
    <row r="372" spans="1:10" x14ac:dyDescent="0.2">
      <c r="A372">
        <v>1233</v>
      </c>
      <c r="B372">
        <v>20180713</v>
      </c>
      <c r="C372" s="1" t="s">
        <v>40</v>
      </c>
      <c r="D372" t="s">
        <v>25</v>
      </c>
      <c r="E372" s="1" t="s">
        <v>13</v>
      </c>
      <c r="F372" s="1" t="s">
        <v>26</v>
      </c>
      <c r="G372">
        <v>10</v>
      </c>
      <c r="H372">
        <v>204</v>
      </c>
      <c r="I372">
        <v>1</v>
      </c>
      <c r="J372" t="s">
        <v>15</v>
      </c>
    </row>
    <row r="373" spans="1:10" x14ac:dyDescent="0.2">
      <c r="A373">
        <v>1235</v>
      </c>
      <c r="B373">
        <v>20180714</v>
      </c>
      <c r="C373" s="1" t="s">
        <v>41</v>
      </c>
      <c r="D373" t="s">
        <v>25</v>
      </c>
      <c r="E373" s="1" t="s">
        <v>13</v>
      </c>
      <c r="F373" s="1" t="s">
        <v>26</v>
      </c>
      <c r="G373">
        <v>10</v>
      </c>
      <c r="H373">
        <v>206</v>
      </c>
      <c r="I373">
        <v>1</v>
      </c>
      <c r="J373" t="s">
        <v>15</v>
      </c>
    </row>
    <row r="374" spans="1:10" x14ac:dyDescent="0.2">
      <c r="A374">
        <v>1238</v>
      </c>
      <c r="B374">
        <v>20170714</v>
      </c>
      <c r="C374" s="1" t="s">
        <v>41</v>
      </c>
      <c r="D374" t="s">
        <v>25</v>
      </c>
      <c r="E374" s="1" t="s">
        <v>13</v>
      </c>
      <c r="F374" s="1" t="s">
        <v>26</v>
      </c>
      <c r="G374">
        <v>10</v>
      </c>
      <c r="H374">
        <v>207</v>
      </c>
      <c r="I374">
        <v>1</v>
      </c>
      <c r="J374" t="s">
        <v>15</v>
      </c>
    </row>
    <row r="375" spans="1:10" x14ac:dyDescent="0.2">
      <c r="A375">
        <v>1239</v>
      </c>
      <c r="B375">
        <v>20170714</v>
      </c>
      <c r="C375" s="1" t="s">
        <v>41</v>
      </c>
      <c r="D375" t="s">
        <v>25</v>
      </c>
      <c r="E375" s="1" t="s">
        <v>13</v>
      </c>
      <c r="F375" s="1" t="s">
        <v>26</v>
      </c>
      <c r="G375">
        <v>10</v>
      </c>
      <c r="H375">
        <v>208</v>
      </c>
      <c r="I375">
        <v>1</v>
      </c>
      <c r="J375" t="s">
        <v>15</v>
      </c>
    </row>
    <row r="376" spans="1:10" x14ac:dyDescent="0.2">
      <c r="A376">
        <v>1241</v>
      </c>
      <c r="B376">
        <v>20170714</v>
      </c>
      <c r="C376" s="1" t="s">
        <v>41</v>
      </c>
      <c r="D376" t="s">
        <v>25</v>
      </c>
      <c r="E376" s="1" t="s">
        <v>13</v>
      </c>
      <c r="F376" s="1" t="s">
        <v>26</v>
      </c>
      <c r="G376">
        <v>7</v>
      </c>
      <c r="H376">
        <v>210</v>
      </c>
      <c r="I376">
        <v>1</v>
      </c>
      <c r="J376" t="s">
        <v>15</v>
      </c>
    </row>
    <row r="377" spans="1:10" x14ac:dyDescent="0.2">
      <c r="A377">
        <v>1242</v>
      </c>
      <c r="B377">
        <v>20170714</v>
      </c>
      <c r="C377" s="1" t="s">
        <v>41</v>
      </c>
      <c r="D377" t="s">
        <v>25</v>
      </c>
      <c r="E377" s="1" t="s">
        <v>13</v>
      </c>
      <c r="F377" s="1" t="s">
        <v>26</v>
      </c>
      <c r="G377">
        <v>10</v>
      </c>
      <c r="H377">
        <v>211</v>
      </c>
      <c r="I377">
        <v>1</v>
      </c>
      <c r="J377" t="s">
        <v>15</v>
      </c>
    </row>
    <row r="378" spans="1:10" x14ac:dyDescent="0.2">
      <c r="A378">
        <v>1244</v>
      </c>
      <c r="B378">
        <v>20170714</v>
      </c>
      <c r="C378" s="1" t="s">
        <v>41</v>
      </c>
      <c r="D378" t="s">
        <v>25</v>
      </c>
      <c r="E378" s="1" t="s">
        <v>13</v>
      </c>
      <c r="F378" s="1" t="s">
        <v>27</v>
      </c>
      <c r="G378">
        <v>10</v>
      </c>
      <c r="H378">
        <v>212</v>
      </c>
      <c r="I378">
        <v>1</v>
      </c>
      <c r="J378" t="s">
        <v>15</v>
      </c>
    </row>
    <row r="379" spans="1:10" x14ac:dyDescent="0.2">
      <c r="A379">
        <v>1245</v>
      </c>
      <c r="B379">
        <v>20170714</v>
      </c>
      <c r="C379" s="1" t="s">
        <v>41</v>
      </c>
      <c r="D379" t="s">
        <v>25</v>
      </c>
      <c r="E379" s="1" t="s">
        <v>13</v>
      </c>
      <c r="F379" s="1" t="s">
        <v>27</v>
      </c>
      <c r="G379">
        <v>10</v>
      </c>
      <c r="H379">
        <v>214</v>
      </c>
      <c r="I379">
        <v>1</v>
      </c>
      <c r="J379" t="s">
        <v>15</v>
      </c>
    </row>
    <row r="380" spans="1:10" x14ac:dyDescent="0.2">
      <c r="A380">
        <v>1247</v>
      </c>
      <c r="B380">
        <v>20170714</v>
      </c>
      <c r="C380" s="1" t="s">
        <v>41</v>
      </c>
      <c r="D380" t="s">
        <v>25</v>
      </c>
      <c r="E380" s="1" t="s">
        <v>13</v>
      </c>
      <c r="F380" s="1" t="s">
        <v>27</v>
      </c>
      <c r="G380">
        <v>9</v>
      </c>
      <c r="H380">
        <v>215</v>
      </c>
      <c r="I380">
        <v>1</v>
      </c>
      <c r="J380" t="s">
        <v>15</v>
      </c>
    </row>
    <row r="381" spans="1:10" x14ac:dyDescent="0.2">
      <c r="A381">
        <v>1249</v>
      </c>
      <c r="B381">
        <v>20170714</v>
      </c>
      <c r="C381" s="1" t="s">
        <v>41</v>
      </c>
      <c r="D381" t="s">
        <v>25</v>
      </c>
      <c r="E381" s="1" t="s">
        <v>13</v>
      </c>
      <c r="F381" s="1" t="s">
        <v>27</v>
      </c>
      <c r="G381">
        <v>10</v>
      </c>
      <c r="H381">
        <v>217</v>
      </c>
      <c r="I381">
        <v>1</v>
      </c>
      <c r="J381" t="s">
        <v>15</v>
      </c>
    </row>
    <row r="382" spans="1:10" x14ac:dyDescent="0.2">
      <c r="A382">
        <v>1250</v>
      </c>
      <c r="B382">
        <v>20180715</v>
      </c>
      <c r="C382" s="1" t="s">
        <v>18</v>
      </c>
      <c r="D382" t="s">
        <v>12</v>
      </c>
      <c r="E382" s="1" t="s">
        <v>13</v>
      </c>
      <c r="F382" t="s">
        <v>14</v>
      </c>
      <c r="G382">
        <v>20</v>
      </c>
      <c r="H382" t="s">
        <v>14</v>
      </c>
      <c r="I382">
        <v>1</v>
      </c>
      <c r="J382" t="s">
        <v>15</v>
      </c>
    </row>
    <row r="383" spans="1:10" x14ac:dyDescent="0.2">
      <c r="A383">
        <v>1252</v>
      </c>
      <c r="B383">
        <v>20170714</v>
      </c>
      <c r="C383" s="1" t="s">
        <v>40</v>
      </c>
      <c r="D383" t="s">
        <v>12</v>
      </c>
      <c r="E383" s="1" t="s">
        <v>13</v>
      </c>
      <c r="F383" t="s">
        <v>14</v>
      </c>
      <c r="G383">
        <v>20</v>
      </c>
      <c r="H383" t="s">
        <v>14</v>
      </c>
      <c r="I383">
        <v>1</v>
      </c>
      <c r="J383" t="s">
        <v>15</v>
      </c>
    </row>
    <row r="384" spans="1:10" x14ac:dyDescent="0.2">
      <c r="A384">
        <v>1255</v>
      </c>
      <c r="B384">
        <v>20170714</v>
      </c>
      <c r="C384" s="1" t="s">
        <v>31</v>
      </c>
      <c r="D384" t="s">
        <v>12</v>
      </c>
      <c r="E384" s="1" t="s">
        <v>13</v>
      </c>
      <c r="F384" t="s">
        <v>14</v>
      </c>
      <c r="G384">
        <v>20</v>
      </c>
      <c r="H384" t="s">
        <v>14</v>
      </c>
      <c r="I384">
        <v>1</v>
      </c>
      <c r="J384" t="s">
        <v>15</v>
      </c>
    </row>
    <row r="385" spans="1:10" x14ac:dyDescent="0.2">
      <c r="A385">
        <v>1258</v>
      </c>
      <c r="B385">
        <v>20170714</v>
      </c>
      <c r="C385" s="1" t="s">
        <v>44</v>
      </c>
      <c r="D385" t="s">
        <v>12</v>
      </c>
      <c r="E385" s="1" t="s">
        <v>13</v>
      </c>
      <c r="F385" t="s">
        <v>14</v>
      </c>
      <c r="G385">
        <v>20</v>
      </c>
      <c r="H385" t="s">
        <v>14</v>
      </c>
      <c r="I385">
        <v>1</v>
      </c>
      <c r="J385" t="s">
        <v>15</v>
      </c>
    </row>
    <row r="386" spans="1:10" x14ac:dyDescent="0.2">
      <c r="A386">
        <v>1261</v>
      </c>
      <c r="B386">
        <v>20170714</v>
      </c>
      <c r="C386" s="1" t="s">
        <v>20</v>
      </c>
      <c r="D386" t="s">
        <v>12</v>
      </c>
      <c r="E386" s="1" t="s">
        <v>13</v>
      </c>
      <c r="F386" t="s">
        <v>14</v>
      </c>
      <c r="G386">
        <v>20</v>
      </c>
      <c r="H386" t="s">
        <v>14</v>
      </c>
      <c r="I386">
        <v>1</v>
      </c>
      <c r="J386" t="s">
        <v>15</v>
      </c>
    </row>
    <row r="387" spans="1:10" x14ac:dyDescent="0.2">
      <c r="A387">
        <v>1264</v>
      </c>
      <c r="B387">
        <v>20170714</v>
      </c>
      <c r="C387" s="1" t="s">
        <v>38</v>
      </c>
      <c r="D387" t="s">
        <v>12</v>
      </c>
      <c r="E387" s="1" t="s">
        <v>13</v>
      </c>
      <c r="F387" t="s">
        <v>14</v>
      </c>
      <c r="G387">
        <v>20</v>
      </c>
      <c r="H387" t="s">
        <v>14</v>
      </c>
      <c r="I387">
        <v>1</v>
      </c>
      <c r="J387" t="s">
        <v>15</v>
      </c>
    </row>
    <row r="388" spans="1:10" x14ac:dyDescent="0.2">
      <c r="A388">
        <v>1267</v>
      </c>
      <c r="B388">
        <v>20170714</v>
      </c>
      <c r="C388" s="1" t="s">
        <v>20</v>
      </c>
      <c r="D388" t="s">
        <v>12</v>
      </c>
      <c r="E388" s="1" t="s">
        <v>13</v>
      </c>
      <c r="F388" t="s">
        <v>14</v>
      </c>
      <c r="G388">
        <v>20</v>
      </c>
      <c r="H388" t="s">
        <v>14</v>
      </c>
      <c r="I388">
        <v>1</v>
      </c>
      <c r="J388" t="s">
        <v>15</v>
      </c>
    </row>
    <row r="389" spans="1:10" x14ac:dyDescent="0.2">
      <c r="A389">
        <v>1271</v>
      </c>
      <c r="B389">
        <v>20180715</v>
      </c>
      <c r="C389" s="1" t="s">
        <v>30</v>
      </c>
      <c r="D389" t="s">
        <v>12</v>
      </c>
      <c r="E389" s="1" t="s">
        <v>13</v>
      </c>
      <c r="F389" t="s">
        <v>14</v>
      </c>
      <c r="G389">
        <v>20</v>
      </c>
      <c r="H389" t="s">
        <v>14</v>
      </c>
      <c r="I389">
        <v>1</v>
      </c>
      <c r="J389" t="s">
        <v>15</v>
      </c>
    </row>
    <row r="390" spans="1:10" x14ac:dyDescent="0.2">
      <c r="A390">
        <v>1274</v>
      </c>
      <c r="B390">
        <v>20180715</v>
      </c>
      <c r="C390" s="1" t="s">
        <v>44</v>
      </c>
      <c r="D390" t="s">
        <v>12</v>
      </c>
      <c r="E390" s="1" t="s">
        <v>13</v>
      </c>
      <c r="F390" t="s">
        <v>14</v>
      </c>
      <c r="G390">
        <v>20</v>
      </c>
      <c r="H390" t="s">
        <v>14</v>
      </c>
      <c r="I390">
        <v>1</v>
      </c>
      <c r="J390" t="s">
        <v>15</v>
      </c>
    </row>
    <row r="391" spans="1:10" x14ac:dyDescent="0.2">
      <c r="A391">
        <v>1277</v>
      </c>
      <c r="B391">
        <v>20180716</v>
      </c>
      <c r="C391" s="1" t="s">
        <v>31</v>
      </c>
      <c r="D391" t="s">
        <v>12</v>
      </c>
      <c r="E391" s="1" t="s">
        <v>13</v>
      </c>
      <c r="F391" t="s">
        <v>14</v>
      </c>
      <c r="G391">
        <v>20</v>
      </c>
      <c r="H391" t="s">
        <v>14</v>
      </c>
      <c r="I391">
        <v>1</v>
      </c>
      <c r="J391" t="s">
        <v>15</v>
      </c>
    </row>
    <row r="392" spans="1:10" x14ac:dyDescent="0.2">
      <c r="A392">
        <v>1283</v>
      </c>
      <c r="B392">
        <v>20180803</v>
      </c>
      <c r="C392" t="s">
        <v>46</v>
      </c>
      <c r="D392" t="s">
        <v>12</v>
      </c>
      <c r="E392" s="1" t="s">
        <v>13</v>
      </c>
      <c r="F392" t="s">
        <v>14</v>
      </c>
      <c r="G392">
        <v>20</v>
      </c>
      <c r="H392" t="s">
        <v>14</v>
      </c>
      <c r="I392">
        <v>1</v>
      </c>
      <c r="J392" t="s">
        <v>47</v>
      </c>
    </row>
    <row r="393" spans="1:10" x14ac:dyDescent="0.2">
      <c r="A393">
        <v>1286</v>
      </c>
      <c r="B393">
        <v>20180806</v>
      </c>
      <c r="C393" t="s">
        <v>48</v>
      </c>
      <c r="D393" t="s">
        <v>12</v>
      </c>
      <c r="E393" s="1" t="s">
        <v>13</v>
      </c>
      <c r="F393" t="s">
        <v>14</v>
      </c>
      <c r="G393">
        <v>20</v>
      </c>
      <c r="H393" t="s">
        <v>14</v>
      </c>
      <c r="I393">
        <v>1</v>
      </c>
      <c r="J393" t="s">
        <v>47</v>
      </c>
    </row>
    <row r="394" spans="1:10" x14ac:dyDescent="0.2">
      <c r="A394">
        <v>1289</v>
      </c>
      <c r="B394">
        <v>20180807</v>
      </c>
      <c r="C394" t="s">
        <v>49</v>
      </c>
      <c r="D394" t="s">
        <v>12</v>
      </c>
      <c r="E394" s="1" t="s">
        <v>13</v>
      </c>
      <c r="F394" t="s">
        <v>14</v>
      </c>
      <c r="G394">
        <v>20</v>
      </c>
      <c r="H394" t="s">
        <v>14</v>
      </c>
      <c r="I394">
        <v>1</v>
      </c>
      <c r="J394" t="s">
        <v>47</v>
      </c>
    </row>
    <row r="395" spans="1:10" x14ac:dyDescent="0.2">
      <c r="A395">
        <v>1292</v>
      </c>
      <c r="B395">
        <v>20180807</v>
      </c>
      <c r="C395" t="s">
        <v>50</v>
      </c>
      <c r="D395" t="s">
        <v>12</v>
      </c>
      <c r="E395" s="1" t="s">
        <v>13</v>
      </c>
      <c r="F395" t="s">
        <v>14</v>
      </c>
      <c r="G395">
        <v>20</v>
      </c>
      <c r="H395" t="s">
        <v>14</v>
      </c>
      <c r="I395">
        <v>1</v>
      </c>
      <c r="J395" t="s">
        <v>47</v>
      </c>
    </row>
    <row r="396" spans="1:10" x14ac:dyDescent="0.2">
      <c r="A396">
        <v>1295</v>
      </c>
      <c r="B396">
        <v>20180807</v>
      </c>
      <c r="C396" t="s">
        <v>51</v>
      </c>
      <c r="D396" t="s">
        <v>12</v>
      </c>
      <c r="E396" s="1" t="s">
        <v>13</v>
      </c>
      <c r="F396" t="s">
        <v>14</v>
      </c>
      <c r="G396">
        <v>20</v>
      </c>
      <c r="H396" t="s">
        <v>14</v>
      </c>
      <c r="I396">
        <v>1</v>
      </c>
      <c r="J396" t="s">
        <v>47</v>
      </c>
    </row>
    <row r="397" spans="1:10" x14ac:dyDescent="0.2">
      <c r="A397">
        <v>1298</v>
      </c>
      <c r="B397">
        <v>20180808</v>
      </c>
      <c r="C397" t="s">
        <v>52</v>
      </c>
      <c r="D397" t="s">
        <v>12</v>
      </c>
      <c r="E397" s="1" t="s">
        <v>13</v>
      </c>
      <c r="F397" t="s">
        <v>14</v>
      </c>
      <c r="G397">
        <v>20</v>
      </c>
      <c r="H397" t="s">
        <v>14</v>
      </c>
      <c r="I397">
        <v>2</v>
      </c>
      <c r="J397" t="s">
        <v>47</v>
      </c>
    </row>
    <row r="398" spans="1:10" x14ac:dyDescent="0.2">
      <c r="A398">
        <v>1300</v>
      </c>
      <c r="B398">
        <v>20180808</v>
      </c>
      <c r="C398" t="s">
        <v>46</v>
      </c>
      <c r="D398" t="s">
        <v>12</v>
      </c>
      <c r="E398" s="1" t="s">
        <v>13</v>
      </c>
      <c r="F398" t="s">
        <v>14</v>
      </c>
      <c r="G398">
        <v>20</v>
      </c>
      <c r="H398" t="s">
        <v>14</v>
      </c>
      <c r="I398">
        <v>1</v>
      </c>
      <c r="J398" t="s">
        <v>47</v>
      </c>
    </row>
    <row r="399" spans="1:10" x14ac:dyDescent="0.2">
      <c r="A399">
        <v>1303</v>
      </c>
      <c r="B399">
        <v>20180808</v>
      </c>
      <c r="C399" t="s">
        <v>53</v>
      </c>
      <c r="D399" t="s">
        <v>12</v>
      </c>
      <c r="E399" s="1" t="s">
        <v>13</v>
      </c>
      <c r="F399" t="s">
        <v>14</v>
      </c>
      <c r="G399">
        <v>20</v>
      </c>
      <c r="H399" t="s">
        <v>14</v>
      </c>
      <c r="I399">
        <v>1</v>
      </c>
      <c r="J399" t="s">
        <v>47</v>
      </c>
    </row>
    <row r="400" spans="1:10" x14ac:dyDescent="0.2">
      <c r="A400">
        <v>1306</v>
      </c>
      <c r="B400">
        <v>20180809</v>
      </c>
      <c r="C400" t="s">
        <v>53</v>
      </c>
      <c r="D400" t="s">
        <v>12</v>
      </c>
      <c r="E400" s="1" t="s">
        <v>13</v>
      </c>
      <c r="F400" t="s">
        <v>14</v>
      </c>
      <c r="G400">
        <v>20</v>
      </c>
      <c r="H400" t="s">
        <v>14</v>
      </c>
      <c r="I400">
        <v>1</v>
      </c>
      <c r="J400" t="s">
        <v>47</v>
      </c>
    </row>
    <row r="401" spans="1:10" x14ac:dyDescent="0.2">
      <c r="A401">
        <v>1309</v>
      </c>
      <c r="B401">
        <v>20180809</v>
      </c>
      <c r="C401" t="s">
        <v>54</v>
      </c>
      <c r="D401" t="s">
        <v>12</v>
      </c>
      <c r="E401" s="1" t="s">
        <v>13</v>
      </c>
      <c r="F401" t="s">
        <v>14</v>
      </c>
      <c r="G401">
        <v>20</v>
      </c>
      <c r="H401" t="s">
        <v>14</v>
      </c>
      <c r="I401">
        <v>1</v>
      </c>
      <c r="J401" t="s">
        <v>47</v>
      </c>
    </row>
    <row r="402" spans="1:10" x14ac:dyDescent="0.2">
      <c r="A402">
        <v>1312</v>
      </c>
      <c r="B402">
        <v>20180809</v>
      </c>
      <c r="C402" t="s">
        <v>55</v>
      </c>
      <c r="D402" t="s">
        <v>12</v>
      </c>
      <c r="E402" s="1" t="s">
        <v>13</v>
      </c>
      <c r="F402" t="s">
        <v>14</v>
      </c>
      <c r="G402">
        <v>20</v>
      </c>
      <c r="H402" t="s">
        <v>14</v>
      </c>
      <c r="I402">
        <v>1</v>
      </c>
      <c r="J402" t="s">
        <v>47</v>
      </c>
    </row>
    <row r="403" spans="1:10" x14ac:dyDescent="0.2">
      <c r="A403">
        <v>1315</v>
      </c>
      <c r="B403">
        <v>20180809</v>
      </c>
      <c r="C403" t="s">
        <v>48</v>
      </c>
      <c r="D403" t="s">
        <v>12</v>
      </c>
      <c r="E403" s="1" t="s">
        <v>13</v>
      </c>
      <c r="F403" t="s">
        <v>14</v>
      </c>
      <c r="G403">
        <v>20</v>
      </c>
      <c r="H403" t="s">
        <v>14</v>
      </c>
      <c r="I403">
        <v>1</v>
      </c>
      <c r="J403" t="s">
        <v>47</v>
      </c>
    </row>
    <row r="404" spans="1:10" x14ac:dyDescent="0.2">
      <c r="A404">
        <v>1318</v>
      </c>
      <c r="B404">
        <v>20180809</v>
      </c>
      <c r="C404" t="s">
        <v>56</v>
      </c>
      <c r="D404" t="s">
        <v>12</v>
      </c>
      <c r="E404" s="1" t="s">
        <v>13</v>
      </c>
      <c r="F404" t="s">
        <v>14</v>
      </c>
      <c r="G404">
        <v>20</v>
      </c>
      <c r="H404" t="s">
        <v>14</v>
      </c>
      <c r="I404">
        <v>1</v>
      </c>
      <c r="J404" t="s">
        <v>47</v>
      </c>
    </row>
    <row r="405" spans="1:10" x14ac:dyDescent="0.2">
      <c r="A405">
        <v>1321</v>
      </c>
      <c r="B405">
        <v>20180809</v>
      </c>
      <c r="C405" t="s">
        <v>57</v>
      </c>
      <c r="D405" t="s">
        <v>12</v>
      </c>
      <c r="E405" s="1" t="s">
        <v>13</v>
      </c>
      <c r="F405" t="s">
        <v>14</v>
      </c>
      <c r="G405">
        <v>20</v>
      </c>
      <c r="H405" t="s">
        <v>14</v>
      </c>
      <c r="I405">
        <v>1</v>
      </c>
      <c r="J405" t="s">
        <v>47</v>
      </c>
    </row>
    <row r="406" spans="1:10" x14ac:dyDescent="0.2">
      <c r="A406">
        <v>1324</v>
      </c>
      <c r="B406">
        <v>20180810</v>
      </c>
      <c r="C406" t="s">
        <v>55</v>
      </c>
      <c r="D406" t="s">
        <v>12</v>
      </c>
      <c r="E406" s="1" t="s">
        <v>13</v>
      </c>
      <c r="F406" t="s">
        <v>14</v>
      </c>
      <c r="G406">
        <v>20</v>
      </c>
      <c r="H406" t="s">
        <v>14</v>
      </c>
      <c r="I406">
        <v>1</v>
      </c>
      <c r="J406" t="s">
        <v>47</v>
      </c>
    </row>
    <row r="407" spans="1:10" x14ac:dyDescent="0.2">
      <c r="A407">
        <v>1327</v>
      </c>
      <c r="B407">
        <v>20180810</v>
      </c>
      <c r="C407" t="s">
        <v>58</v>
      </c>
      <c r="D407" t="s">
        <v>12</v>
      </c>
      <c r="E407" s="1" t="s">
        <v>13</v>
      </c>
      <c r="F407" t="s">
        <v>14</v>
      </c>
      <c r="G407">
        <v>20</v>
      </c>
      <c r="H407" t="s">
        <v>14</v>
      </c>
      <c r="I407">
        <v>1</v>
      </c>
      <c r="J407" t="s">
        <v>47</v>
      </c>
    </row>
    <row r="408" spans="1:10" x14ac:dyDescent="0.2">
      <c r="A408">
        <v>1330</v>
      </c>
      <c r="B408">
        <v>20180810</v>
      </c>
      <c r="C408" t="s">
        <v>59</v>
      </c>
      <c r="D408" t="s">
        <v>12</v>
      </c>
      <c r="E408" s="1" t="s">
        <v>13</v>
      </c>
      <c r="F408" t="s">
        <v>14</v>
      </c>
      <c r="G408">
        <v>20</v>
      </c>
      <c r="H408" t="s">
        <v>14</v>
      </c>
      <c r="I408">
        <v>1</v>
      </c>
      <c r="J408" t="s">
        <v>47</v>
      </c>
    </row>
    <row r="409" spans="1:10" x14ac:dyDescent="0.2">
      <c r="A409">
        <v>1333</v>
      </c>
      <c r="B409">
        <v>20180810</v>
      </c>
      <c r="C409" t="s">
        <v>51</v>
      </c>
      <c r="D409" t="s">
        <v>12</v>
      </c>
      <c r="E409" s="1" t="s">
        <v>13</v>
      </c>
      <c r="F409" t="s">
        <v>14</v>
      </c>
      <c r="G409">
        <v>20</v>
      </c>
      <c r="H409" t="s">
        <v>14</v>
      </c>
      <c r="I409">
        <v>1</v>
      </c>
      <c r="J409" t="s">
        <v>47</v>
      </c>
    </row>
    <row r="410" spans="1:10" x14ac:dyDescent="0.2">
      <c r="A410">
        <v>1336</v>
      </c>
      <c r="B410">
        <v>20180810</v>
      </c>
      <c r="C410" t="s">
        <v>46</v>
      </c>
      <c r="D410" t="s">
        <v>12</v>
      </c>
      <c r="E410" s="1" t="s">
        <v>13</v>
      </c>
      <c r="F410" t="s">
        <v>14</v>
      </c>
      <c r="G410">
        <v>20</v>
      </c>
      <c r="H410" t="s">
        <v>14</v>
      </c>
      <c r="I410">
        <v>1</v>
      </c>
      <c r="J410" t="s">
        <v>47</v>
      </c>
    </row>
    <row r="411" spans="1:10" x14ac:dyDescent="0.2">
      <c r="A411">
        <v>1339</v>
      </c>
      <c r="B411">
        <v>20180810</v>
      </c>
      <c r="C411" t="s">
        <v>57</v>
      </c>
      <c r="D411" t="s">
        <v>12</v>
      </c>
      <c r="E411" s="1" t="s">
        <v>13</v>
      </c>
      <c r="F411" t="s">
        <v>14</v>
      </c>
      <c r="G411">
        <v>20</v>
      </c>
      <c r="H411" t="s">
        <v>14</v>
      </c>
      <c r="I411">
        <v>1</v>
      </c>
      <c r="J411" t="s">
        <v>47</v>
      </c>
    </row>
    <row r="412" spans="1:10" x14ac:dyDescent="0.2">
      <c r="A412">
        <v>1342</v>
      </c>
      <c r="B412">
        <v>20180810</v>
      </c>
      <c r="C412" t="s">
        <v>54</v>
      </c>
      <c r="D412" t="s">
        <v>12</v>
      </c>
      <c r="E412" s="1" t="s">
        <v>13</v>
      </c>
      <c r="F412" t="s">
        <v>14</v>
      </c>
      <c r="G412">
        <v>20</v>
      </c>
      <c r="H412" t="s">
        <v>14</v>
      </c>
      <c r="I412">
        <v>1</v>
      </c>
      <c r="J412" t="s">
        <v>47</v>
      </c>
    </row>
    <row r="413" spans="1:10" x14ac:dyDescent="0.2">
      <c r="A413">
        <v>1345</v>
      </c>
      <c r="B413">
        <v>20180810</v>
      </c>
      <c r="C413" t="s">
        <v>60</v>
      </c>
      <c r="D413" t="s">
        <v>12</v>
      </c>
      <c r="E413" s="1" t="s">
        <v>13</v>
      </c>
      <c r="F413" t="s">
        <v>14</v>
      </c>
      <c r="G413">
        <v>20</v>
      </c>
      <c r="H413" t="s">
        <v>14</v>
      </c>
      <c r="I413">
        <v>1</v>
      </c>
      <c r="J413" t="s">
        <v>47</v>
      </c>
    </row>
    <row r="414" spans="1:10" x14ac:dyDescent="0.2">
      <c r="A414">
        <v>1348</v>
      </c>
      <c r="B414">
        <v>20180810</v>
      </c>
      <c r="C414" t="s">
        <v>61</v>
      </c>
      <c r="D414" t="s">
        <v>12</v>
      </c>
      <c r="E414" s="1" t="s">
        <v>13</v>
      </c>
      <c r="F414" t="s">
        <v>14</v>
      </c>
      <c r="G414">
        <v>20</v>
      </c>
      <c r="H414" t="s">
        <v>14</v>
      </c>
      <c r="I414">
        <v>1</v>
      </c>
      <c r="J414" t="s">
        <v>47</v>
      </c>
    </row>
    <row r="415" spans="1:10" x14ac:dyDescent="0.2">
      <c r="A415">
        <v>1351</v>
      </c>
      <c r="B415">
        <v>20180810</v>
      </c>
      <c r="C415" t="s">
        <v>62</v>
      </c>
      <c r="D415" t="s">
        <v>12</v>
      </c>
      <c r="E415" s="1" t="s">
        <v>13</v>
      </c>
      <c r="F415" t="s">
        <v>14</v>
      </c>
      <c r="G415">
        <v>20</v>
      </c>
      <c r="H415" t="s">
        <v>14</v>
      </c>
      <c r="I415">
        <v>1</v>
      </c>
      <c r="J415" t="s">
        <v>47</v>
      </c>
    </row>
    <row r="416" spans="1:10" x14ac:dyDescent="0.2">
      <c r="A416">
        <v>1354</v>
      </c>
      <c r="B416">
        <v>20180810</v>
      </c>
      <c r="C416" t="s">
        <v>48</v>
      </c>
      <c r="D416" t="s">
        <v>12</v>
      </c>
      <c r="E416" s="1" t="s">
        <v>13</v>
      </c>
      <c r="F416" t="s">
        <v>14</v>
      </c>
      <c r="G416">
        <v>20</v>
      </c>
      <c r="H416" t="s">
        <v>14</v>
      </c>
      <c r="I416">
        <v>1</v>
      </c>
      <c r="J416" t="s">
        <v>47</v>
      </c>
    </row>
    <row r="417" spans="1:10" x14ac:dyDescent="0.2">
      <c r="A417">
        <v>1357</v>
      </c>
      <c r="B417">
        <v>20180810</v>
      </c>
      <c r="C417" t="s">
        <v>63</v>
      </c>
      <c r="D417" t="s">
        <v>25</v>
      </c>
      <c r="E417" s="1" t="s">
        <v>13</v>
      </c>
      <c r="F417" t="s">
        <v>27</v>
      </c>
      <c r="G417">
        <v>10</v>
      </c>
      <c r="H417">
        <v>7</v>
      </c>
      <c r="I417">
        <v>1</v>
      </c>
      <c r="J417" t="s">
        <v>47</v>
      </c>
    </row>
    <row r="418" spans="1:10" x14ac:dyDescent="0.2">
      <c r="A418">
        <v>1359</v>
      </c>
      <c r="B418">
        <v>20180810</v>
      </c>
      <c r="C418" t="s">
        <v>63</v>
      </c>
      <c r="D418" t="s">
        <v>25</v>
      </c>
      <c r="E418" s="1" t="s">
        <v>13</v>
      </c>
      <c r="F418" t="s">
        <v>27</v>
      </c>
      <c r="G418">
        <v>10</v>
      </c>
      <c r="H418">
        <v>7</v>
      </c>
      <c r="I418">
        <v>2</v>
      </c>
      <c r="J418" t="s">
        <v>47</v>
      </c>
    </row>
    <row r="419" spans="1:10" x14ac:dyDescent="0.2">
      <c r="A419">
        <v>1361</v>
      </c>
      <c r="B419">
        <v>20180810</v>
      </c>
      <c r="C419" t="s">
        <v>63</v>
      </c>
      <c r="D419" t="s">
        <v>25</v>
      </c>
      <c r="E419" s="1" t="s">
        <v>13</v>
      </c>
      <c r="F419" t="s">
        <v>27</v>
      </c>
      <c r="G419">
        <v>10</v>
      </c>
      <c r="H419">
        <v>8</v>
      </c>
      <c r="I419">
        <v>1</v>
      </c>
      <c r="J419" t="s">
        <v>47</v>
      </c>
    </row>
    <row r="420" spans="1:10" x14ac:dyDescent="0.2">
      <c r="A420">
        <v>1363</v>
      </c>
      <c r="B420">
        <v>20180810</v>
      </c>
      <c r="C420" t="s">
        <v>63</v>
      </c>
      <c r="D420" t="s">
        <v>25</v>
      </c>
      <c r="E420" s="1" t="s">
        <v>13</v>
      </c>
      <c r="F420" t="s">
        <v>27</v>
      </c>
      <c r="G420">
        <v>10</v>
      </c>
      <c r="H420">
        <v>8</v>
      </c>
      <c r="I420">
        <v>2</v>
      </c>
      <c r="J420" t="s">
        <v>47</v>
      </c>
    </row>
    <row r="421" spans="1:10" x14ac:dyDescent="0.2">
      <c r="A421">
        <v>1365</v>
      </c>
      <c r="B421">
        <v>20180810</v>
      </c>
      <c r="C421" t="s">
        <v>63</v>
      </c>
      <c r="D421" t="s">
        <v>25</v>
      </c>
      <c r="E421" s="1" t="s">
        <v>13</v>
      </c>
      <c r="F421" t="s">
        <v>27</v>
      </c>
      <c r="G421">
        <v>10</v>
      </c>
      <c r="H421">
        <v>9</v>
      </c>
      <c r="I421">
        <v>1</v>
      </c>
      <c r="J421" t="s">
        <v>47</v>
      </c>
    </row>
    <row r="422" spans="1:10" x14ac:dyDescent="0.2">
      <c r="A422">
        <v>1367</v>
      </c>
      <c r="B422">
        <v>20180810</v>
      </c>
      <c r="C422" t="s">
        <v>63</v>
      </c>
      <c r="D422" t="s">
        <v>25</v>
      </c>
      <c r="E422" s="1" t="s">
        <v>13</v>
      </c>
      <c r="F422" t="s">
        <v>27</v>
      </c>
      <c r="G422">
        <v>10</v>
      </c>
      <c r="H422">
        <v>9</v>
      </c>
      <c r="I422">
        <v>2</v>
      </c>
      <c r="J422" t="s">
        <v>47</v>
      </c>
    </row>
    <row r="423" spans="1:10" x14ac:dyDescent="0.2">
      <c r="A423">
        <v>1369</v>
      </c>
      <c r="B423">
        <v>20180810</v>
      </c>
      <c r="C423" t="s">
        <v>63</v>
      </c>
      <c r="D423" t="s">
        <v>25</v>
      </c>
      <c r="E423" s="1" t="s">
        <v>13</v>
      </c>
      <c r="F423" t="s">
        <v>27</v>
      </c>
      <c r="G423">
        <v>10</v>
      </c>
      <c r="H423">
        <v>10</v>
      </c>
      <c r="I423">
        <v>1</v>
      </c>
      <c r="J423" t="s">
        <v>47</v>
      </c>
    </row>
    <row r="424" spans="1:10" x14ac:dyDescent="0.2">
      <c r="A424">
        <v>1371</v>
      </c>
      <c r="B424">
        <v>20180810</v>
      </c>
      <c r="C424" t="s">
        <v>63</v>
      </c>
      <c r="D424" t="s">
        <v>25</v>
      </c>
      <c r="E424" s="1" t="s">
        <v>13</v>
      </c>
      <c r="F424" t="s">
        <v>27</v>
      </c>
      <c r="G424">
        <v>9</v>
      </c>
      <c r="H424">
        <v>10</v>
      </c>
      <c r="I424">
        <v>2</v>
      </c>
      <c r="J424" t="s">
        <v>47</v>
      </c>
    </row>
    <row r="425" spans="1:10" x14ac:dyDescent="0.2">
      <c r="A425">
        <v>1372</v>
      </c>
      <c r="B425">
        <v>20180810</v>
      </c>
      <c r="C425" t="s">
        <v>63</v>
      </c>
      <c r="D425" t="s">
        <v>25</v>
      </c>
      <c r="E425" t="s">
        <v>13</v>
      </c>
      <c r="F425" t="s">
        <v>27</v>
      </c>
      <c r="G425">
        <v>10</v>
      </c>
      <c r="H425">
        <v>11</v>
      </c>
      <c r="I425">
        <v>1</v>
      </c>
      <c r="J425" t="s">
        <v>47</v>
      </c>
    </row>
    <row r="426" spans="1:10" x14ac:dyDescent="0.2">
      <c r="A426">
        <v>1374</v>
      </c>
      <c r="B426">
        <v>20180810</v>
      </c>
      <c r="C426" t="s">
        <v>63</v>
      </c>
      <c r="D426" t="s">
        <v>25</v>
      </c>
      <c r="E426" t="s">
        <v>13</v>
      </c>
      <c r="F426" t="s">
        <v>27</v>
      </c>
      <c r="G426">
        <v>10</v>
      </c>
      <c r="H426">
        <v>11</v>
      </c>
      <c r="I426">
        <v>2</v>
      </c>
      <c r="J426" t="s">
        <v>47</v>
      </c>
    </row>
    <row r="427" spans="1:10" x14ac:dyDescent="0.2">
      <c r="A427">
        <v>1376</v>
      </c>
      <c r="B427">
        <v>20180810</v>
      </c>
      <c r="C427" t="s">
        <v>63</v>
      </c>
      <c r="D427" t="s">
        <v>25</v>
      </c>
      <c r="E427" t="s">
        <v>13</v>
      </c>
      <c r="F427" t="s">
        <v>27</v>
      </c>
      <c r="G427">
        <v>10</v>
      </c>
      <c r="H427">
        <v>12</v>
      </c>
      <c r="I427">
        <v>1</v>
      </c>
      <c r="J427" t="s">
        <v>47</v>
      </c>
    </row>
    <row r="428" spans="1:10" x14ac:dyDescent="0.2">
      <c r="A428">
        <v>1378</v>
      </c>
      <c r="B428">
        <v>20180810</v>
      </c>
      <c r="C428" t="s">
        <v>63</v>
      </c>
      <c r="D428" t="s">
        <v>25</v>
      </c>
      <c r="E428" t="s">
        <v>13</v>
      </c>
      <c r="F428" t="s">
        <v>27</v>
      </c>
      <c r="G428">
        <v>10</v>
      </c>
      <c r="H428">
        <v>12</v>
      </c>
      <c r="I428">
        <v>1</v>
      </c>
      <c r="J428" t="s">
        <v>47</v>
      </c>
    </row>
    <row r="429" spans="1:10" x14ac:dyDescent="0.2">
      <c r="A429">
        <v>1380</v>
      </c>
      <c r="B429">
        <v>20180810</v>
      </c>
      <c r="C429" t="s">
        <v>63</v>
      </c>
      <c r="D429" t="s">
        <v>25</v>
      </c>
      <c r="E429" t="s">
        <v>13</v>
      </c>
      <c r="F429" t="s">
        <v>26</v>
      </c>
      <c r="G429">
        <v>10</v>
      </c>
      <c r="H429">
        <v>1</v>
      </c>
      <c r="I429">
        <v>1</v>
      </c>
      <c r="J429" t="s">
        <v>47</v>
      </c>
    </row>
    <row r="430" spans="1:10" x14ac:dyDescent="0.2">
      <c r="A430">
        <v>1382</v>
      </c>
      <c r="B430">
        <v>20180810</v>
      </c>
      <c r="C430" t="s">
        <v>63</v>
      </c>
      <c r="D430" t="s">
        <v>25</v>
      </c>
      <c r="E430" t="s">
        <v>13</v>
      </c>
      <c r="F430" t="s">
        <v>26</v>
      </c>
      <c r="G430">
        <v>10</v>
      </c>
      <c r="H430">
        <v>1</v>
      </c>
      <c r="I430">
        <v>2</v>
      </c>
      <c r="J430" t="s">
        <v>47</v>
      </c>
    </row>
    <row r="431" spans="1:10" x14ac:dyDescent="0.2">
      <c r="A431">
        <v>1384</v>
      </c>
      <c r="B431">
        <v>20180810</v>
      </c>
      <c r="C431" t="s">
        <v>63</v>
      </c>
      <c r="D431" t="s">
        <v>25</v>
      </c>
      <c r="E431" t="s">
        <v>13</v>
      </c>
      <c r="F431" t="s">
        <v>26</v>
      </c>
      <c r="G431">
        <v>10</v>
      </c>
      <c r="H431">
        <v>3</v>
      </c>
      <c r="I431">
        <v>1</v>
      </c>
      <c r="J431" t="s">
        <v>47</v>
      </c>
    </row>
    <row r="432" spans="1:10" x14ac:dyDescent="0.2">
      <c r="A432">
        <v>1386</v>
      </c>
      <c r="B432">
        <v>20180810</v>
      </c>
      <c r="C432" t="s">
        <v>63</v>
      </c>
      <c r="D432" t="s">
        <v>25</v>
      </c>
      <c r="E432" t="s">
        <v>13</v>
      </c>
      <c r="F432" t="s">
        <v>26</v>
      </c>
      <c r="G432">
        <v>10</v>
      </c>
      <c r="H432">
        <v>3</v>
      </c>
      <c r="I432">
        <v>2</v>
      </c>
      <c r="J432" t="s">
        <v>47</v>
      </c>
    </row>
    <row r="433" spans="1:10" x14ac:dyDescent="0.2">
      <c r="A433">
        <v>1388</v>
      </c>
      <c r="B433">
        <v>20180810</v>
      </c>
      <c r="C433" t="s">
        <v>63</v>
      </c>
      <c r="D433" t="s">
        <v>25</v>
      </c>
      <c r="E433" t="s">
        <v>13</v>
      </c>
      <c r="F433" t="s">
        <v>26</v>
      </c>
      <c r="G433">
        <v>10</v>
      </c>
      <c r="H433">
        <v>2</v>
      </c>
      <c r="I433">
        <v>1</v>
      </c>
      <c r="J433" t="s">
        <v>47</v>
      </c>
    </row>
    <row r="434" spans="1:10" x14ac:dyDescent="0.2">
      <c r="A434">
        <v>1390</v>
      </c>
      <c r="B434">
        <v>20180810</v>
      </c>
      <c r="C434" t="s">
        <v>63</v>
      </c>
      <c r="D434" t="s">
        <v>25</v>
      </c>
      <c r="E434" t="s">
        <v>13</v>
      </c>
      <c r="F434" t="s">
        <v>26</v>
      </c>
      <c r="G434">
        <v>10</v>
      </c>
      <c r="H434">
        <v>2</v>
      </c>
      <c r="I434">
        <v>2</v>
      </c>
      <c r="J434" t="s">
        <v>47</v>
      </c>
    </row>
    <row r="435" spans="1:10" x14ac:dyDescent="0.2">
      <c r="A435">
        <v>1392</v>
      </c>
      <c r="B435">
        <v>20180810</v>
      </c>
      <c r="C435" t="s">
        <v>63</v>
      </c>
      <c r="D435" t="s">
        <v>25</v>
      </c>
      <c r="E435" t="s">
        <v>13</v>
      </c>
      <c r="F435" t="s">
        <v>26</v>
      </c>
      <c r="G435">
        <v>10</v>
      </c>
      <c r="H435">
        <v>4</v>
      </c>
      <c r="I435">
        <v>1</v>
      </c>
      <c r="J435" t="s">
        <v>47</v>
      </c>
    </row>
    <row r="436" spans="1:10" x14ac:dyDescent="0.2">
      <c r="A436">
        <v>1394</v>
      </c>
      <c r="B436">
        <v>20180810</v>
      </c>
      <c r="C436" t="s">
        <v>63</v>
      </c>
      <c r="D436" t="s">
        <v>25</v>
      </c>
      <c r="E436" t="s">
        <v>13</v>
      </c>
      <c r="F436" t="s">
        <v>26</v>
      </c>
      <c r="G436">
        <v>10</v>
      </c>
      <c r="H436">
        <v>4</v>
      </c>
      <c r="I436">
        <v>2</v>
      </c>
      <c r="J436" t="s">
        <v>47</v>
      </c>
    </row>
    <row r="437" spans="1:10" x14ac:dyDescent="0.2">
      <c r="A437">
        <v>1396</v>
      </c>
      <c r="B437">
        <v>20180810</v>
      </c>
      <c r="C437" t="s">
        <v>63</v>
      </c>
      <c r="D437" t="s">
        <v>25</v>
      </c>
      <c r="E437" t="s">
        <v>13</v>
      </c>
      <c r="F437" t="s">
        <v>26</v>
      </c>
      <c r="G437">
        <v>10</v>
      </c>
      <c r="H437">
        <v>5</v>
      </c>
      <c r="I437">
        <v>1</v>
      </c>
      <c r="J437" t="s">
        <v>47</v>
      </c>
    </row>
    <row r="438" spans="1:10" x14ac:dyDescent="0.2">
      <c r="A438">
        <v>1398</v>
      </c>
      <c r="B438">
        <v>20180810</v>
      </c>
      <c r="C438" t="s">
        <v>63</v>
      </c>
      <c r="D438" t="s">
        <v>25</v>
      </c>
      <c r="E438" t="s">
        <v>13</v>
      </c>
      <c r="F438" t="s">
        <v>26</v>
      </c>
      <c r="G438">
        <v>10</v>
      </c>
      <c r="H438">
        <v>5</v>
      </c>
      <c r="I438">
        <v>2</v>
      </c>
      <c r="J438" t="s">
        <v>47</v>
      </c>
    </row>
    <row r="439" spans="1:10" x14ac:dyDescent="0.2">
      <c r="A439">
        <v>1400</v>
      </c>
      <c r="B439">
        <v>20180810</v>
      </c>
      <c r="C439" t="s">
        <v>63</v>
      </c>
      <c r="D439" t="s">
        <v>25</v>
      </c>
      <c r="E439" t="s">
        <v>13</v>
      </c>
      <c r="F439" t="s">
        <v>26</v>
      </c>
      <c r="G439">
        <v>10</v>
      </c>
      <c r="H439">
        <v>6</v>
      </c>
      <c r="I439">
        <v>1</v>
      </c>
      <c r="J439" t="s">
        <v>47</v>
      </c>
    </row>
    <row r="440" spans="1:10" x14ac:dyDescent="0.2">
      <c r="A440">
        <v>1402</v>
      </c>
      <c r="B440">
        <v>20180810</v>
      </c>
      <c r="C440" t="s">
        <v>63</v>
      </c>
      <c r="D440" t="s">
        <v>25</v>
      </c>
      <c r="E440" t="s">
        <v>13</v>
      </c>
      <c r="F440" t="s">
        <v>26</v>
      </c>
      <c r="G440">
        <v>10</v>
      </c>
      <c r="H440">
        <v>6</v>
      </c>
      <c r="I440">
        <v>2</v>
      </c>
      <c r="J440" t="s">
        <v>47</v>
      </c>
    </row>
    <row r="441" spans="1:10" x14ac:dyDescent="0.2">
      <c r="A441">
        <v>1404</v>
      </c>
      <c r="B441">
        <v>20180811</v>
      </c>
      <c r="C441" t="s">
        <v>54</v>
      </c>
      <c r="D441" t="s">
        <v>12</v>
      </c>
      <c r="E441" s="1" t="s">
        <v>13</v>
      </c>
      <c r="F441" t="s">
        <v>14</v>
      </c>
      <c r="G441">
        <v>20</v>
      </c>
      <c r="H441" t="s">
        <v>14</v>
      </c>
      <c r="I441">
        <v>1</v>
      </c>
      <c r="J441" t="s">
        <v>47</v>
      </c>
    </row>
    <row r="442" spans="1:10" x14ac:dyDescent="0.2">
      <c r="A442">
        <v>1407</v>
      </c>
      <c r="B442">
        <v>20180811</v>
      </c>
      <c r="C442" t="s">
        <v>46</v>
      </c>
      <c r="D442" t="s">
        <v>12</v>
      </c>
      <c r="E442" s="1" t="s">
        <v>13</v>
      </c>
      <c r="F442" t="s">
        <v>14</v>
      </c>
      <c r="G442">
        <v>20</v>
      </c>
      <c r="H442" t="s">
        <v>14</v>
      </c>
      <c r="I442">
        <v>1</v>
      </c>
      <c r="J442" t="s">
        <v>47</v>
      </c>
    </row>
    <row r="443" spans="1:10" x14ac:dyDescent="0.2">
      <c r="A443">
        <v>1410</v>
      </c>
      <c r="B443">
        <v>20180811</v>
      </c>
      <c r="C443" t="s">
        <v>64</v>
      </c>
      <c r="D443" t="s">
        <v>12</v>
      </c>
      <c r="E443" s="1" t="s">
        <v>13</v>
      </c>
      <c r="F443" t="s">
        <v>14</v>
      </c>
      <c r="G443">
        <v>20</v>
      </c>
      <c r="H443" t="s">
        <v>14</v>
      </c>
      <c r="I443">
        <v>1</v>
      </c>
      <c r="J443" t="s">
        <v>47</v>
      </c>
    </row>
    <row r="444" spans="1:10" x14ac:dyDescent="0.2">
      <c r="A444">
        <v>1413</v>
      </c>
      <c r="B444">
        <v>20180811</v>
      </c>
      <c r="C444" t="s">
        <v>65</v>
      </c>
      <c r="D444" t="s">
        <v>12</v>
      </c>
      <c r="E444" s="1" t="s">
        <v>13</v>
      </c>
      <c r="F444" t="s">
        <v>14</v>
      </c>
      <c r="G444">
        <v>20</v>
      </c>
      <c r="H444" t="s">
        <v>14</v>
      </c>
      <c r="I444">
        <v>1</v>
      </c>
      <c r="J444" t="s">
        <v>47</v>
      </c>
    </row>
    <row r="445" spans="1:10" x14ac:dyDescent="0.2">
      <c r="A445">
        <v>1416</v>
      </c>
      <c r="B445">
        <v>20180811</v>
      </c>
      <c r="C445" t="s">
        <v>51</v>
      </c>
      <c r="D445" t="s">
        <v>12</v>
      </c>
      <c r="E445" s="1" t="s">
        <v>13</v>
      </c>
      <c r="F445" t="s">
        <v>14</v>
      </c>
      <c r="G445">
        <v>20</v>
      </c>
      <c r="H445" t="s">
        <v>14</v>
      </c>
      <c r="I445">
        <v>1</v>
      </c>
      <c r="J445" t="s">
        <v>47</v>
      </c>
    </row>
    <row r="446" spans="1:10" x14ac:dyDescent="0.2">
      <c r="A446">
        <v>1419</v>
      </c>
      <c r="B446">
        <v>20180811</v>
      </c>
      <c r="C446" t="s">
        <v>59</v>
      </c>
      <c r="D446" t="s">
        <v>12</v>
      </c>
      <c r="E446" s="1" t="s">
        <v>13</v>
      </c>
      <c r="F446" t="s">
        <v>14</v>
      </c>
      <c r="G446">
        <v>20</v>
      </c>
      <c r="H446" t="s">
        <v>14</v>
      </c>
      <c r="I446">
        <v>1</v>
      </c>
      <c r="J446" t="s">
        <v>47</v>
      </c>
    </row>
    <row r="447" spans="1:10" x14ac:dyDescent="0.2">
      <c r="A447">
        <v>1422</v>
      </c>
      <c r="B447">
        <v>20180811</v>
      </c>
      <c r="C447" t="s">
        <v>48</v>
      </c>
      <c r="D447" t="s">
        <v>12</v>
      </c>
      <c r="E447" s="1" t="s">
        <v>13</v>
      </c>
      <c r="F447" t="s">
        <v>14</v>
      </c>
      <c r="G447">
        <v>20</v>
      </c>
      <c r="H447" t="s">
        <v>14</v>
      </c>
      <c r="I447">
        <v>1</v>
      </c>
      <c r="J447" t="s">
        <v>47</v>
      </c>
    </row>
    <row r="448" spans="1:10" x14ac:dyDescent="0.2">
      <c r="A448">
        <v>1425</v>
      </c>
      <c r="B448">
        <v>20180811</v>
      </c>
      <c r="C448" t="s">
        <v>60</v>
      </c>
      <c r="D448" t="s">
        <v>12</v>
      </c>
      <c r="E448" s="1" t="s">
        <v>13</v>
      </c>
      <c r="F448" t="s">
        <v>14</v>
      </c>
      <c r="G448">
        <v>20</v>
      </c>
      <c r="H448" t="s">
        <v>14</v>
      </c>
      <c r="I448">
        <v>1</v>
      </c>
      <c r="J448" t="s">
        <v>47</v>
      </c>
    </row>
    <row r="449" spans="1:10" x14ac:dyDescent="0.2">
      <c r="A449">
        <v>1428</v>
      </c>
      <c r="B449">
        <v>20180811</v>
      </c>
      <c r="C449" t="s">
        <v>57</v>
      </c>
      <c r="D449" t="s">
        <v>12</v>
      </c>
      <c r="E449" s="1" t="s">
        <v>13</v>
      </c>
      <c r="F449" t="s">
        <v>14</v>
      </c>
      <c r="G449">
        <v>20</v>
      </c>
      <c r="H449" t="s">
        <v>14</v>
      </c>
      <c r="I449">
        <v>1</v>
      </c>
      <c r="J449" t="s">
        <v>47</v>
      </c>
    </row>
    <row r="450" spans="1:10" x14ac:dyDescent="0.2">
      <c r="A450">
        <v>1431</v>
      </c>
      <c r="B450">
        <v>20180811</v>
      </c>
      <c r="C450" t="s">
        <v>49</v>
      </c>
      <c r="D450" t="s">
        <v>12</v>
      </c>
      <c r="E450" s="1" t="s">
        <v>13</v>
      </c>
      <c r="F450" t="s">
        <v>14</v>
      </c>
      <c r="G450">
        <v>20</v>
      </c>
      <c r="H450" t="s">
        <v>14</v>
      </c>
      <c r="I450">
        <v>1</v>
      </c>
      <c r="J450" t="s">
        <v>47</v>
      </c>
    </row>
    <row r="451" spans="1:10" x14ac:dyDescent="0.2">
      <c r="A451">
        <v>1434</v>
      </c>
      <c r="B451">
        <v>20180811</v>
      </c>
      <c r="C451" t="s">
        <v>56</v>
      </c>
      <c r="D451" t="s">
        <v>12</v>
      </c>
      <c r="E451" s="1" t="s">
        <v>13</v>
      </c>
      <c r="F451" t="s">
        <v>14</v>
      </c>
      <c r="G451">
        <v>20</v>
      </c>
      <c r="H451" t="s">
        <v>14</v>
      </c>
      <c r="I451">
        <v>1</v>
      </c>
      <c r="J451" t="s">
        <v>47</v>
      </c>
    </row>
    <row r="452" spans="1:10" x14ac:dyDescent="0.2">
      <c r="A452">
        <v>1437</v>
      </c>
      <c r="B452">
        <v>20180811</v>
      </c>
      <c r="C452" t="s">
        <v>61</v>
      </c>
      <c r="D452" t="s">
        <v>12</v>
      </c>
      <c r="E452" s="1" t="s">
        <v>13</v>
      </c>
      <c r="F452" t="s">
        <v>14</v>
      </c>
      <c r="G452">
        <v>20</v>
      </c>
      <c r="H452" t="s">
        <v>14</v>
      </c>
      <c r="I452">
        <v>1</v>
      </c>
      <c r="J452" t="s">
        <v>47</v>
      </c>
    </row>
    <row r="453" spans="1:10" x14ac:dyDescent="0.2">
      <c r="A453">
        <v>1440</v>
      </c>
      <c r="B453">
        <v>20180811</v>
      </c>
      <c r="C453" t="s">
        <v>58</v>
      </c>
      <c r="D453" t="s">
        <v>12</v>
      </c>
      <c r="E453" s="1" t="s">
        <v>13</v>
      </c>
      <c r="F453" t="s">
        <v>14</v>
      </c>
      <c r="G453">
        <v>20</v>
      </c>
      <c r="H453" t="s">
        <v>14</v>
      </c>
      <c r="I453">
        <v>1</v>
      </c>
      <c r="J453" t="s">
        <v>47</v>
      </c>
    </row>
    <row r="454" spans="1:10" x14ac:dyDescent="0.2">
      <c r="A454">
        <v>1443</v>
      </c>
      <c r="B454">
        <v>20180811</v>
      </c>
      <c r="C454" t="s">
        <v>66</v>
      </c>
      <c r="D454" t="s">
        <v>12</v>
      </c>
      <c r="E454" s="1" t="s">
        <v>13</v>
      </c>
      <c r="F454" t="s">
        <v>14</v>
      </c>
      <c r="G454">
        <v>20</v>
      </c>
      <c r="H454" t="s">
        <v>14</v>
      </c>
      <c r="I454">
        <v>1</v>
      </c>
      <c r="J454" t="s">
        <v>47</v>
      </c>
    </row>
    <row r="455" spans="1:10" x14ac:dyDescent="0.2">
      <c r="A455">
        <v>1446</v>
      </c>
      <c r="B455">
        <v>20180811</v>
      </c>
      <c r="C455" t="s">
        <v>62</v>
      </c>
      <c r="D455" t="s">
        <v>12</v>
      </c>
      <c r="E455" t="s">
        <v>13</v>
      </c>
      <c r="F455" t="s">
        <v>14</v>
      </c>
      <c r="G455">
        <v>20</v>
      </c>
      <c r="H455" t="s">
        <v>14</v>
      </c>
      <c r="I455">
        <v>1</v>
      </c>
      <c r="J455" t="s">
        <v>47</v>
      </c>
    </row>
    <row r="456" spans="1:10" x14ac:dyDescent="0.2">
      <c r="A456">
        <v>1447</v>
      </c>
      <c r="B456">
        <v>20180811</v>
      </c>
      <c r="C456" t="s">
        <v>63</v>
      </c>
      <c r="D456" t="s">
        <v>25</v>
      </c>
      <c r="E456" t="s">
        <v>13</v>
      </c>
      <c r="F456" t="s">
        <v>26</v>
      </c>
      <c r="G456">
        <v>10</v>
      </c>
      <c r="H456">
        <v>13</v>
      </c>
      <c r="I456">
        <v>1</v>
      </c>
      <c r="J456" t="s">
        <v>47</v>
      </c>
    </row>
    <row r="457" spans="1:10" x14ac:dyDescent="0.2">
      <c r="A457">
        <v>1449</v>
      </c>
      <c r="B457">
        <v>20180811</v>
      </c>
      <c r="C457" t="s">
        <v>63</v>
      </c>
      <c r="D457" t="s">
        <v>25</v>
      </c>
      <c r="E457" t="s">
        <v>13</v>
      </c>
      <c r="F457" t="s">
        <v>26</v>
      </c>
      <c r="G457">
        <v>10</v>
      </c>
      <c r="H457">
        <v>13</v>
      </c>
      <c r="I457">
        <v>2</v>
      </c>
      <c r="J457" t="s">
        <v>47</v>
      </c>
    </row>
    <row r="458" spans="1:10" x14ac:dyDescent="0.2">
      <c r="A458">
        <v>1450</v>
      </c>
      <c r="B458">
        <v>20180811</v>
      </c>
      <c r="C458" t="s">
        <v>63</v>
      </c>
      <c r="D458" t="s">
        <v>25</v>
      </c>
      <c r="E458" t="s">
        <v>13</v>
      </c>
      <c r="F458" t="s">
        <v>26</v>
      </c>
      <c r="G458">
        <v>10</v>
      </c>
      <c r="H458">
        <v>14</v>
      </c>
      <c r="I458">
        <v>1</v>
      </c>
      <c r="J458" t="s">
        <v>47</v>
      </c>
    </row>
    <row r="459" spans="1:10" x14ac:dyDescent="0.2">
      <c r="A459">
        <v>1452</v>
      </c>
      <c r="B459">
        <v>20180811</v>
      </c>
      <c r="C459" t="s">
        <v>63</v>
      </c>
      <c r="D459" t="s">
        <v>25</v>
      </c>
      <c r="E459" t="s">
        <v>13</v>
      </c>
      <c r="F459" t="s">
        <v>26</v>
      </c>
      <c r="G459">
        <v>10</v>
      </c>
      <c r="H459">
        <v>14</v>
      </c>
      <c r="J459" t="s">
        <v>47</v>
      </c>
    </row>
    <row r="460" spans="1:10" x14ac:dyDescent="0.2">
      <c r="A460">
        <v>1453</v>
      </c>
      <c r="B460">
        <v>20180811</v>
      </c>
      <c r="C460" t="s">
        <v>63</v>
      </c>
      <c r="D460" t="s">
        <v>25</v>
      </c>
      <c r="E460" t="s">
        <v>13</v>
      </c>
      <c r="F460" t="s">
        <v>26</v>
      </c>
      <c r="G460">
        <v>10</v>
      </c>
      <c r="H460">
        <v>15</v>
      </c>
      <c r="I460">
        <v>1</v>
      </c>
      <c r="J460" t="s">
        <v>47</v>
      </c>
    </row>
    <row r="461" spans="1:10" x14ac:dyDescent="0.2">
      <c r="A461">
        <v>1455</v>
      </c>
      <c r="B461">
        <v>20180811</v>
      </c>
      <c r="C461" t="s">
        <v>63</v>
      </c>
      <c r="D461" t="s">
        <v>25</v>
      </c>
      <c r="E461" t="s">
        <v>13</v>
      </c>
      <c r="F461" t="s">
        <v>26</v>
      </c>
      <c r="G461">
        <v>10</v>
      </c>
      <c r="H461">
        <v>15</v>
      </c>
      <c r="I461">
        <v>2</v>
      </c>
      <c r="J461" t="s">
        <v>47</v>
      </c>
    </row>
    <row r="462" spans="1:10" x14ac:dyDescent="0.2">
      <c r="A462">
        <v>1457</v>
      </c>
      <c r="B462">
        <v>20180811</v>
      </c>
      <c r="C462" t="s">
        <v>63</v>
      </c>
      <c r="D462" t="s">
        <v>25</v>
      </c>
      <c r="E462" t="s">
        <v>13</v>
      </c>
      <c r="F462" t="s">
        <v>26</v>
      </c>
      <c r="G462">
        <v>10</v>
      </c>
      <c r="H462">
        <v>16</v>
      </c>
      <c r="I462">
        <v>1</v>
      </c>
      <c r="J462" t="s">
        <v>47</v>
      </c>
    </row>
    <row r="463" spans="1:10" x14ac:dyDescent="0.2">
      <c r="A463">
        <v>1459</v>
      </c>
      <c r="B463">
        <v>20180811</v>
      </c>
      <c r="C463" t="s">
        <v>63</v>
      </c>
      <c r="D463" t="s">
        <v>25</v>
      </c>
      <c r="E463" t="s">
        <v>13</v>
      </c>
      <c r="F463" t="s">
        <v>26</v>
      </c>
      <c r="G463">
        <v>10</v>
      </c>
      <c r="H463">
        <v>16</v>
      </c>
      <c r="I463">
        <v>2</v>
      </c>
      <c r="J463" t="s">
        <v>47</v>
      </c>
    </row>
    <row r="464" spans="1:10" x14ac:dyDescent="0.2">
      <c r="A464">
        <v>1461</v>
      </c>
      <c r="B464">
        <v>20180811</v>
      </c>
      <c r="C464" t="s">
        <v>63</v>
      </c>
      <c r="D464" t="s">
        <v>25</v>
      </c>
      <c r="E464" t="s">
        <v>13</v>
      </c>
      <c r="F464" t="s">
        <v>26</v>
      </c>
      <c r="G464">
        <v>10</v>
      </c>
      <c r="H464">
        <v>17</v>
      </c>
      <c r="I464">
        <v>1</v>
      </c>
      <c r="J464" t="s">
        <v>47</v>
      </c>
    </row>
    <row r="465" spans="1:10" x14ac:dyDescent="0.2">
      <c r="A465">
        <v>1463</v>
      </c>
      <c r="B465">
        <v>20180811</v>
      </c>
      <c r="C465" t="s">
        <v>63</v>
      </c>
      <c r="D465" t="s">
        <v>25</v>
      </c>
      <c r="E465" t="s">
        <v>13</v>
      </c>
      <c r="F465" t="s">
        <v>26</v>
      </c>
      <c r="G465">
        <v>10</v>
      </c>
      <c r="H465">
        <v>17</v>
      </c>
      <c r="I465">
        <v>2</v>
      </c>
      <c r="J465" t="s">
        <v>47</v>
      </c>
    </row>
    <row r="466" spans="1:10" x14ac:dyDescent="0.2">
      <c r="A466">
        <v>1464</v>
      </c>
      <c r="B466">
        <v>20180811</v>
      </c>
      <c r="C466" t="s">
        <v>63</v>
      </c>
      <c r="D466" t="s">
        <v>25</v>
      </c>
      <c r="E466" t="s">
        <v>13</v>
      </c>
      <c r="F466" t="s">
        <v>26</v>
      </c>
      <c r="G466">
        <v>10</v>
      </c>
      <c r="H466">
        <v>18</v>
      </c>
      <c r="I466">
        <v>1</v>
      </c>
      <c r="J466" t="s">
        <v>47</v>
      </c>
    </row>
    <row r="467" spans="1:10" x14ac:dyDescent="0.2">
      <c r="A467">
        <v>1466</v>
      </c>
      <c r="B467">
        <v>20180811</v>
      </c>
      <c r="C467" t="s">
        <v>63</v>
      </c>
      <c r="D467" t="s">
        <v>25</v>
      </c>
      <c r="E467" t="s">
        <v>13</v>
      </c>
      <c r="F467" t="s">
        <v>26</v>
      </c>
      <c r="G467">
        <v>10</v>
      </c>
      <c r="H467">
        <v>18</v>
      </c>
      <c r="I467">
        <v>2</v>
      </c>
      <c r="J467" t="s">
        <v>47</v>
      </c>
    </row>
    <row r="468" spans="1:10" x14ac:dyDescent="0.2">
      <c r="A468">
        <v>1468</v>
      </c>
      <c r="B468">
        <v>20180811</v>
      </c>
      <c r="C468" t="s">
        <v>63</v>
      </c>
      <c r="D468" t="s">
        <v>25</v>
      </c>
      <c r="E468" t="s">
        <v>13</v>
      </c>
      <c r="F468" t="s">
        <v>26</v>
      </c>
      <c r="G468">
        <v>10</v>
      </c>
      <c r="H468">
        <v>19</v>
      </c>
      <c r="I468">
        <v>1</v>
      </c>
      <c r="J468" t="s">
        <v>47</v>
      </c>
    </row>
    <row r="469" spans="1:10" x14ac:dyDescent="0.2">
      <c r="A469">
        <v>1470</v>
      </c>
      <c r="B469">
        <v>20180811</v>
      </c>
      <c r="C469" t="s">
        <v>63</v>
      </c>
      <c r="D469" t="s">
        <v>25</v>
      </c>
      <c r="E469" t="s">
        <v>13</v>
      </c>
      <c r="F469" t="s">
        <v>27</v>
      </c>
      <c r="G469">
        <v>10</v>
      </c>
      <c r="H469">
        <v>19</v>
      </c>
      <c r="I469">
        <v>2</v>
      </c>
      <c r="J469" t="s">
        <v>47</v>
      </c>
    </row>
    <row r="470" spans="1:10" x14ac:dyDescent="0.2">
      <c r="A470">
        <v>1471</v>
      </c>
      <c r="B470">
        <v>20180811</v>
      </c>
      <c r="C470" t="s">
        <v>63</v>
      </c>
      <c r="D470" t="s">
        <v>25</v>
      </c>
      <c r="E470" t="s">
        <v>13</v>
      </c>
      <c r="F470" t="s">
        <v>27</v>
      </c>
      <c r="G470">
        <v>10</v>
      </c>
      <c r="H470">
        <v>20</v>
      </c>
      <c r="I470">
        <v>1</v>
      </c>
      <c r="J470" t="s">
        <v>47</v>
      </c>
    </row>
    <row r="471" spans="1:10" x14ac:dyDescent="0.2">
      <c r="A471">
        <v>1473</v>
      </c>
      <c r="B471">
        <v>20180811</v>
      </c>
      <c r="C471" t="s">
        <v>63</v>
      </c>
      <c r="D471" t="s">
        <v>25</v>
      </c>
      <c r="E471" t="s">
        <v>13</v>
      </c>
      <c r="F471" t="s">
        <v>27</v>
      </c>
      <c r="G471">
        <v>10</v>
      </c>
      <c r="H471">
        <v>20</v>
      </c>
      <c r="I471">
        <v>2</v>
      </c>
      <c r="J471" t="s">
        <v>47</v>
      </c>
    </row>
    <row r="472" spans="1:10" x14ac:dyDescent="0.2">
      <c r="A472">
        <v>1475</v>
      </c>
      <c r="B472">
        <v>20180811</v>
      </c>
      <c r="C472" t="s">
        <v>63</v>
      </c>
      <c r="D472" t="s">
        <v>25</v>
      </c>
      <c r="E472" t="s">
        <v>13</v>
      </c>
      <c r="F472" t="s">
        <v>27</v>
      </c>
      <c r="G472">
        <v>10</v>
      </c>
      <c r="H472">
        <v>21</v>
      </c>
      <c r="I472">
        <v>1</v>
      </c>
      <c r="J472" t="s">
        <v>47</v>
      </c>
    </row>
    <row r="473" spans="1:10" x14ac:dyDescent="0.2">
      <c r="A473">
        <v>1479</v>
      </c>
      <c r="B473">
        <v>20180811</v>
      </c>
      <c r="C473" t="s">
        <v>63</v>
      </c>
      <c r="D473" t="s">
        <v>25</v>
      </c>
      <c r="E473" t="s">
        <v>13</v>
      </c>
      <c r="F473" t="s">
        <v>27</v>
      </c>
      <c r="G473">
        <v>10</v>
      </c>
      <c r="H473">
        <v>21</v>
      </c>
      <c r="I473">
        <v>2</v>
      </c>
      <c r="J473" t="s">
        <v>47</v>
      </c>
    </row>
    <row r="474" spans="1:10" x14ac:dyDescent="0.2">
      <c r="A474">
        <v>1480</v>
      </c>
      <c r="B474">
        <v>20180811</v>
      </c>
      <c r="C474" t="s">
        <v>63</v>
      </c>
      <c r="D474" t="s">
        <v>25</v>
      </c>
      <c r="E474" t="s">
        <v>67</v>
      </c>
      <c r="F474" t="s">
        <v>27</v>
      </c>
      <c r="G474">
        <v>10</v>
      </c>
      <c r="H474">
        <v>22</v>
      </c>
      <c r="I474">
        <v>1</v>
      </c>
      <c r="J474" t="s">
        <v>47</v>
      </c>
    </row>
    <row r="475" spans="1:10" x14ac:dyDescent="0.2">
      <c r="A475">
        <v>1482</v>
      </c>
      <c r="B475">
        <v>20180811</v>
      </c>
      <c r="C475" t="s">
        <v>63</v>
      </c>
      <c r="D475" t="s">
        <v>25</v>
      </c>
      <c r="E475" t="s">
        <v>13</v>
      </c>
      <c r="F475" t="s">
        <v>27</v>
      </c>
      <c r="G475">
        <v>10</v>
      </c>
      <c r="H475">
        <v>22</v>
      </c>
      <c r="I475">
        <v>2</v>
      </c>
      <c r="J475" t="s">
        <v>47</v>
      </c>
    </row>
    <row r="476" spans="1:10" x14ac:dyDescent="0.2">
      <c r="A476">
        <v>1484</v>
      </c>
      <c r="B476">
        <v>20180811</v>
      </c>
      <c r="C476" t="s">
        <v>63</v>
      </c>
      <c r="D476" t="s">
        <v>25</v>
      </c>
      <c r="E476" t="s">
        <v>13</v>
      </c>
      <c r="F476" t="s">
        <v>27</v>
      </c>
      <c r="G476">
        <v>10</v>
      </c>
      <c r="H476">
        <v>22</v>
      </c>
      <c r="I476">
        <v>1</v>
      </c>
      <c r="J476" t="s">
        <v>47</v>
      </c>
    </row>
    <row r="477" spans="1:10" x14ac:dyDescent="0.2">
      <c r="A477">
        <v>1486</v>
      </c>
      <c r="B477">
        <v>20180811</v>
      </c>
      <c r="C477" t="s">
        <v>63</v>
      </c>
      <c r="D477" t="s">
        <v>25</v>
      </c>
      <c r="E477" t="s">
        <v>13</v>
      </c>
      <c r="F477" t="s">
        <v>27</v>
      </c>
      <c r="G477">
        <v>10</v>
      </c>
      <c r="H477">
        <v>23</v>
      </c>
      <c r="I477">
        <v>2</v>
      </c>
      <c r="J477" t="s">
        <v>47</v>
      </c>
    </row>
    <row r="478" spans="1:10" x14ac:dyDescent="0.2">
      <c r="A478">
        <v>1488</v>
      </c>
      <c r="B478">
        <v>20180811</v>
      </c>
      <c r="C478" t="s">
        <v>63</v>
      </c>
      <c r="D478" t="s">
        <v>25</v>
      </c>
      <c r="E478" t="s">
        <v>13</v>
      </c>
      <c r="F478" t="s">
        <v>27</v>
      </c>
      <c r="G478">
        <v>10</v>
      </c>
      <c r="H478">
        <v>23</v>
      </c>
      <c r="I478">
        <v>1</v>
      </c>
      <c r="J478" t="s">
        <v>47</v>
      </c>
    </row>
    <row r="479" spans="1:10" x14ac:dyDescent="0.2">
      <c r="A479">
        <v>1490</v>
      </c>
      <c r="B479">
        <v>20180811</v>
      </c>
      <c r="C479" t="s">
        <v>63</v>
      </c>
      <c r="D479" t="s">
        <v>25</v>
      </c>
      <c r="E479" t="s">
        <v>13</v>
      </c>
      <c r="F479" t="s">
        <v>27</v>
      </c>
      <c r="G479">
        <v>10</v>
      </c>
      <c r="H479">
        <v>24</v>
      </c>
      <c r="I479">
        <v>2</v>
      </c>
      <c r="J479" t="s">
        <v>47</v>
      </c>
    </row>
    <row r="480" spans="1:10" x14ac:dyDescent="0.2">
      <c r="A480">
        <v>1492</v>
      </c>
      <c r="B480">
        <v>20180812</v>
      </c>
      <c r="C480" t="s">
        <v>68</v>
      </c>
      <c r="D480" t="s">
        <v>12</v>
      </c>
      <c r="E480" s="1" t="s">
        <v>13</v>
      </c>
      <c r="F480" t="s">
        <v>14</v>
      </c>
      <c r="G480">
        <v>20</v>
      </c>
      <c r="H480" t="s">
        <v>14</v>
      </c>
      <c r="I480">
        <v>1</v>
      </c>
      <c r="J480" t="s">
        <v>47</v>
      </c>
    </row>
    <row r="481" spans="1:10" x14ac:dyDescent="0.2">
      <c r="A481">
        <v>1495</v>
      </c>
      <c r="B481">
        <v>20180812</v>
      </c>
      <c r="C481" t="s">
        <v>64</v>
      </c>
      <c r="D481" t="s">
        <v>12</v>
      </c>
      <c r="E481" s="1" t="s">
        <v>13</v>
      </c>
      <c r="F481" t="s">
        <v>14</v>
      </c>
      <c r="G481">
        <v>20</v>
      </c>
      <c r="H481" t="s">
        <v>14</v>
      </c>
      <c r="I481">
        <v>1</v>
      </c>
      <c r="J481" t="s">
        <v>47</v>
      </c>
    </row>
    <row r="482" spans="1:10" x14ac:dyDescent="0.2">
      <c r="A482">
        <v>1498</v>
      </c>
      <c r="B482">
        <v>20180812</v>
      </c>
      <c r="C482" t="s">
        <v>66</v>
      </c>
      <c r="D482" t="s">
        <v>12</v>
      </c>
      <c r="E482" s="1" t="s">
        <v>13</v>
      </c>
      <c r="F482" t="s">
        <v>14</v>
      </c>
      <c r="G482">
        <v>20</v>
      </c>
      <c r="H482" t="s">
        <v>14</v>
      </c>
      <c r="I482">
        <v>1</v>
      </c>
      <c r="J482" t="s">
        <v>47</v>
      </c>
    </row>
    <row r="483" spans="1:10" x14ac:dyDescent="0.2">
      <c r="A483">
        <v>1501</v>
      </c>
      <c r="B483">
        <v>20180812</v>
      </c>
      <c r="C483" t="s">
        <v>48</v>
      </c>
      <c r="D483" t="s">
        <v>12</v>
      </c>
      <c r="E483" s="1" t="s">
        <v>13</v>
      </c>
      <c r="F483" t="s">
        <v>14</v>
      </c>
      <c r="G483">
        <v>20</v>
      </c>
      <c r="H483" t="s">
        <v>14</v>
      </c>
      <c r="I483">
        <v>1</v>
      </c>
      <c r="J483" t="s">
        <v>47</v>
      </c>
    </row>
    <row r="484" spans="1:10" x14ac:dyDescent="0.2">
      <c r="A484">
        <v>1504</v>
      </c>
      <c r="B484">
        <v>20180812</v>
      </c>
      <c r="C484" t="s">
        <v>54</v>
      </c>
      <c r="D484" t="s">
        <v>12</v>
      </c>
      <c r="E484" s="1" t="s">
        <v>13</v>
      </c>
      <c r="F484" t="s">
        <v>14</v>
      </c>
      <c r="G484">
        <v>20</v>
      </c>
      <c r="H484" t="s">
        <v>14</v>
      </c>
      <c r="I484">
        <v>1</v>
      </c>
      <c r="J484" t="s">
        <v>47</v>
      </c>
    </row>
    <row r="485" spans="1:10" x14ac:dyDescent="0.2">
      <c r="A485">
        <v>1507</v>
      </c>
      <c r="B485">
        <v>20180812</v>
      </c>
      <c r="C485" t="s">
        <v>55</v>
      </c>
      <c r="D485" t="s">
        <v>12</v>
      </c>
      <c r="E485" s="1" t="s">
        <v>13</v>
      </c>
      <c r="F485" t="s">
        <v>14</v>
      </c>
      <c r="G485">
        <v>20</v>
      </c>
      <c r="H485" t="s">
        <v>14</v>
      </c>
      <c r="I485">
        <v>1</v>
      </c>
      <c r="J485" t="s">
        <v>47</v>
      </c>
    </row>
    <row r="486" spans="1:10" x14ac:dyDescent="0.2">
      <c r="A486">
        <v>1510</v>
      </c>
      <c r="B486">
        <v>20180812</v>
      </c>
      <c r="C486" t="s">
        <v>51</v>
      </c>
      <c r="D486" t="s">
        <v>12</v>
      </c>
      <c r="E486" s="1" t="s">
        <v>13</v>
      </c>
      <c r="F486" t="s">
        <v>14</v>
      </c>
      <c r="G486">
        <v>20</v>
      </c>
      <c r="H486" t="s">
        <v>14</v>
      </c>
      <c r="I486">
        <v>1</v>
      </c>
      <c r="J486" t="s">
        <v>47</v>
      </c>
    </row>
    <row r="487" spans="1:10" x14ac:dyDescent="0.2">
      <c r="A487">
        <v>1513</v>
      </c>
      <c r="B487">
        <v>20180812</v>
      </c>
      <c r="C487" t="s">
        <v>53</v>
      </c>
      <c r="D487" t="s">
        <v>12</v>
      </c>
      <c r="E487" s="1" t="s">
        <v>13</v>
      </c>
      <c r="F487" t="s">
        <v>14</v>
      </c>
      <c r="G487">
        <v>20</v>
      </c>
      <c r="H487" t="s">
        <v>14</v>
      </c>
      <c r="I487">
        <v>1</v>
      </c>
      <c r="J487" t="s">
        <v>47</v>
      </c>
    </row>
    <row r="488" spans="1:10" x14ac:dyDescent="0.2">
      <c r="A488">
        <v>1516</v>
      </c>
      <c r="B488">
        <v>20180812</v>
      </c>
      <c r="C488" t="s">
        <v>69</v>
      </c>
      <c r="D488" t="s">
        <v>12</v>
      </c>
      <c r="E488" s="1" t="s">
        <v>13</v>
      </c>
      <c r="F488" t="s">
        <v>14</v>
      </c>
      <c r="G488">
        <v>20</v>
      </c>
      <c r="H488" t="s">
        <v>14</v>
      </c>
      <c r="I488">
        <v>1</v>
      </c>
      <c r="J488" t="s">
        <v>47</v>
      </c>
    </row>
    <row r="489" spans="1:10" x14ac:dyDescent="0.2">
      <c r="A489">
        <v>1519</v>
      </c>
      <c r="B489">
        <v>20180812</v>
      </c>
      <c r="C489" t="s">
        <v>60</v>
      </c>
      <c r="D489" t="s">
        <v>12</v>
      </c>
      <c r="E489" s="1" t="s">
        <v>13</v>
      </c>
      <c r="F489" t="s">
        <v>14</v>
      </c>
      <c r="G489">
        <v>20</v>
      </c>
      <c r="H489" t="s">
        <v>14</v>
      </c>
      <c r="I489">
        <v>1</v>
      </c>
      <c r="J489" t="s">
        <v>47</v>
      </c>
    </row>
    <row r="490" spans="1:10" x14ac:dyDescent="0.2">
      <c r="A490">
        <v>1522</v>
      </c>
      <c r="B490">
        <v>20180812</v>
      </c>
      <c r="C490" t="s">
        <v>70</v>
      </c>
      <c r="D490" t="s">
        <v>12</v>
      </c>
      <c r="E490" s="1" t="s">
        <v>13</v>
      </c>
      <c r="F490" t="s">
        <v>14</v>
      </c>
      <c r="G490">
        <v>20</v>
      </c>
      <c r="H490" t="s">
        <v>14</v>
      </c>
      <c r="I490">
        <v>1</v>
      </c>
      <c r="J490" t="s">
        <v>47</v>
      </c>
    </row>
    <row r="491" spans="1:10" x14ac:dyDescent="0.2">
      <c r="A491">
        <v>1525</v>
      </c>
      <c r="B491">
        <v>20180812</v>
      </c>
      <c r="C491" t="s">
        <v>57</v>
      </c>
      <c r="D491" t="s">
        <v>12</v>
      </c>
      <c r="E491" s="1" t="s">
        <v>13</v>
      </c>
      <c r="F491" t="s">
        <v>14</v>
      </c>
      <c r="G491">
        <v>20</v>
      </c>
      <c r="H491" t="s">
        <v>14</v>
      </c>
      <c r="I491">
        <v>1</v>
      </c>
      <c r="J491" t="s">
        <v>47</v>
      </c>
    </row>
    <row r="492" spans="1:10" x14ac:dyDescent="0.2">
      <c r="A492">
        <v>1528</v>
      </c>
      <c r="B492">
        <v>20180812</v>
      </c>
      <c r="C492" t="s">
        <v>71</v>
      </c>
      <c r="D492" t="s">
        <v>12</v>
      </c>
      <c r="E492" s="1" t="s">
        <v>13</v>
      </c>
      <c r="F492" t="s">
        <v>14</v>
      </c>
      <c r="G492">
        <v>20</v>
      </c>
      <c r="H492" t="s">
        <v>72</v>
      </c>
      <c r="I492">
        <v>1</v>
      </c>
      <c r="J492" t="s">
        <v>47</v>
      </c>
    </row>
    <row r="493" spans="1:10" x14ac:dyDescent="0.2">
      <c r="A493">
        <v>1531</v>
      </c>
      <c r="B493">
        <v>20180812</v>
      </c>
      <c r="C493" t="s">
        <v>56</v>
      </c>
      <c r="D493" t="s">
        <v>12</v>
      </c>
      <c r="E493" s="1" t="s">
        <v>13</v>
      </c>
      <c r="F493" t="s">
        <v>14</v>
      </c>
      <c r="G493">
        <v>20</v>
      </c>
      <c r="H493" t="s">
        <v>72</v>
      </c>
      <c r="I493">
        <v>1</v>
      </c>
      <c r="J493" t="s">
        <v>47</v>
      </c>
    </row>
    <row r="494" spans="1:10" x14ac:dyDescent="0.2">
      <c r="A494">
        <v>1534</v>
      </c>
      <c r="B494">
        <v>20180812</v>
      </c>
      <c r="C494" t="s">
        <v>46</v>
      </c>
      <c r="D494" t="s">
        <v>12</v>
      </c>
      <c r="E494" s="1" t="s">
        <v>13</v>
      </c>
      <c r="F494" t="s">
        <v>14</v>
      </c>
      <c r="G494">
        <v>20</v>
      </c>
      <c r="H494" t="s">
        <v>72</v>
      </c>
      <c r="I494">
        <v>1</v>
      </c>
      <c r="J494" t="s">
        <v>47</v>
      </c>
    </row>
    <row r="495" spans="1:10" x14ac:dyDescent="0.2">
      <c r="A495">
        <v>1537</v>
      </c>
      <c r="B495">
        <v>20180812</v>
      </c>
      <c r="C495" t="s">
        <v>73</v>
      </c>
      <c r="D495" t="s">
        <v>25</v>
      </c>
      <c r="E495" t="s">
        <v>13</v>
      </c>
      <c r="F495" t="s">
        <v>27</v>
      </c>
      <c r="G495">
        <v>10</v>
      </c>
      <c r="H495">
        <v>31</v>
      </c>
      <c r="I495">
        <v>1</v>
      </c>
      <c r="J495" t="s">
        <v>47</v>
      </c>
    </row>
    <row r="496" spans="1:10" x14ac:dyDescent="0.2">
      <c r="A496">
        <v>1539</v>
      </c>
      <c r="B496">
        <v>20180812</v>
      </c>
      <c r="C496" t="s">
        <v>73</v>
      </c>
      <c r="D496" t="s">
        <v>25</v>
      </c>
      <c r="E496" t="s">
        <v>13</v>
      </c>
      <c r="F496" t="s">
        <v>27</v>
      </c>
      <c r="G496">
        <v>10</v>
      </c>
      <c r="H496">
        <v>31</v>
      </c>
      <c r="J496" t="s">
        <v>47</v>
      </c>
    </row>
    <row r="497" spans="1:12" x14ac:dyDescent="0.2">
      <c r="A497">
        <v>1541</v>
      </c>
      <c r="B497">
        <v>20180812</v>
      </c>
      <c r="C497" t="s">
        <v>73</v>
      </c>
      <c r="D497" t="s">
        <v>25</v>
      </c>
      <c r="E497" t="s">
        <v>13</v>
      </c>
      <c r="F497" t="s">
        <v>27</v>
      </c>
      <c r="G497">
        <v>10</v>
      </c>
      <c r="H497">
        <v>32</v>
      </c>
      <c r="I497">
        <v>1</v>
      </c>
      <c r="J497" t="s">
        <v>47</v>
      </c>
    </row>
    <row r="498" spans="1:12" x14ac:dyDescent="0.2">
      <c r="A498">
        <v>1543</v>
      </c>
      <c r="B498">
        <v>20180812</v>
      </c>
      <c r="C498" t="s">
        <v>73</v>
      </c>
      <c r="D498" t="s">
        <v>25</v>
      </c>
      <c r="E498" t="s">
        <v>13</v>
      </c>
      <c r="F498" t="s">
        <v>27</v>
      </c>
      <c r="G498">
        <v>10</v>
      </c>
      <c r="H498">
        <v>32</v>
      </c>
      <c r="I498">
        <v>2</v>
      </c>
      <c r="J498" t="s">
        <v>47</v>
      </c>
    </row>
    <row r="499" spans="1:12" x14ac:dyDescent="0.2">
      <c r="A499">
        <v>1545</v>
      </c>
      <c r="B499">
        <v>20180812</v>
      </c>
      <c r="C499" t="s">
        <v>73</v>
      </c>
      <c r="D499" t="s">
        <v>25</v>
      </c>
      <c r="E499" t="s">
        <v>13</v>
      </c>
      <c r="F499" t="s">
        <v>27</v>
      </c>
      <c r="G499">
        <v>10</v>
      </c>
      <c r="H499">
        <v>33</v>
      </c>
      <c r="I499">
        <v>1</v>
      </c>
      <c r="J499" t="s">
        <v>47</v>
      </c>
    </row>
    <row r="500" spans="1:12" x14ac:dyDescent="0.2">
      <c r="A500">
        <v>1548</v>
      </c>
      <c r="B500">
        <v>20180812</v>
      </c>
      <c r="C500" t="s">
        <v>73</v>
      </c>
      <c r="D500" t="s">
        <v>25</v>
      </c>
      <c r="E500" t="s">
        <v>13</v>
      </c>
      <c r="F500" t="s">
        <v>27</v>
      </c>
      <c r="G500">
        <v>10</v>
      </c>
      <c r="H500">
        <v>35</v>
      </c>
      <c r="I500">
        <v>1</v>
      </c>
      <c r="J500" t="s">
        <v>47</v>
      </c>
    </row>
    <row r="501" spans="1:12" x14ac:dyDescent="0.2">
      <c r="A501">
        <v>1550</v>
      </c>
      <c r="B501">
        <v>20180812</v>
      </c>
      <c r="C501" t="s">
        <v>73</v>
      </c>
      <c r="D501" t="s">
        <v>25</v>
      </c>
      <c r="E501" t="s">
        <v>13</v>
      </c>
      <c r="F501" t="s">
        <v>27</v>
      </c>
      <c r="G501">
        <v>10</v>
      </c>
      <c r="H501">
        <v>35</v>
      </c>
      <c r="I501">
        <v>2</v>
      </c>
      <c r="J501" t="s">
        <v>47</v>
      </c>
    </row>
    <row r="502" spans="1:12" x14ac:dyDescent="0.2">
      <c r="A502">
        <v>1552</v>
      </c>
      <c r="B502">
        <v>20180812</v>
      </c>
      <c r="C502" t="s">
        <v>73</v>
      </c>
      <c r="D502" t="s">
        <v>25</v>
      </c>
      <c r="E502" t="s">
        <v>13</v>
      </c>
      <c r="F502" t="s">
        <v>27</v>
      </c>
      <c r="G502">
        <v>8</v>
      </c>
      <c r="H502">
        <v>34</v>
      </c>
      <c r="I502">
        <v>1</v>
      </c>
      <c r="J502" t="s">
        <v>47</v>
      </c>
    </row>
    <row r="503" spans="1:12" x14ac:dyDescent="0.2">
      <c r="A503">
        <v>1553</v>
      </c>
      <c r="B503">
        <v>20180812</v>
      </c>
      <c r="C503" t="s">
        <v>63</v>
      </c>
      <c r="D503" t="s">
        <v>25</v>
      </c>
      <c r="E503" t="s">
        <v>13</v>
      </c>
      <c r="F503" t="s">
        <v>27</v>
      </c>
      <c r="G503">
        <v>10</v>
      </c>
      <c r="H503">
        <v>36</v>
      </c>
      <c r="I503">
        <v>1</v>
      </c>
      <c r="J503" t="s">
        <v>47</v>
      </c>
      <c r="L503" t="s">
        <v>74</v>
      </c>
    </row>
    <row r="504" spans="1:12" x14ac:dyDescent="0.2">
      <c r="A504">
        <v>1555</v>
      </c>
      <c r="B504">
        <v>20180812</v>
      </c>
      <c r="C504" t="s">
        <v>63</v>
      </c>
      <c r="D504" t="s">
        <v>25</v>
      </c>
      <c r="E504" t="s">
        <v>13</v>
      </c>
      <c r="F504" t="s">
        <v>27</v>
      </c>
      <c r="G504">
        <v>10</v>
      </c>
      <c r="H504">
        <v>36</v>
      </c>
      <c r="I504">
        <v>2</v>
      </c>
      <c r="J504" t="s">
        <v>47</v>
      </c>
    </row>
    <row r="505" spans="1:12" x14ac:dyDescent="0.2">
      <c r="A505">
        <v>1556</v>
      </c>
      <c r="B505">
        <v>20180812</v>
      </c>
      <c r="C505" t="s">
        <v>63</v>
      </c>
      <c r="D505" t="s">
        <v>25</v>
      </c>
      <c r="E505" t="s">
        <v>13</v>
      </c>
      <c r="F505" t="s">
        <v>27</v>
      </c>
      <c r="G505">
        <v>10</v>
      </c>
      <c r="H505">
        <v>48</v>
      </c>
      <c r="I505">
        <v>1</v>
      </c>
      <c r="J505" t="s">
        <v>47</v>
      </c>
    </row>
    <row r="506" spans="1:12" x14ac:dyDescent="0.2">
      <c r="A506">
        <v>1558</v>
      </c>
      <c r="B506">
        <v>20180812</v>
      </c>
      <c r="C506" t="s">
        <v>63</v>
      </c>
      <c r="D506" t="s">
        <v>25</v>
      </c>
      <c r="E506" t="s">
        <v>13</v>
      </c>
      <c r="F506" t="s">
        <v>27</v>
      </c>
      <c r="G506">
        <v>5</v>
      </c>
      <c r="H506">
        <v>48</v>
      </c>
      <c r="I506">
        <v>2</v>
      </c>
      <c r="J506" t="s">
        <v>47</v>
      </c>
    </row>
    <row r="507" spans="1:12" x14ac:dyDescent="0.2">
      <c r="A507">
        <v>1559</v>
      </c>
      <c r="B507">
        <v>20180812</v>
      </c>
      <c r="C507" t="s">
        <v>63</v>
      </c>
      <c r="D507" t="s">
        <v>25</v>
      </c>
      <c r="E507" t="s">
        <v>13</v>
      </c>
      <c r="F507" t="s">
        <v>27</v>
      </c>
      <c r="G507">
        <v>10</v>
      </c>
      <c r="H507">
        <v>44</v>
      </c>
      <c r="I507">
        <v>1</v>
      </c>
      <c r="J507" t="s">
        <v>47</v>
      </c>
    </row>
    <row r="508" spans="1:12" x14ac:dyDescent="0.2">
      <c r="A508">
        <v>1561</v>
      </c>
      <c r="B508">
        <v>20180812</v>
      </c>
      <c r="C508" t="s">
        <v>63</v>
      </c>
      <c r="D508" t="s">
        <v>25</v>
      </c>
      <c r="E508" t="s">
        <v>13</v>
      </c>
      <c r="F508" t="s">
        <v>27</v>
      </c>
      <c r="G508">
        <v>10</v>
      </c>
      <c r="H508">
        <v>44</v>
      </c>
      <c r="I508">
        <v>2</v>
      </c>
      <c r="J508" t="s">
        <v>47</v>
      </c>
    </row>
    <row r="509" spans="1:12" x14ac:dyDescent="0.2">
      <c r="A509">
        <v>1562</v>
      </c>
      <c r="B509">
        <v>20180812</v>
      </c>
      <c r="C509" t="s">
        <v>63</v>
      </c>
      <c r="D509" t="s">
        <v>25</v>
      </c>
      <c r="E509" t="s">
        <v>13</v>
      </c>
      <c r="F509" t="s">
        <v>27</v>
      </c>
      <c r="G509">
        <v>10</v>
      </c>
      <c r="H509">
        <v>45</v>
      </c>
      <c r="I509">
        <v>1</v>
      </c>
      <c r="J509" t="s">
        <v>47</v>
      </c>
    </row>
    <row r="510" spans="1:12" x14ac:dyDescent="0.2">
      <c r="A510">
        <v>1564</v>
      </c>
      <c r="B510">
        <v>20180812</v>
      </c>
      <c r="C510" t="s">
        <v>63</v>
      </c>
      <c r="D510" t="s">
        <v>25</v>
      </c>
      <c r="E510" t="s">
        <v>13</v>
      </c>
      <c r="F510" t="s">
        <v>27</v>
      </c>
      <c r="G510">
        <v>8</v>
      </c>
      <c r="H510">
        <v>45</v>
      </c>
      <c r="I510">
        <v>2</v>
      </c>
      <c r="J510" t="s">
        <v>47</v>
      </c>
    </row>
    <row r="511" spans="1:12" x14ac:dyDescent="0.2">
      <c r="A511">
        <v>1565</v>
      </c>
      <c r="B511">
        <v>20180812</v>
      </c>
      <c r="C511" t="s">
        <v>63</v>
      </c>
      <c r="D511" t="s">
        <v>25</v>
      </c>
      <c r="E511" t="s">
        <v>13</v>
      </c>
      <c r="F511" t="s">
        <v>27</v>
      </c>
      <c r="G511">
        <v>10</v>
      </c>
      <c r="H511">
        <v>47</v>
      </c>
      <c r="I511">
        <v>1</v>
      </c>
      <c r="J511" t="s">
        <v>47</v>
      </c>
    </row>
    <row r="512" spans="1:12" x14ac:dyDescent="0.2">
      <c r="A512">
        <v>1567</v>
      </c>
      <c r="B512">
        <v>20180812</v>
      </c>
      <c r="C512" t="s">
        <v>63</v>
      </c>
      <c r="D512" t="s">
        <v>25</v>
      </c>
      <c r="E512" t="s">
        <v>13</v>
      </c>
      <c r="F512" t="s">
        <v>27</v>
      </c>
      <c r="G512">
        <v>10</v>
      </c>
      <c r="H512">
        <v>47</v>
      </c>
      <c r="I512">
        <v>2</v>
      </c>
      <c r="J512" t="s">
        <v>47</v>
      </c>
    </row>
    <row r="513" spans="1:10" x14ac:dyDescent="0.2">
      <c r="A513">
        <v>1569</v>
      </c>
      <c r="B513">
        <v>20180812</v>
      </c>
      <c r="C513" t="s">
        <v>63</v>
      </c>
      <c r="D513" t="s">
        <v>25</v>
      </c>
      <c r="E513" t="s">
        <v>13</v>
      </c>
      <c r="F513" t="s">
        <v>27</v>
      </c>
      <c r="G513">
        <v>10</v>
      </c>
      <c r="H513">
        <v>46</v>
      </c>
      <c r="I513">
        <v>1</v>
      </c>
      <c r="J513" t="s">
        <v>47</v>
      </c>
    </row>
    <row r="514" spans="1:10" x14ac:dyDescent="0.2">
      <c r="A514">
        <v>1571</v>
      </c>
      <c r="B514">
        <v>20180812</v>
      </c>
      <c r="C514" t="s">
        <v>73</v>
      </c>
      <c r="D514" t="s">
        <v>25</v>
      </c>
      <c r="E514" t="s">
        <v>13</v>
      </c>
      <c r="F514" t="s">
        <v>26</v>
      </c>
      <c r="G514">
        <v>10</v>
      </c>
      <c r="H514">
        <v>30</v>
      </c>
      <c r="I514">
        <v>1</v>
      </c>
      <c r="J514" t="s">
        <v>47</v>
      </c>
    </row>
    <row r="515" spans="1:10" x14ac:dyDescent="0.2">
      <c r="A515">
        <v>1574</v>
      </c>
      <c r="B515">
        <v>20180812</v>
      </c>
      <c r="C515" t="s">
        <v>73</v>
      </c>
      <c r="D515" t="s">
        <v>25</v>
      </c>
      <c r="E515" t="s">
        <v>13</v>
      </c>
      <c r="F515" t="s">
        <v>26</v>
      </c>
      <c r="G515">
        <v>10</v>
      </c>
      <c r="H515">
        <v>27</v>
      </c>
      <c r="I515">
        <v>1</v>
      </c>
      <c r="J515" t="s">
        <v>47</v>
      </c>
    </row>
    <row r="516" spans="1:10" x14ac:dyDescent="0.2">
      <c r="A516">
        <v>1576</v>
      </c>
      <c r="B516">
        <v>20180812</v>
      </c>
      <c r="C516" t="s">
        <v>73</v>
      </c>
      <c r="D516" t="s">
        <v>25</v>
      </c>
      <c r="E516" t="s">
        <v>13</v>
      </c>
      <c r="F516" t="s">
        <v>26</v>
      </c>
      <c r="G516">
        <v>10</v>
      </c>
      <c r="H516">
        <v>27</v>
      </c>
      <c r="I516">
        <v>2</v>
      </c>
      <c r="J516" t="s">
        <v>47</v>
      </c>
    </row>
    <row r="517" spans="1:10" x14ac:dyDescent="0.2">
      <c r="A517">
        <v>1578</v>
      </c>
      <c r="B517">
        <v>20180812</v>
      </c>
      <c r="C517" t="s">
        <v>73</v>
      </c>
      <c r="D517" t="s">
        <v>25</v>
      </c>
      <c r="E517" t="s">
        <v>13</v>
      </c>
      <c r="F517" t="s">
        <v>26</v>
      </c>
      <c r="G517">
        <v>10</v>
      </c>
      <c r="H517">
        <v>25</v>
      </c>
      <c r="I517">
        <v>1</v>
      </c>
      <c r="J517" t="s">
        <v>47</v>
      </c>
    </row>
    <row r="518" spans="1:10" x14ac:dyDescent="0.2">
      <c r="A518">
        <v>1580</v>
      </c>
      <c r="B518">
        <v>20180812</v>
      </c>
      <c r="C518" t="s">
        <v>73</v>
      </c>
      <c r="D518" t="s">
        <v>25</v>
      </c>
      <c r="E518" t="s">
        <v>13</v>
      </c>
      <c r="F518" t="s">
        <v>26</v>
      </c>
      <c r="G518">
        <v>10</v>
      </c>
      <c r="H518">
        <v>25</v>
      </c>
      <c r="I518">
        <v>2</v>
      </c>
      <c r="J518" t="s">
        <v>47</v>
      </c>
    </row>
    <row r="519" spans="1:10" x14ac:dyDescent="0.2">
      <c r="A519">
        <v>1582</v>
      </c>
      <c r="B519">
        <v>20180812</v>
      </c>
      <c r="C519" t="s">
        <v>73</v>
      </c>
      <c r="D519" t="s">
        <v>25</v>
      </c>
      <c r="E519" t="s">
        <v>13</v>
      </c>
      <c r="F519" t="s">
        <v>26</v>
      </c>
      <c r="G519">
        <v>10</v>
      </c>
      <c r="H519">
        <v>26</v>
      </c>
      <c r="I519">
        <v>1</v>
      </c>
      <c r="J519" t="s">
        <v>47</v>
      </c>
    </row>
    <row r="520" spans="1:10" x14ac:dyDescent="0.2">
      <c r="A520">
        <v>1584</v>
      </c>
      <c r="B520">
        <v>20180812</v>
      </c>
      <c r="C520" t="s">
        <v>73</v>
      </c>
      <c r="D520" t="s">
        <v>25</v>
      </c>
      <c r="E520" t="s">
        <v>13</v>
      </c>
      <c r="F520" t="s">
        <v>26</v>
      </c>
      <c r="G520">
        <v>10</v>
      </c>
      <c r="H520">
        <v>26</v>
      </c>
      <c r="I520">
        <v>2</v>
      </c>
      <c r="J520" t="s">
        <v>47</v>
      </c>
    </row>
    <row r="521" spans="1:10" x14ac:dyDescent="0.2">
      <c r="A521">
        <v>1586</v>
      </c>
      <c r="B521">
        <v>20180812</v>
      </c>
      <c r="C521" t="s">
        <v>73</v>
      </c>
      <c r="D521" t="s">
        <v>25</v>
      </c>
      <c r="E521" t="s">
        <v>13</v>
      </c>
      <c r="F521" t="s">
        <v>26</v>
      </c>
      <c r="G521">
        <v>10</v>
      </c>
      <c r="H521">
        <v>29</v>
      </c>
      <c r="I521">
        <v>1</v>
      </c>
      <c r="J521" t="s">
        <v>47</v>
      </c>
    </row>
    <row r="522" spans="1:10" x14ac:dyDescent="0.2">
      <c r="A522">
        <v>1588</v>
      </c>
      <c r="B522">
        <v>20180812</v>
      </c>
      <c r="C522" t="s">
        <v>73</v>
      </c>
      <c r="D522" t="s">
        <v>25</v>
      </c>
      <c r="E522" t="s">
        <v>13</v>
      </c>
      <c r="F522" t="s">
        <v>26</v>
      </c>
      <c r="G522">
        <v>10</v>
      </c>
      <c r="H522">
        <v>29</v>
      </c>
      <c r="I522">
        <v>2</v>
      </c>
      <c r="J522" t="s">
        <v>47</v>
      </c>
    </row>
    <row r="523" spans="1:10" x14ac:dyDescent="0.2">
      <c r="A523">
        <v>1590</v>
      </c>
      <c r="B523">
        <v>20180812</v>
      </c>
      <c r="C523" t="s">
        <v>73</v>
      </c>
      <c r="D523" t="s">
        <v>25</v>
      </c>
      <c r="E523" t="s">
        <v>13</v>
      </c>
      <c r="F523" t="s">
        <v>26</v>
      </c>
      <c r="G523">
        <v>10</v>
      </c>
      <c r="H523">
        <v>28</v>
      </c>
      <c r="I523">
        <v>1</v>
      </c>
      <c r="J523" t="s">
        <v>47</v>
      </c>
    </row>
    <row r="524" spans="1:10" x14ac:dyDescent="0.2">
      <c r="A524">
        <v>1592</v>
      </c>
      <c r="B524">
        <v>20180812</v>
      </c>
      <c r="C524" t="s">
        <v>73</v>
      </c>
      <c r="D524" t="s">
        <v>25</v>
      </c>
      <c r="E524" t="s">
        <v>13</v>
      </c>
      <c r="F524" t="s">
        <v>26</v>
      </c>
      <c r="G524">
        <v>10</v>
      </c>
      <c r="H524">
        <v>28</v>
      </c>
      <c r="I524">
        <v>2</v>
      </c>
      <c r="J524" t="s">
        <v>47</v>
      </c>
    </row>
    <row r="525" spans="1:10" x14ac:dyDescent="0.2">
      <c r="A525">
        <v>1594</v>
      </c>
      <c r="B525">
        <v>20180812</v>
      </c>
      <c r="C525" t="s">
        <v>63</v>
      </c>
      <c r="D525" t="s">
        <v>25</v>
      </c>
      <c r="E525" t="s">
        <v>13</v>
      </c>
      <c r="F525" t="s">
        <v>26</v>
      </c>
      <c r="G525">
        <v>10</v>
      </c>
      <c r="H525">
        <v>37</v>
      </c>
      <c r="I525">
        <v>1</v>
      </c>
      <c r="J525" t="s">
        <v>47</v>
      </c>
    </row>
    <row r="526" spans="1:10" x14ac:dyDescent="0.2">
      <c r="A526">
        <v>1596</v>
      </c>
      <c r="B526">
        <v>20180812</v>
      </c>
      <c r="C526" t="s">
        <v>63</v>
      </c>
      <c r="D526" t="s">
        <v>25</v>
      </c>
      <c r="E526" t="s">
        <v>13</v>
      </c>
      <c r="F526" t="s">
        <v>26</v>
      </c>
      <c r="G526">
        <v>10</v>
      </c>
      <c r="H526">
        <v>37</v>
      </c>
      <c r="I526">
        <v>2</v>
      </c>
      <c r="J526" t="s">
        <v>47</v>
      </c>
    </row>
    <row r="527" spans="1:10" x14ac:dyDescent="0.2">
      <c r="A527">
        <v>1598</v>
      </c>
      <c r="B527">
        <v>20180812</v>
      </c>
      <c r="C527" t="s">
        <v>63</v>
      </c>
      <c r="D527" t="s">
        <v>25</v>
      </c>
      <c r="E527" t="s">
        <v>13</v>
      </c>
      <c r="F527" t="s">
        <v>26</v>
      </c>
      <c r="G527">
        <v>10</v>
      </c>
      <c r="H527">
        <v>39</v>
      </c>
      <c r="I527">
        <v>1</v>
      </c>
      <c r="J527" t="s">
        <v>47</v>
      </c>
    </row>
    <row r="528" spans="1:10" x14ac:dyDescent="0.2">
      <c r="A528">
        <v>1600</v>
      </c>
      <c r="B528">
        <v>20180812</v>
      </c>
      <c r="C528" t="s">
        <v>63</v>
      </c>
      <c r="D528" t="s">
        <v>25</v>
      </c>
      <c r="E528" t="s">
        <v>13</v>
      </c>
      <c r="F528" t="s">
        <v>26</v>
      </c>
      <c r="G528">
        <v>10</v>
      </c>
      <c r="H528">
        <v>39</v>
      </c>
      <c r="I528">
        <v>2</v>
      </c>
      <c r="J528" t="s">
        <v>47</v>
      </c>
    </row>
    <row r="529" spans="1:10" x14ac:dyDescent="0.2">
      <c r="A529">
        <v>1602</v>
      </c>
      <c r="B529">
        <v>20180812</v>
      </c>
      <c r="C529" t="s">
        <v>63</v>
      </c>
      <c r="D529" t="s">
        <v>25</v>
      </c>
      <c r="E529" t="s">
        <v>13</v>
      </c>
      <c r="F529" t="s">
        <v>26</v>
      </c>
      <c r="G529">
        <v>10</v>
      </c>
      <c r="H529">
        <v>38</v>
      </c>
      <c r="I529">
        <v>1</v>
      </c>
      <c r="J529" t="s">
        <v>47</v>
      </c>
    </row>
    <row r="530" spans="1:10" x14ac:dyDescent="0.2">
      <c r="A530">
        <v>1604</v>
      </c>
      <c r="B530">
        <v>20180812</v>
      </c>
      <c r="C530" t="s">
        <v>63</v>
      </c>
      <c r="D530" t="s">
        <v>25</v>
      </c>
      <c r="E530" t="s">
        <v>13</v>
      </c>
      <c r="F530" t="s">
        <v>26</v>
      </c>
      <c r="G530">
        <v>10</v>
      </c>
      <c r="H530">
        <v>38</v>
      </c>
      <c r="I530">
        <v>2</v>
      </c>
      <c r="J530" t="s">
        <v>47</v>
      </c>
    </row>
    <row r="531" spans="1:10" x14ac:dyDescent="0.2">
      <c r="A531">
        <v>1606</v>
      </c>
      <c r="B531">
        <v>20180812</v>
      </c>
      <c r="C531" t="s">
        <v>63</v>
      </c>
      <c r="D531" t="s">
        <v>25</v>
      </c>
      <c r="E531" t="s">
        <v>13</v>
      </c>
      <c r="F531" t="s">
        <v>26</v>
      </c>
      <c r="G531">
        <v>10</v>
      </c>
      <c r="H531">
        <v>40</v>
      </c>
      <c r="I531">
        <v>1</v>
      </c>
      <c r="J531" t="s">
        <v>47</v>
      </c>
    </row>
    <row r="532" spans="1:10" x14ac:dyDescent="0.2">
      <c r="A532">
        <v>1609</v>
      </c>
      <c r="B532">
        <v>20180812</v>
      </c>
      <c r="C532" t="s">
        <v>63</v>
      </c>
      <c r="D532" t="s">
        <v>25</v>
      </c>
      <c r="E532" t="s">
        <v>13</v>
      </c>
      <c r="F532" t="s">
        <v>26</v>
      </c>
      <c r="G532">
        <v>10</v>
      </c>
      <c r="H532">
        <v>42</v>
      </c>
      <c r="I532">
        <v>1</v>
      </c>
      <c r="J532" t="s">
        <v>47</v>
      </c>
    </row>
    <row r="533" spans="1:10" x14ac:dyDescent="0.2">
      <c r="A533">
        <v>1612</v>
      </c>
      <c r="B533">
        <v>20180812</v>
      </c>
      <c r="C533" t="s">
        <v>63</v>
      </c>
      <c r="D533" t="s">
        <v>25</v>
      </c>
      <c r="E533" t="s">
        <v>13</v>
      </c>
      <c r="F533" t="s">
        <v>26</v>
      </c>
      <c r="G533">
        <v>10</v>
      </c>
      <c r="H533">
        <v>41</v>
      </c>
      <c r="I533">
        <v>1</v>
      </c>
      <c r="J533" t="s">
        <v>47</v>
      </c>
    </row>
    <row r="534" spans="1:10" x14ac:dyDescent="0.2">
      <c r="A534">
        <v>1614</v>
      </c>
      <c r="B534">
        <v>20180812</v>
      </c>
      <c r="C534" t="s">
        <v>63</v>
      </c>
      <c r="D534" t="s">
        <v>25</v>
      </c>
      <c r="E534" t="s">
        <v>13</v>
      </c>
      <c r="F534" t="s">
        <v>26</v>
      </c>
      <c r="G534">
        <v>10</v>
      </c>
      <c r="H534">
        <v>41</v>
      </c>
      <c r="I534">
        <v>2</v>
      </c>
      <c r="J534" t="s">
        <v>47</v>
      </c>
    </row>
    <row r="535" spans="1:10" x14ac:dyDescent="0.2">
      <c r="A535">
        <v>1616</v>
      </c>
      <c r="B535">
        <v>20180813</v>
      </c>
      <c r="C535" t="s">
        <v>48</v>
      </c>
      <c r="D535" t="s">
        <v>12</v>
      </c>
      <c r="E535" s="1" t="s">
        <v>13</v>
      </c>
      <c r="F535" t="s">
        <v>14</v>
      </c>
      <c r="G535">
        <v>20</v>
      </c>
      <c r="H535" t="s">
        <v>14</v>
      </c>
      <c r="I535">
        <v>1</v>
      </c>
      <c r="J535" t="s">
        <v>47</v>
      </c>
    </row>
    <row r="536" spans="1:10" x14ac:dyDescent="0.2">
      <c r="A536">
        <v>1619</v>
      </c>
      <c r="B536">
        <v>20180813</v>
      </c>
      <c r="C536" t="s">
        <v>59</v>
      </c>
      <c r="D536" t="s">
        <v>12</v>
      </c>
      <c r="E536" s="1" t="s">
        <v>13</v>
      </c>
      <c r="F536" t="s">
        <v>14</v>
      </c>
      <c r="G536">
        <v>23</v>
      </c>
      <c r="H536" t="s">
        <v>14</v>
      </c>
      <c r="I536">
        <v>1</v>
      </c>
      <c r="J536" t="s">
        <v>47</v>
      </c>
    </row>
    <row r="537" spans="1:10" x14ac:dyDescent="0.2">
      <c r="A537">
        <v>1622</v>
      </c>
      <c r="B537">
        <v>20180813</v>
      </c>
      <c r="C537" t="s">
        <v>65</v>
      </c>
      <c r="D537" t="s">
        <v>12</v>
      </c>
      <c r="E537" s="1" t="s">
        <v>13</v>
      </c>
      <c r="F537" t="s">
        <v>14</v>
      </c>
      <c r="G537">
        <v>26</v>
      </c>
      <c r="H537" t="s">
        <v>14</v>
      </c>
      <c r="I537">
        <v>1</v>
      </c>
      <c r="J537" t="s">
        <v>47</v>
      </c>
    </row>
    <row r="538" spans="1:10" x14ac:dyDescent="0.2">
      <c r="A538">
        <v>1625</v>
      </c>
      <c r="B538">
        <v>20180813</v>
      </c>
      <c r="C538" t="s">
        <v>64</v>
      </c>
      <c r="D538" t="s">
        <v>12</v>
      </c>
      <c r="E538" s="1" t="s">
        <v>13</v>
      </c>
      <c r="F538" t="s">
        <v>14</v>
      </c>
      <c r="G538">
        <v>29</v>
      </c>
      <c r="H538" t="s">
        <v>14</v>
      </c>
      <c r="I538">
        <v>1</v>
      </c>
      <c r="J538" t="s">
        <v>47</v>
      </c>
    </row>
    <row r="539" spans="1:10" x14ac:dyDescent="0.2">
      <c r="A539">
        <v>1628</v>
      </c>
      <c r="B539">
        <v>20180813</v>
      </c>
      <c r="C539" t="s">
        <v>71</v>
      </c>
      <c r="D539" t="s">
        <v>12</v>
      </c>
      <c r="E539" s="1" t="s">
        <v>13</v>
      </c>
      <c r="F539" t="s">
        <v>14</v>
      </c>
      <c r="G539">
        <v>32</v>
      </c>
      <c r="H539" t="s">
        <v>14</v>
      </c>
      <c r="I539">
        <v>1</v>
      </c>
      <c r="J539" t="s">
        <v>47</v>
      </c>
    </row>
    <row r="540" spans="1:10" x14ac:dyDescent="0.2">
      <c r="A540">
        <v>1631</v>
      </c>
      <c r="B540">
        <v>20180813</v>
      </c>
      <c r="C540" t="s">
        <v>46</v>
      </c>
      <c r="D540" t="s">
        <v>12</v>
      </c>
      <c r="E540" s="1" t="s">
        <v>13</v>
      </c>
      <c r="F540" t="s">
        <v>14</v>
      </c>
      <c r="G540">
        <v>35</v>
      </c>
      <c r="H540" t="s">
        <v>14</v>
      </c>
      <c r="I540">
        <v>1</v>
      </c>
      <c r="J540" t="s">
        <v>47</v>
      </c>
    </row>
    <row r="541" spans="1:10" x14ac:dyDescent="0.2">
      <c r="A541">
        <v>1634</v>
      </c>
      <c r="B541">
        <v>20180813</v>
      </c>
      <c r="C541" t="s">
        <v>55</v>
      </c>
      <c r="D541" t="s">
        <v>12</v>
      </c>
      <c r="E541" s="1" t="s">
        <v>13</v>
      </c>
      <c r="F541" t="s">
        <v>14</v>
      </c>
      <c r="G541">
        <v>38</v>
      </c>
      <c r="H541" t="s">
        <v>14</v>
      </c>
      <c r="I541">
        <v>1</v>
      </c>
      <c r="J541" t="s">
        <v>47</v>
      </c>
    </row>
    <row r="542" spans="1:10" x14ac:dyDescent="0.2">
      <c r="A542">
        <v>1637</v>
      </c>
      <c r="B542">
        <v>20180813</v>
      </c>
      <c r="C542" t="s">
        <v>49</v>
      </c>
      <c r="D542" t="s">
        <v>12</v>
      </c>
      <c r="E542" s="1" t="s">
        <v>13</v>
      </c>
      <c r="F542" t="s">
        <v>14</v>
      </c>
      <c r="G542">
        <v>41</v>
      </c>
      <c r="H542" t="s">
        <v>14</v>
      </c>
      <c r="I542">
        <v>1</v>
      </c>
      <c r="J542" t="s">
        <v>47</v>
      </c>
    </row>
    <row r="543" spans="1:10" x14ac:dyDescent="0.2">
      <c r="A543">
        <v>1640</v>
      </c>
      <c r="B543">
        <v>20180813</v>
      </c>
      <c r="C543" t="s">
        <v>75</v>
      </c>
      <c r="D543" t="s">
        <v>12</v>
      </c>
      <c r="E543" s="1" t="s">
        <v>13</v>
      </c>
      <c r="F543" t="s">
        <v>14</v>
      </c>
      <c r="G543">
        <v>44</v>
      </c>
      <c r="H543" t="s">
        <v>14</v>
      </c>
      <c r="I543">
        <v>1</v>
      </c>
      <c r="J543" t="s">
        <v>47</v>
      </c>
    </row>
    <row r="544" spans="1:10" x14ac:dyDescent="0.2">
      <c r="A544">
        <v>1643</v>
      </c>
      <c r="B544">
        <v>20180813</v>
      </c>
      <c r="C544" t="s">
        <v>55</v>
      </c>
      <c r="D544" t="s">
        <v>12</v>
      </c>
      <c r="E544" s="1" t="s">
        <v>13</v>
      </c>
      <c r="F544" t="s">
        <v>14</v>
      </c>
      <c r="G544">
        <v>47</v>
      </c>
      <c r="H544" t="s">
        <v>14</v>
      </c>
      <c r="I544">
        <v>1</v>
      </c>
      <c r="J544" t="s">
        <v>47</v>
      </c>
    </row>
    <row r="545" spans="1:10" x14ac:dyDescent="0.2">
      <c r="A545">
        <v>1646</v>
      </c>
      <c r="B545">
        <v>20180813</v>
      </c>
      <c r="C545" t="s">
        <v>62</v>
      </c>
      <c r="D545" t="s">
        <v>12</v>
      </c>
      <c r="E545" s="1" t="s">
        <v>13</v>
      </c>
      <c r="F545" t="s">
        <v>14</v>
      </c>
      <c r="G545">
        <v>50</v>
      </c>
      <c r="H545" t="s">
        <v>14</v>
      </c>
      <c r="I545">
        <v>1</v>
      </c>
      <c r="J545" t="s">
        <v>47</v>
      </c>
    </row>
    <row r="546" spans="1:10" x14ac:dyDescent="0.2">
      <c r="A546">
        <v>1649</v>
      </c>
      <c r="B546">
        <v>20180813</v>
      </c>
      <c r="C546" t="s">
        <v>56</v>
      </c>
      <c r="D546" t="s">
        <v>12</v>
      </c>
      <c r="E546" s="1" t="s">
        <v>13</v>
      </c>
      <c r="F546" t="s">
        <v>14</v>
      </c>
      <c r="G546">
        <v>53</v>
      </c>
      <c r="H546" t="s">
        <v>14</v>
      </c>
      <c r="I546">
        <v>1</v>
      </c>
      <c r="J546" t="s">
        <v>47</v>
      </c>
    </row>
    <row r="547" spans="1:10" x14ac:dyDescent="0.2">
      <c r="A547">
        <v>1652</v>
      </c>
      <c r="B547">
        <v>20180813</v>
      </c>
      <c r="C547" t="s">
        <v>54</v>
      </c>
      <c r="D547" t="s">
        <v>12</v>
      </c>
      <c r="E547" s="1" t="s">
        <v>13</v>
      </c>
      <c r="F547" t="s">
        <v>14</v>
      </c>
      <c r="G547">
        <v>21</v>
      </c>
      <c r="H547" t="s">
        <v>14</v>
      </c>
      <c r="I547">
        <v>1</v>
      </c>
      <c r="J547" t="s">
        <v>47</v>
      </c>
    </row>
    <row r="548" spans="1:10" x14ac:dyDescent="0.2">
      <c r="A548">
        <v>1655</v>
      </c>
      <c r="B548">
        <v>20180813</v>
      </c>
      <c r="C548" t="s">
        <v>70</v>
      </c>
      <c r="D548" t="s">
        <v>12</v>
      </c>
      <c r="E548" s="1" t="s">
        <v>13</v>
      </c>
      <c r="F548" t="s">
        <v>14</v>
      </c>
      <c r="G548">
        <v>24</v>
      </c>
      <c r="H548" t="s">
        <v>14</v>
      </c>
      <c r="I548">
        <v>1</v>
      </c>
      <c r="J548" t="s">
        <v>47</v>
      </c>
    </row>
    <row r="549" spans="1:10" x14ac:dyDescent="0.2">
      <c r="A549">
        <v>1658</v>
      </c>
      <c r="B549">
        <v>20180813</v>
      </c>
      <c r="C549" t="s">
        <v>69</v>
      </c>
      <c r="D549" t="s">
        <v>12</v>
      </c>
      <c r="E549" s="1" t="s">
        <v>13</v>
      </c>
      <c r="F549" t="s">
        <v>14</v>
      </c>
      <c r="G549">
        <v>27</v>
      </c>
      <c r="H549" t="s">
        <v>14</v>
      </c>
      <c r="I549">
        <v>1</v>
      </c>
      <c r="J549" t="s">
        <v>47</v>
      </c>
    </row>
    <row r="550" spans="1:10" x14ac:dyDescent="0.2">
      <c r="A550">
        <v>1661</v>
      </c>
      <c r="B550">
        <v>20180813</v>
      </c>
      <c r="C550" t="s">
        <v>61</v>
      </c>
      <c r="D550" t="s">
        <v>12</v>
      </c>
      <c r="E550" s="1" t="s">
        <v>13</v>
      </c>
      <c r="F550" t="s">
        <v>14</v>
      </c>
      <c r="G550">
        <v>30</v>
      </c>
      <c r="H550" t="s">
        <v>14</v>
      </c>
      <c r="I550">
        <v>1</v>
      </c>
      <c r="J550" t="s">
        <v>47</v>
      </c>
    </row>
    <row r="551" spans="1:10" x14ac:dyDescent="0.2">
      <c r="A551">
        <v>1664</v>
      </c>
      <c r="B551">
        <v>20180813</v>
      </c>
      <c r="C551" t="s">
        <v>63</v>
      </c>
      <c r="D551" t="s">
        <v>25</v>
      </c>
      <c r="E551" t="s">
        <v>13</v>
      </c>
      <c r="F551" t="s">
        <v>26</v>
      </c>
      <c r="G551">
        <v>10</v>
      </c>
      <c r="H551">
        <v>49</v>
      </c>
      <c r="I551">
        <v>1</v>
      </c>
      <c r="J551" t="s">
        <v>47</v>
      </c>
    </row>
    <row r="552" spans="1:10" x14ac:dyDescent="0.2">
      <c r="A552">
        <v>1665</v>
      </c>
      <c r="B552">
        <v>20180813</v>
      </c>
      <c r="C552" t="s">
        <v>63</v>
      </c>
      <c r="D552" t="s">
        <v>25</v>
      </c>
      <c r="E552" t="s">
        <v>13</v>
      </c>
      <c r="F552" t="s">
        <v>26</v>
      </c>
      <c r="G552">
        <v>10</v>
      </c>
      <c r="H552">
        <v>49</v>
      </c>
      <c r="I552">
        <v>1</v>
      </c>
      <c r="J552" t="s">
        <v>47</v>
      </c>
    </row>
    <row r="553" spans="1:10" x14ac:dyDescent="0.2">
      <c r="A553">
        <v>1666</v>
      </c>
      <c r="B553">
        <v>20180813</v>
      </c>
      <c r="C553" t="s">
        <v>63</v>
      </c>
      <c r="D553" t="s">
        <v>25</v>
      </c>
      <c r="E553" t="s">
        <v>13</v>
      </c>
      <c r="F553" t="s">
        <v>26</v>
      </c>
      <c r="G553">
        <v>10</v>
      </c>
      <c r="H553">
        <v>50</v>
      </c>
      <c r="I553">
        <v>1</v>
      </c>
      <c r="J553" t="s">
        <v>47</v>
      </c>
    </row>
    <row r="554" spans="1:10" x14ac:dyDescent="0.2">
      <c r="A554">
        <v>1667</v>
      </c>
      <c r="B554">
        <v>20180813</v>
      </c>
      <c r="C554" t="s">
        <v>63</v>
      </c>
      <c r="D554" t="s">
        <v>25</v>
      </c>
      <c r="E554" t="s">
        <v>13</v>
      </c>
      <c r="F554" t="s">
        <v>26</v>
      </c>
      <c r="G554">
        <v>10</v>
      </c>
      <c r="H554">
        <v>51</v>
      </c>
      <c r="I554">
        <v>1</v>
      </c>
      <c r="J554" t="s">
        <v>47</v>
      </c>
    </row>
    <row r="555" spans="1:10" x14ac:dyDescent="0.2">
      <c r="A555">
        <v>1668</v>
      </c>
      <c r="B555">
        <v>20180813</v>
      </c>
      <c r="C555" t="s">
        <v>63</v>
      </c>
      <c r="D555" t="s">
        <v>25</v>
      </c>
      <c r="E555" t="s">
        <v>13</v>
      </c>
      <c r="F555" t="s">
        <v>26</v>
      </c>
      <c r="G555">
        <v>10</v>
      </c>
      <c r="H555">
        <v>52</v>
      </c>
      <c r="I555">
        <v>1</v>
      </c>
      <c r="J555" t="s">
        <v>47</v>
      </c>
    </row>
    <row r="556" spans="1:10" x14ac:dyDescent="0.2">
      <c r="A556">
        <v>1669</v>
      </c>
      <c r="B556">
        <v>20180813</v>
      </c>
      <c r="C556" t="s">
        <v>63</v>
      </c>
      <c r="D556" t="s">
        <v>25</v>
      </c>
      <c r="E556" t="s">
        <v>13</v>
      </c>
      <c r="F556" t="s">
        <v>26</v>
      </c>
      <c r="G556">
        <v>10</v>
      </c>
      <c r="H556">
        <v>52</v>
      </c>
      <c r="I556">
        <v>1</v>
      </c>
      <c r="J556" t="s">
        <v>47</v>
      </c>
    </row>
    <row r="557" spans="1:10" x14ac:dyDescent="0.2">
      <c r="A557">
        <v>1670</v>
      </c>
      <c r="B557">
        <v>20180813</v>
      </c>
      <c r="C557" t="s">
        <v>60</v>
      </c>
      <c r="D557" t="s">
        <v>12</v>
      </c>
      <c r="E557" s="1" t="s">
        <v>13</v>
      </c>
      <c r="F557" t="s">
        <v>14</v>
      </c>
      <c r="G557">
        <v>20</v>
      </c>
      <c r="H557" t="s">
        <v>14</v>
      </c>
      <c r="I557">
        <v>1</v>
      </c>
      <c r="J557" t="s">
        <v>47</v>
      </c>
    </row>
    <row r="558" spans="1:10" x14ac:dyDescent="0.2">
      <c r="A558">
        <v>1673</v>
      </c>
      <c r="B558">
        <v>20180813</v>
      </c>
      <c r="C558" t="s">
        <v>63</v>
      </c>
      <c r="D558" t="s">
        <v>25</v>
      </c>
      <c r="E558" t="s">
        <v>13</v>
      </c>
      <c r="F558" t="s">
        <v>26</v>
      </c>
      <c r="G558">
        <v>10</v>
      </c>
      <c r="H558">
        <v>53</v>
      </c>
      <c r="I558">
        <v>1</v>
      </c>
      <c r="J558" t="s">
        <v>47</v>
      </c>
    </row>
    <row r="559" spans="1:10" x14ac:dyDescent="0.2">
      <c r="A559">
        <v>1675</v>
      </c>
      <c r="B559">
        <v>20180813</v>
      </c>
      <c r="C559" t="s">
        <v>63</v>
      </c>
      <c r="D559" t="s">
        <v>25</v>
      </c>
      <c r="E559" t="s">
        <v>13</v>
      </c>
      <c r="F559" t="s">
        <v>26</v>
      </c>
      <c r="G559">
        <v>9</v>
      </c>
      <c r="H559">
        <v>54</v>
      </c>
      <c r="I559">
        <v>1</v>
      </c>
      <c r="J559" t="s">
        <v>47</v>
      </c>
    </row>
    <row r="560" spans="1:10" x14ac:dyDescent="0.2">
      <c r="A560">
        <v>1676</v>
      </c>
      <c r="B560">
        <v>20180813</v>
      </c>
      <c r="C560" t="s">
        <v>63</v>
      </c>
      <c r="D560" t="s">
        <v>25</v>
      </c>
      <c r="E560" t="s">
        <v>13</v>
      </c>
      <c r="F560" t="s">
        <v>27</v>
      </c>
      <c r="G560">
        <v>9</v>
      </c>
      <c r="H560">
        <v>55</v>
      </c>
      <c r="I560">
        <v>1</v>
      </c>
      <c r="J560" t="s">
        <v>47</v>
      </c>
    </row>
    <row r="561" spans="1:10" x14ac:dyDescent="0.2">
      <c r="A561">
        <v>1677</v>
      </c>
      <c r="B561">
        <v>20180813</v>
      </c>
      <c r="C561" t="s">
        <v>63</v>
      </c>
      <c r="D561" t="s">
        <v>25</v>
      </c>
      <c r="E561" t="s">
        <v>13</v>
      </c>
      <c r="F561" t="s">
        <v>27</v>
      </c>
      <c r="G561">
        <v>7</v>
      </c>
      <c r="H561">
        <v>56</v>
      </c>
      <c r="I561">
        <v>1</v>
      </c>
      <c r="J561" t="s">
        <v>47</v>
      </c>
    </row>
    <row r="562" spans="1:10" x14ac:dyDescent="0.2">
      <c r="A562">
        <v>1678</v>
      </c>
      <c r="B562">
        <v>20180813</v>
      </c>
      <c r="C562" t="s">
        <v>63</v>
      </c>
      <c r="D562" t="s">
        <v>25</v>
      </c>
      <c r="E562" t="s">
        <v>13</v>
      </c>
      <c r="F562" t="s">
        <v>27</v>
      </c>
      <c r="G562">
        <v>9</v>
      </c>
      <c r="H562">
        <v>58</v>
      </c>
      <c r="I562">
        <v>1</v>
      </c>
      <c r="J562" t="s">
        <v>47</v>
      </c>
    </row>
    <row r="563" spans="1:10" x14ac:dyDescent="0.2">
      <c r="A563">
        <v>1679</v>
      </c>
      <c r="B563">
        <v>20180813</v>
      </c>
      <c r="C563" t="s">
        <v>63</v>
      </c>
      <c r="D563" t="s">
        <v>25</v>
      </c>
      <c r="E563" t="s">
        <v>13</v>
      </c>
      <c r="F563" t="s">
        <v>27</v>
      </c>
      <c r="G563">
        <v>10</v>
      </c>
      <c r="H563">
        <v>59</v>
      </c>
      <c r="I563">
        <v>1</v>
      </c>
      <c r="J563" t="s">
        <v>47</v>
      </c>
    </row>
    <row r="564" spans="1:10" x14ac:dyDescent="0.2">
      <c r="A564">
        <v>1680</v>
      </c>
      <c r="B564">
        <v>20180813</v>
      </c>
      <c r="C564" t="s">
        <v>63</v>
      </c>
      <c r="D564" t="s">
        <v>25</v>
      </c>
      <c r="E564" t="s">
        <v>13</v>
      </c>
      <c r="F564" t="s">
        <v>27</v>
      </c>
      <c r="G564">
        <v>10</v>
      </c>
      <c r="H564">
        <v>57</v>
      </c>
      <c r="I564">
        <v>1</v>
      </c>
      <c r="J564" t="s">
        <v>47</v>
      </c>
    </row>
    <row r="565" spans="1:10" x14ac:dyDescent="0.2">
      <c r="A565">
        <v>1683</v>
      </c>
      <c r="B565">
        <v>20180813</v>
      </c>
      <c r="C565" t="s">
        <v>63</v>
      </c>
      <c r="D565" t="s">
        <v>25</v>
      </c>
      <c r="E565" t="s">
        <v>13</v>
      </c>
      <c r="F565" t="s">
        <v>27</v>
      </c>
      <c r="G565">
        <v>10</v>
      </c>
      <c r="H565">
        <v>60</v>
      </c>
      <c r="I565">
        <v>1</v>
      </c>
      <c r="J565" t="s">
        <v>47</v>
      </c>
    </row>
    <row r="566" spans="1:10" x14ac:dyDescent="0.2">
      <c r="A566">
        <v>1685</v>
      </c>
      <c r="B566">
        <v>20180813</v>
      </c>
      <c r="C566" t="s">
        <v>73</v>
      </c>
      <c r="D566" t="s">
        <v>25</v>
      </c>
      <c r="E566" t="s">
        <v>13</v>
      </c>
      <c r="F566" t="s">
        <v>26</v>
      </c>
      <c r="G566">
        <v>10</v>
      </c>
      <c r="H566">
        <v>61</v>
      </c>
      <c r="I566">
        <v>1</v>
      </c>
      <c r="J566" t="s">
        <v>47</v>
      </c>
    </row>
    <row r="567" spans="1:10" x14ac:dyDescent="0.2">
      <c r="A567">
        <v>1687</v>
      </c>
      <c r="B567">
        <v>20180813</v>
      </c>
      <c r="C567" t="s">
        <v>73</v>
      </c>
      <c r="D567" t="s">
        <v>25</v>
      </c>
      <c r="E567" t="s">
        <v>13</v>
      </c>
      <c r="F567" t="s">
        <v>26</v>
      </c>
      <c r="G567">
        <v>10</v>
      </c>
      <c r="H567">
        <v>61</v>
      </c>
      <c r="I567">
        <v>2</v>
      </c>
      <c r="J567" t="s">
        <v>47</v>
      </c>
    </row>
    <row r="568" spans="1:10" x14ac:dyDescent="0.2">
      <c r="A568">
        <v>1689</v>
      </c>
      <c r="B568">
        <v>20180813</v>
      </c>
      <c r="C568" t="s">
        <v>73</v>
      </c>
      <c r="D568" t="s">
        <v>25</v>
      </c>
      <c r="E568" t="s">
        <v>13</v>
      </c>
      <c r="F568" t="s">
        <v>26</v>
      </c>
      <c r="G568">
        <v>10</v>
      </c>
      <c r="H568">
        <v>62</v>
      </c>
      <c r="I568">
        <v>1</v>
      </c>
      <c r="J568" t="s">
        <v>47</v>
      </c>
    </row>
    <row r="569" spans="1:10" x14ac:dyDescent="0.2">
      <c r="A569">
        <v>1691</v>
      </c>
      <c r="B569">
        <v>20180813</v>
      </c>
      <c r="C569" t="s">
        <v>73</v>
      </c>
      <c r="D569" t="s">
        <v>25</v>
      </c>
      <c r="E569" t="s">
        <v>13</v>
      </c>
      <c r="F569" t="s">
        <v>26</v>
      </c>
      <c r="G569">
        <v>10</v>
      </c>
      <c r="H569">
        <v>62</v>
      </c>
      <c r="I569">
        <v>2</v>
      </c>
      <c r="J569" t="s">
        <v>47</v>
      </c>
    </row>
    <row r="570" spans="1:10" x14ac:dyDescent="0.2">
      <c r="A570">
        <v>1693</v>
      </c>
      <c r="B570">
        <v>20180813</v>
      </c>
      <c r="C570" t="s">
        <v>73</v>
      </c>
      <c r="D570" t="s">
        <v>25</v>
      </c>
      <c r="E570" t="s">
        <v>13</v>
      </c>
      <c r="F570" t="s">
        <v>26</v>
      </c>
      <c r="G570">
        <v>10</v>
      </c>
      <c r="H570">
        <v>63</v>
      </c>
      <c r="I570">
        <v>1</v>
      </c>
      <c r="J570" t="s">
        <v>47</v>
      </c>
    </row>
    <row r="571" spans="1:10" x14ac:dyDescent="0.2">
      <c r="A571">
        <v>1695</v>
      </c>
      <c r="B571">
        <v>20180813</v>
      </c>
      <c r="C571" t="s">
        <v>73</v>
      </c>
      <c r="D571" t="s">
        <v>25</v>
      </c>
      <c r="E571" t="s">
        <v>13</v>
      </c>
      <c r="F571" t="s">
        <v>26</v>
      </c>
      <c r="G571">
        <v>10</v>
      </c>
      <c r="H571">
        <v>63</v>
      </c>
      <c r="I571">
        <v>2</v>
      </c>
      <c r="J571" t="s">
        <v>47</v>
      </c>
    </row>
    <row r="572" spans="1:10" x14ac:dyDescent="0.2">
      <c r="A572">
        <v>1698</v>
      </c>
      <c r="B572">
        <v>20180813</v>
      </c>
      <c r="C572" t="s">
        <v>73</v>
      </c>
      <c r="D572" t="s">
        <v>25</v>
      </c>
      <c r="E572" t="s">
        <v>13</v>
      </c>
      <c r="F572" t="s">
        <v>26</v>
      </c>
      <c r="G572">
        <v>5</v>
      </c>
      <c r="H572">
        <v>64</v>
      </c>
      <c r="I572">
        <v>1</v>
      </c>
      <c r="J572" t="s">
        <v>47</v>
      </c>
    </row>
    <row r="573" spans="1:10" x14ac:dyDescent="0.2">
      <c r="A573">
        <v>1699</v>
      </c>
      <c r="B573">
        <v>20180813</v>
      </c>
      <c r="C573" t="s">
        <v>73</v>
      </c>
      <c r="D573" t="s">
        <v>25</v>
      </c>
      <c r="E573" t="s">
        <v>13</v>
      </c>
      <c r="F573" t="s">
        <v>26</v>
      </c>
      <c r="G573">
        <v>2</v>
      </c>
      <c r="H573">
        <v>64</v>
      </c>
      <c r="I573">
        <v>2</v>
      </c>
      <c r="J573" t="s">
        <v>47</v>
      </c>
    </row>
    <row r="574" spans="1:10" x14ac:dyDescent="0.2">
      <c r="A574">
        <v>1700</v>
      </c>
      <c r="B574">
        <v>20180813</v>
      </c>
      <c r="C574" t="s">
        <v>73</v>
      </c>
      <c r="D574" t="s">
        <v>25</v>
      </c>
      <c r="E574" t="s">
        <v>13</v>
      </c>
      <c r="F574" t="s">
        <v>26</v>
      </c>
      <c r="G574">
        <v>10</v>
      </c>
      <c r="H574">
        <v>65</v>
      </c>
      <c r="I574">
        <v>1</v>
      </c>
      <c r="J574" t="s">
        <v>47</v>
      </c>
    </row>
    <row r="575" spans="1:10" x14ac:dyDescent="0.2">
      <c r="A575">
        <v>1702</v>
      </c>
      <c r="B575">
        <v>20180813</v>
      </c>
      <c r="C575" t="s">
        <v>73</v>
      </c>
      <c r="D575" t="s">
        <v>25</v>
      </c>
      <c r="E575" t="s">
        <v>13</v>
      </c>
      <c r="F575" t="s">
        <v>26</v>
      </c>
      <c r="G575">
        <v>7</v>
      </c>
      <c r="H575">
        <v>65</v>
      </c>
      <c r="I575">
        <v>2</v>
      </c>
      <c r="J575" t="s">
        <v>47</v>
      </c>
    </row>
    <row r="576" spans="1:10" x14ac:dyDescent="0.2">
      <c r="A576">
        <v>1703</v>
      </c>
      <c r="B576">
        <v>20180813</v>
      </c>
      <c r="C576" t="s">
        <v>73</v>
      </c>
      <c r="D576" t="s">
        <v>25</v>
      </c>
      <c r="E576" t="s">
        <v>13</v>
      </c>
      <c r="F576" t="s">
        <v>26</v>
      </c>
      <c r="G576">
        <v>10</v>
      </c>
      <c r="H576">
        <v>66</v>
      </c>
      <c r="I576">
        <v>1</v>
      </c>
      <c r="J576" t="s">
        <v>47</v>
      </c>
    </row>
    <row r="577" spans="1:10" x14ac:dyDescent="0.2">
      <c r="A577">
        <v>1705</v>
      </c>
      <c r="B577">
        <v>20180813</v>
      </c>
      <c r="C577" t="s">
        <v>73</v>
      </c>
      <c r="D577" t="s">
        <v>25</v>
      </c>
      <c r="E577" t="s">
        <v>13</v>
      </c>
      <c r="F577" t="s">
        <v>26</v>
      </c>
      <c r="G577">
        <v>10</v>
      </c>
      <c r="H577">
        <v>66</v>
      </c>
      <c r="I577">
        <v>2</v>
      </c>
      <c r="J577" t="s">
        <v>47</v>
      </c>
    </row>
    <row r="578" spans="1:10" x14ac:dyDescent="0.2">
      <c r="A578">
        <v>1706</v>
      </c>
      <c r="B578">
        <v>20180813</v>
      </c>
      <c r="C578" t="s">
        <v>73</v>
      </c>
      <c r="D578" t="s">
        <v>25</v>
      </c>
      <c r="E578" t="s">
        <v>13</v>
      </c>
      <c r="F578" t="s">
        <v>27</v>
      </c>
      <c r="G578">
        <v>10</v>
      </c>
      <c r="H578">
        <v>67</v>
      </c>
      <c r="I578">
        <v>1</v>
      </c>
      <c r="J578" t="s">
        <v>47</v>
      </c>
    </row>
    <row r="579" spans="1:10" x14ac:dyDescent="0.2">
      <c r="A579">
        <v>1710</v>
      </c>
      <c r="B579">
        <v>20180813</v>
      </c>
      <c r="C579" t="s">
        <v>73</v>
      </c>
      <c r="D579" t="s">
        <v>25</v>
      </c>
      <c r="E579" t="s">
        <v>13</v>
      </c>
      <c r="F579" t="s">
        <v>27</v>
      </c>
      <c r="G579">
        <v>10</v>
      </c>
      <c r="H579">
        <v>68</v>
      </c>
      <c r="I579">
        <v>1</v>
      </c>
      <c r="J579" t="s">
        <v>47</v>
      </c>
    </row>
    <row r="580" spans="1:10" x14ac:dyDescent="0.2">
      <c r="A580">
        <v>1713</v>
      </c>
      <c r="B580">
        <v>20180813</v>
      </c>
      <c r="C580" t="s">
        <v>73</v>
      </c>
      <c r="D580" t="s">
        <v>25</v>
      </c>
      <c r="E580" t="s">
        <v>13</v>
      </c>
      <c r="F580" t="s">
        <v>27</v>
      </c>
      <c r="G580">
        <v>10</v>
      </c>
      <c r="H580">
        <v>69</v>
      </c>
      <c r="I580">
        <v>1</v>
      </c>
      <c r="J580" t="s">
        <v>47</v>
      </c>
    </row>
    <row r="581" spans="1:10" x14ac:dyDescent="0.2">
      <c r="A581">
        <v>1715</v>
      </c>
      <c r="B581">
        <v>20180813</v>
      </c>
      <c r="C581" t="s">
        <v>73</v>
      </c>
      <c r="D581" t="s">
        <v>25</v>
      </c>
      <c r="E581" t="s">
        <v>13</v>
      </c>
      <c r="F581" t="s">
        <v>27</v>
      </c>
      <c r="G581">
        <v>10</v>
      </c>
      <c r="H581">
        <v>70</v>
      </c>
      <c r="I581">
        <v>1</v>
      </c>
      <c r="J581" t="s">
        <v>47</v>
      </c>
    </row>
    <row r="582" spans="1:10" x14ac:dyDescent="0.2">
      <c r="A582">
        <v>1717</v>
      </c>
      <c r="B582">
        <v>20180813</v>
      </c>
      <c r="C582" t="s">
        <v>73</v>
      </c>
      <c r="D582" t="s">
        <v>25</v>
      </c>
      <c r="E582" t="s">
        <v>13</v>
      </c>
      <c r="F582" t="s">
        <v>27</v>
      </c>
      <c r="G582">
        <v>10</v>
      </c>
      <c r="H582">
        <v>70</v>
      </c>
      <c r="I582">
        <v>2</v>
      </c>
      <c r="J582" t="s">
        <v>47</v>
      </c>
    </row>
    <row r="583" spans="1:10" x14ac:dyDescent="0.2">
      <c r="A583">
        <v>1719</v>
      </c>
      <c r="B583">
        <v>20180813</v>
      </c>
      <c r="C583" t="s">
        <v>73</v>
      </c>
      <c r="D583" t="s">
        <v>25</v>
      </c>
      <c r="E583" t="s">
        <v>13</v>
      </c>
      <c r="F583" t="s">
        <v>27</v>
      </c>
      <c r="G583">
        <v>10</v>
      </c>
      <c r="H583">
        <v>72</v>
      </c>
      <c r="I583">
        <v>1</v>
      </c>
      <c r="J583" t="s">
        <v>47</v>
      </c>
    </row>
    <row r="584" spans="1:10" x14ac:dyDescent="0.2">
      <c r="A584">
        <v>1721</v>
      </c>
      <c r="B584">
        <v>20180813</v>
      </c>
      <c r="C584" t="s">
        <v>73</v>
      </c>
      <c r="D584" t="s">
        <v>25</v>
      </c>
      <c r="E584" t="s">
        <v>13</v>
      </c>
      <c r="F584" t="s">
        <v>27</v>
      </c>
      <c r="G584">
        <v>10</v>
      </c>
      <c r="H584">
        <v>72</v>
      </c>
      <c r="I584">
        <v>2</v>
      </c>
      <c r="J584" t="s">
        <v>47</v>
      </c>
    </row>
    <row r="585" spans="1:10" x14ac:dyDescent="0.2">
      <c r="A585">
        <v>1722</v>
      </c>
      <c r="B585">
        <v>20180813</v>
      </c>
      <c r="C585" t="s">
        <v>73</v>
      </c>
      <c r="D585" t="s">
        <v>25</v>
      </c>
      <c r="E585" t="s">
        <v>13</v>
      </c>
      <c r="F585" t="s">
        <v>27</v>
      </c>
      <c r="G585">
        <v>10</v>
      </c>
      <c r="H585">
        <v>71</v>
      </c>
      <c r="I585">
        <v>1</v>
      </c>
      <c r="J585" t="s">
        <v>47</v>
      </c>
    </row>
    <row r="586" spans="1:10" x14ac:dyDescent="0.2">
      <c r="A586">
        <v>1725</v>
      </c>
      <c r="B586">
        <v>20180814</v>
      </c>
      <c r="C586" t="s">
        <v>64</v>
      </c>
      <c r="D586" t="s">
        <v>12</v>
      </c>
      <c r="E586" s="1" t="s">
        <v>13</v>
      </c>
      <c r="F586" t="s">
        <v>14</v>
      </c>
      <c r="G586">
        <v>20</v>
      </c>
      <c r="H586" t="s">
        <v>14</v>
      </c>
      <c r="I586">
        <v>1</v>
      </c>
      <c r="J586" t="s">
        <v>47</v>
      </c>
    </row>
    <row r="587" spans="1:10" x14ac:dyDescent="0.2">
      <c r="A587">
        <v>1728</v>
      </c>
      <c r="B587">
        <v>20180814</v>
      </c>
      <c r="C587" t="s">
        <v>56</v>
      </c>
      <c r="D587" t="s">
        <v>12</v>
      </c>
      <c r="E587" s="1" t="s">
        <v>13</v>
      </c>
      <c r="F587" t="s">
        <v>14</v>
      </c>
      <c r="G587">
        <v>20</v>
      </c>
      <c r="H587" t="s">
        <v>14</v>
      </c>
      <c r="I587">
        <v>1</v>
      </c>
      <c r="J587" t="s">
        <v>47</v>
      </c>
    </row>
    <row r="588" spans="1:10" x14ac:dyDescent="0.2">
      <c r="A588">
        <v>1731</v>
      </c>
      <c r="B588">
        <v>20180814</v>
      </c>
      <c r="C588" t="s">
        <v>75</v>
      </c>
      <c r="D588" t="s">
        <v>12</v>
      </c>
      <c r="E588" s="1" t="s">
        <v>13</v>
      </c>
      <c r="F588" t="s">
        <v>14</v>
      </c>
      <c r="G588">
        <v>20</v>
      </c>
      <c r="H588" t="s">
        <v>14</v>
      </c>
      <c r="I588">
        <v>1</v>
      </c>
      <c r="J588" t="s">
        <v>47</v>
      </c>
    </row>
    <row r="589" spans="1:10" x14ac:dyDescent="0.2">
      <c r="A589">
        <v>1734</v>
      </c>
      <c r="B589">
        <v>20180814</v>
      </c>
      <c r="C589" t="s">
        <v>49</v>
      </c>
      <c r="D589" t="s">
        <v>12</v>
      </c>
      <c r="E589" s="1" t="s">
        <v>13</v>
      </c>
      <c r="F589" t="s">
        <v>14</v>
      </c>
      <c r="G589">
        <v>20</v>
      </c>
      <c r="H589" t="s">
        <v>14</v>
      </c>
      <c r="I589">
        <v>1</v>
      </c>
      <c r="J589" t="s">
        <v>47</v>
      </c>
    </row>
    <row r="590" spans="1:10" x14ac:dyDescent="0.2">
      <c r="A590">
        <v>1737</v>
      </c>
      <c r="B590">
        <v>20180814</v>
      </c>
      <c r="C590" t="s">
        <v>61</v>
      </c>
      <c r="D590" t="s">
        <v>12</v>
      </c>
      <c r="E590" s="1" t="s">
        <v>13</v>
      </c>
      <c r="F590" t="s">
        <v>14</v>
      </c>
      <c r="G590">
        <v>20</v>
      </c>
      <c r="H590" t="s">
        <v>14</v>
      </c>
      <c r="I590">
        <v>1</v>
      </c>
      <c r="J590" t="s">
        <v>47</v>
      </c>
    </row>
    <row r="591" spans="1:10" x14ac:dyDescent="0.2">
      <c r="A591">
        <v>1740</v>
      </c>
      <c r="B591">
        <v>20180814</v>
      </c>
      <c r="C591" t="s">
        <v>69</v>
      </c>
      <c r="D591" t="s">
        <v>12</v>
      </c>
      <c r="E591" s="1" t="s">
        <v>13</v>
      </c>
      <c r="F591" t="s">
        <v>14</v>
      </c>
      <c r="G591">
        <v>20</v>
      </c>
      <c r="H591" t="s">
        <v>14</v>
      </c>
      <c r="I591">
        <v>1</v>
      </c>
      <c r="J591" t="s">
        <v>47</v>
      </c>
    </row>
    <row r="592" spans="1:10" x14ac:dyDescent="0.2">
      <c r="A592">
        <v>1743</v>
      </c>
      <c r="B592">
        <v>20180814</v>
      </c>
      <c r="C592" t="s">
        <v>55</v>
      </c>
      <c r="D592" t="s">
        <v>12</v>
      </c>
      <c r="E592" s="1" t="s">
        <v>13</v>
      </c>
      <c r="F592" t="s">
        <v>14</v>
      </c>
      <c r="G592">
        <v>20</v>
      </c>
      <c r="H592" t="s">
        <v>14</v>
      </c>
      <c r="I592">
        <v>1</v>
      </c>
      <c r="J592" t="s">
        <v>47</v>
      </c>
    </row>
    <row r="593" spans="1:10" x14ac:dyDescent="0.2">
      <c r="A593">
        <v>1746</v>
      </c>
      <c r="B593">
        <v>20180814</v>
      </c>
      <c r="C593" t="s">
        <v>62</v>
      </c>
      <c r="D593" t="s">
        <v>12</v>
      </c>
      <c r="E593" s="1" t="s">
        <v>13</v>
      </c>
      <c r="F593" t="s">
        <v>14</v>
      </c>
      <c r="G593">
        <v>20</v>
      </c>
      <c r="H593" t="s">
        <v>14</v>
      </c>
      <c r="I593">
        <v>1</v>
      </c>
      <c r="J593" t="s">
        <v>47</v>
      </c>
    </row>
    <row r="594" spans="1:10" x14ac:dyDescent="0.2">
      <c r="A594">
        <v>1749</v>
      </c>
      <c r="B594">
        <v>20180814</v>
      </c>
      <c r="C594" t="s">
        <v>73</v>
      </c>
      <c r="D594" t="s">
        <v>25</v>
      </c>
      <c r="E594" t="s">
        <v>13</v>
      </c>
      <c r="F594" t="s">
        <v>26</v>
      </c>
      <c r="G594">
        <v>10</v>
      </c>
      <c r="H594">
        <v>73</v>
      </c>
      <c r="I594">
        <v>1</v>
      </c>
      <c r="J594" t="s">
        <v>47</v>
      </c>
    </row>
    <row r="595" spans="1:10" x14ac:dyDescent="0.2">
      <c r="A595">
        <v>1751</v>
      </c>
      <c r="B595">
        <v>20180814</v>
      </c>
      <c r="C595" t="s">
        <v>73</v>
      </c>
      <c r="D595" t="s">
        <v>25</v>
      </c>
      <c r="E595" t="s">
        <v>13</v>
      </c>
      <c r="F595" t="s">
        <v>26</v>
      </c>
      <c r="G595">
        <v>6</v>
      </c>
      <c r="H595">
        <v>73</v>
      </c>
      <c r="I595">
        <v>2</v>
      </c>
      <c r="J595" t="s">
        <v>47</v>
      </c>
    </row>
    <row r="596" spans="1:10" x14ac:dyDescent="0.2">
      <c r="A596">
        <v>1752</v>
      </c>
      <c r="B596">
        <v>20180814</v>
      </c>
      <c r="C596" t="s">
        <v>73</v>
      </c>
      <c r="D596" t="s">
        <v>25</v>
      </c>
      <c r="E596" t="s">
        <v>13</v>
      </c>
      <c r="F596" t="s">
        <v>26</v>
      </c>
      <c r="G596">
        <v>10</v>
      </c>
      <c r="H596">
        <v>74</v>
      </c>
      <c r="I596">
        <v>1</v>
      </c>
      <c r="J596" t="s">
        <v>47</v>
      </c>
    </row>
    <row r="597" spans="1:10" x14ac:dyDescent="0.2">
      <c r="A597">
        <v>1754</v>
      </c>
      <c r="B597">
        <v>20180814</v>
      </c>
      <c r="C597" t="s">
        <v>73</v>
      </c>
      <c r="D597" t="s">
        <v>25</v>
      </c>
      <c r="E597" t="s">
        <v>13</v>
      </c>
      <c r="F597" t="s">
        <v>26</v>
      </c>
      <c r="G597">
        <v>10</v>
      </c>
      <c r="H597">
        <v>74</v>
      </c>
      <c r="I597">
        <v>2</v>
      </c>
      <c r="J597" t="s">
        <v>47</v>
      </c>
    </row>
    <row r="598" spans="1:10" x14ac:dyDescent="0.2">
      <c r="A598">
        <v>1756</v>
      </c>
      <c r="B598">
        <v>20180814</v>
      </c>
      <c r="C598" t="s">
        <v>73</v>
      </c>
      <c r="D598" t="s">
        <v>25</v>
      </c>
      <c r="E598" t="s">
        <v>13</v>
      </c>
      <c r="F598" t="s">
        <v>26</v>
      </c>
      <c r="G598">
        <v>10</v>
      </c>
      <c r="H598">
        <v>75</v>
      </c>
      <c r="I598">
        <v>1</v>
      </c>
      <c r="J598" t="s">
        <v>47</v>
      </c>
    </row>
    <row r="599" spans="1:10" x14ac:dyDescent="0.2">
      <c r="A599">
        <v>1758</v>
      </c>
      <c r="B599">
        <v>20180814</v>
      </c>
      <c r="C599" t="s">
        <v>73</v>
      </c>
      <c r="D599" t="s">
        <v>25</v>
      </c>
      <c r="E599" t="s">
        <v>13</v>
      </c>
      <c r="F599" t="s">
        <v>26</v>
      </c>
      <c r="G599">
        <v>10</v>
      </c>
      <c r="H599">
        <v>75</v>
      </c>
      <c r="I599">
        <v>2</v>
      </c>
      <c r="J599" t="s">
        <v>47</v>
      </c>
    </row>
    <row r="600" spans="1:10" x14ac:dyDescent="0.2">
      <c r="A600">
        <v>1759</v>
      </c>
      <c r="B600">
        <v>20180814</v>
      </c>
      <c r="C600" t="s">
        <v>73</v>
      </c>
      <c r="D600" t="s">
        <v>25</v>
      </c>
      <c r="E600" t="s">
        <v>13</v>
      </c>
      <c r="F600" t="s">
        <v>26</v>
      </c>
      <c r="G600">
        <v>10</v>
      </c>
      <c r="H600">
        <v>76</v>
      </c>
      <c r="I600">
        <v>1</v>
      </c>
      <c r="J600" t="s">
        <v>47</v>
      </c>
    </row>
    <row r="601" spans="1:10" x14ac:dyDescent="0.2">
      <c r="A601">
        <v>1761</v>
      </c>
      <c r="B601">
        <v>20180814</v>
      </c>
      <c r="C601" t="s">
        <v>73</v>
      </c>
      <c r="D601" t="s">
        <v>25</v>
      </c>
      <c r="E601" t="s">
        <v>13</v>
      </c>
      <c r="F601" t="s">
        <v>26</v>
      </c>
      <c r="G601">
        <v>10</v>
      </c>
      <c r="H601">
        <v>76</v>
      </c>
      <c r="I601">
        <v>2</v>
      </c>
      <c r="J601" t="s">
        <v>47</v>
      </c>
    </row>
    <row r="602" spans="1:10" x14ac:dyDescent="0.2">
      <c r="A602">
        <v>1763</v>
      </c>
      <c r="B602">
        <v>20180814</v>
      </c>
      <c r="C602" t="s">
        <v>73</v>
      </c>
      <c r="D602" t="s">
        <v>25</v>
      </c>
      <c r="E602" t="s">
        <v>13</v>
      </c>
      <c r="F602" t="s">
        <v>26</v>
      </c>
      <c r="G602">
        <v>10</v>
      </c>
      <c r="H602">
        <v>77</v>
      </c>
      <c r="I602">
        <v>1</v>
      </c>
      <c r="J602" t="s">
        <v>47</v>
      </c>
    </row>
    <row r="603" spans="1:10" x14ac:dyDescent="0.2">
      <c r="A603">
        <v>1765</v>
      </c>
      <c r="B603">
        <v>20180814</v>
      </c>
      <c r="C603" t="s">
        <v>73</v>
      </c>
      <c r="D603" t="s">
        <v>25</v>
      </c>
      <c r="E603" t="s">
        <v>13</v>
      </c>
      <c r="F603" t="s">
        <v>26</v>
      </c>
      <c r="G603">
        <v>10</v>
      </c>
      <c r="H603">
        <v>77</v>
      </c>
      <c r="I603">
        <v>2</v>
      </c>
      <c r="J603" t="s">
        <v>47</v>
      </c>
    </row>
    <row r="604" spans="1:10" x14ac:dyDescent="0.2">
      <c r="A604">
        <v>1767</v>
      </c>
      <c r="B604">
        <v>20180814</v>
      </c>
      <c r="C604" t="s">
        <v>73</v>
      </c>
      <c r="D604" t="s">
        <v>25</v>
      </c>
      <c r="E604" t="s">
        <v>13</v>
      </c>
      <c r="F604" t="s">
        <v>26</v>
      </c>
      <c r="G604">
        <v>10</v>
      </c>
      <c r="H604">
        <v>78</v>
      </c>
      <c r="I604">
        <v>1</v>
      </c>
      <c r="J604" t="s">
        <v>47</v>
      </c>
    </row>
    <row r="605" spans="1:10" x14ac:dyDescent="0.2">
      <c r="A605">
        <v>1769</v>
      </c>
      <c r="B605">
        <v>20180814</v>
      </c>
      <c r="C605" t="s">
        <v>73</v>
      </c>
      <c r="D605" t="s">
        <v>25</v>
      </c>
      <c r="E605" t="s">
        <v>13</v>
      </c>
      <c r="F605" t="s">
        <v>26</v>
      </c>
      <c r="G605">
        <v>10</v>
      </c>
      <c r="H605">
        <v>78</v>
      </c>
      <c r="I605">
        <v>2</v>
      </c>
      <c r="J605" t="s">
        <v>47</v>
      </c>
    </row>
    <row r="606" spans="1:10" x14ac:dyDescent="0.2">
      <c r="A606">
        <v>1771</v>
      </c>
      <c r="B606">
        <v>20180814</v>
      </c>
      <c r="C606" t="s">
        <v>73</v>
      </c>
      <c r="D606" t="s">
        <v>25</v>
      </c>
      <c r="E606" t="s">
        <v>13</v>
      </c>
      <c r="F606" t="s">
        <v>27</v>
      </c>
      <c r="G606">
        <v>10</v>
      </c>
      <c r="H606">
        <v>79</v>
      </c>
      <c r="I606">
        <v>1</v>
      </c>
      <c r="J606" t="s">
        <v>47</v>
      </c>
    </row>
    <row r="607" spans="1:10" x14ac:dyDescent="0.2">
      <c r="A607">
        <v>1773</v>
      </c>
      <c r="B607">
        <v>20180814</v>
      </c>
      <c r="C607" t="s">
        <v>73</v>
      </c>
      <c r="D607" t="s">
        <v>25</v>
      </c>
      <c r="E607" t="s">
        <v>13</v>
      </c>
      <c r="F607" t="s">
        <v>27</v>
      </c>
      <c r="G607">
        <v>10</v>
      </c>
      <c r="H607">
        <v>79</v>
      </c>
      <c r="I607">
        <v>2</v>
      </c>
      <c r="J607" t="s">
        <v>47</v>
      </c>
    </row>
    <row r="608" spans="1:10" x14ac:dyDescent="0.2">
      <c r="A608">
        <v>1775</v>
      </c>
      <c r="B608">
        <v>20180814</v>
      </c>
      <c r="C608" t="s">
        <v>73</v>
      </c>
      <c r="D608" t="s">
        <v>25</v>
      </c>
      <c r="E608" t="s">
        <v>13</v>
      </c>
      <c r="F608" t="s">
        <v>27</v>
      </c>
      <c r="G608">
        <v>10</v>
      </c>
      <c r="H608">
        <v>80</v>
      </c>
      <c r="I608">
        <v>1</v>
      </c>
      <c r="J608" t="s">
        <v>47</v>
      </c>
    </row>
    <row r="609" spans="1:10" x14ac:dyDescent="0.2">
      <c r="A609">
        <v>1777</v>
      </c>
      <c r="B609">
        <v>20180814</v>
      </c>
      <c r="C609" t="s">
        <v>73</v>
      </c>
      <c r="D609" t="s">
        <v>25</v>
      </c>
      <c r="E609" t="s">
        <v>13</v>
      </c>
      <c r="F609" t="s">
        <v>27</v>
      </c>
      <c r="G609">
        <v>10</v>
      </c>
      <c r="H609">
        <v>80</v>
      </c>
      <c r="I609">
        <v>2</v>
      </c>
      <c r="J609" t="s">
        <v>47</v>
      </c>
    </row>
    <row r="610" spans="1:10" x14ac:dyDescent="0.2">
      <c r="A610">
        <v>1779</v>
      </c>
      <c r="B610">
        <v>20180814</v>
      </c>
      <c r="C610" t="s">
        <v>73</v>
      </c>
      <c r="D610" t="s">
        <v>25</v>
      </c>
      <c r="E610" t="s">
        <v>13</v>
      </c>
      <c r="F610" t="s">
        <v>27</v>
      </c>
      <c r="G610">
        <v>10</v>
      </c>
      <c r="H610">
        <v>81</v>
      </c>
      <c r="I610">
        <v>1</v>
      </c>
      <c r="J610" t="s">
        <v>47</v>
      </c>
    </row>
    <row r="611" spans="1:10" x14ac:dyDescent="0.2">
      <c r="A611">
        <v>1781</v>
      </c>
      <c r="B611">
        <v>20180814</v>
      </c>
      <c r="C611" t="s">
        <v>73</v>
      </c>
      <c r="D611" t="s">
        <v>25</v>
      </c>
      <c r="E611" t="s">
        <v>13</v>
      </c>
      <c r="F611" t="s">
        <v>27</v>
      </c>
      <c r="G611">
        <v>8</v>
      </c>
      <c r="H611">
        <v>82</v>
      </c>
      <c r="I611">
        <v>1</v>
      </c>
      <c r="J611" t="s">
        <v>47</v>
      </c>
    </row>
    <row r="612" spans="1:10" x14ac:dyDescent="0.2">
      <c r="A612">
        <v>1782</v>
      </c>
      <c r="B612">
        <v>20180814</v>
      </c>
      <c r="C612" t="s">
        <v>73</v>
      </c>
      <c r="D612" t="s">
        <v>25</v>
      </c>
      <c r="E612" t="s">
        <v>13</v>
      </c>
      <c r="F612" t="s">
        <v>27</v>
      </c>
      <c r="G612">
        <v>10</v>
      </c>
      <c r="H612">
        <v>82</v>
      </c>
      <c r="I612">
        <v>2</v>
      </c>
      <c r="J612" t="s">
        <v>47</v>
      </c>
    </row>
    <row r="613" spans="1:10" x14ac:dyDescent="0.2">
      <c r="A613">
        <v>1785</v>
      </c>
      <c r="B613">
        <v>20180814</v>
      </c>
      <c r="C613" t="s">
        <v>73</v>
      </c>
      <c r="D613" t="s">
        <v>25</v>
      </c>
      <c r="E613" t="s">
        <v>13</v>
      </c>
      <c r="F613" t="s">
        <v>27</v>
      </c>
      <c r="G613">
        <v>10</v>
      </c>
      <c r="H613">
        <v>83</v>
      </c>
      <c r="I613">
        <v>1</v>
      </c>
      <c r="J613" t="s">
        <v>47</v>
      </c>
    </row>
    <row r="614" spans="1:10" x14ac:dyDescent="0.2">
      <c r="A614">
        <v>1787</v>
      </c>
      <c r="B614">
        <v>20180814</v>
      </c>
      <c r="C614" t="s">
        <v>73</v>
      </c>
      <c r="D614" t="s">
        <v>25</v>
      </c>
      <c r="E614" t="s">
        <v>13</v>
      </c>
      <c r="F614" t="s">
        <v>27</v>
      </c>
      <c r="G614">
        <v>10</v>
      </c>
      <c r="H614">
        <v>83</v>
      </c>
      <c r="I614">
        <v>2</v>
      </c>
      <c r="J614" t="s">
        <v>47</v>
      </c>
    </row>
    <row r="615" spans="1:10" x14ac:dyDescent="0.2">
      <c r="A615">
        <v>1789</v>
      </c>
      <c r="B615">
        <v>20180814</v>
      </c>
      <c r="C615" t="s">
        <v>73</v>
      </c>
      <c r="D615" t="s">
        <v>25</v>
      </c>
      <c r="E615" t="s">
        <v>13</v>
      </c>
      <c r="F615" t="s">
        <v>27</v>
      </c>
      <c r="G615">
        <v>10</v>
      </c>
      <c r="H615">
        <v>84</v>
      </c>
      <c r="I615">
        <v>1</v>
      </c>
      <c r="J615" t="s">
        <v>47</v>
      </c>
    </row>
    <row r="616" spans="1:10" x14ac:dyDescent="0.2">
      <c r="A616">
        <v>1791</v>
      </c>
      <c r="B616">
        <v>20180814</v>
      </c>
      <c r="C616" t="s">
        <v>73</v>
      </c>
      <c r="D616" t="s">
        <v>25</v>
      </c>
      <c r="E616" t="s">
        <v>13</v>
      </c>
      <c r="F616" t="s">
        <v>27</v>
      </c>
      <c r="G616">
        <v>3</v>
      </c>
      <c r="H616">
        <v>84</v>
      </c>
      <c r="I616">
        <v>2</v>
      </c>
      <c r="J616" t="s">
        <v>47</v>
      </c>
    </row>
    <row r="617" spans="1:10" x14ac:dyDescent="0.2">
      <c r="A617">
        <v>1792</v>
      </c>
      <c r="B617">
        <v>20180815</v>
      </c>
      <c r="C617" t="s">
        <v>75</v>
      </c>
      <c r="D617" t="s">
        <v>12</v>
      </c>
      <c r="E617" s="1" t="s">
        <v>13</v>
      </c>
      <c r="F617" t="s">
        <v>14</v>
      </c>
      <c r="G617">
        <v>20</v>
      </c>
      <c r="H617" t="s">
        <v>14</v>
      </c>
      <c r="I617">
        <v>1</v>
      </c>
      <c r="J617" t="s">
        <v>47</v>
      </c>
    </row>
    <row r="618" spans="1:10" x14ac:dyDescent="0.2">
      <c r="A618">
        <v>1795</v>
      </c>
      <c r="B618">
        <v>20180815</v>
      </c>
      <c r="C618" t="s">
        <v>69</v>
      </c>
      <c r="D618" t="s">
        <v>12</v>
      </c>
      <c r="E618" s="1" t="s">
        <v>13</v>
      </c>
      <c r="F618" t="s">
        <v>14</v>
      </c>
      <c r="G618">
        <v>20</v>
      </c>
      <c r="H618" t="s">
        <v>14</v>
      </c>
      <c r="I618">
        <v>1</v>
      </c>
      <c r="J618" t="s">
        <v>47</v>
      </c>
    </row>
    <row r="619" spans="1:10" x14ac:dyDescent="0.2">
      <c r="A619">
        <v>1798</v>
      </c>
      <c r="B619">
        <v>20180815</v>
      </c>
      <c r="C619" t="s">
        <v>56</v>
      </c>
      <c r="D619" t="s">
        <v>12</v>
      </c>
      <c r="E619" s="1" t="s">
        <v>13</v>
      </c>
      <c r="F619" t="s">
        <v>14</v>
      </c>
      <c r="G619">
        <v>20</v>
      </c>
      <c r="H619" t="s">
        <v>14</v>
      </c>
      <c r="I619">
        <v>1</v>
      </c>
      <c r="J619" t="s">
        <v>47</v>
      </c>
    </row>
    <row r="620" spans="1:10" x14ac:dyDescent="0.2">
      <c r="A620">
        <v>1801</v>
      </c>
      <c r="B620">
        <v>20180815</v>
      </c>
      <c r="C620" t="s">
        <v>73</v>
      </c>
      <c r="D620" t="s">
        <v>25</v>
      </c>
      <c r="E620" t="s">
        <v>13</v>
      </c>
      <c r="F620" t="s">
        <v>26</v>
      </c>
      <c r="G620">
        <v>10</v>
      </c>
      <c r="H620">
        <v>85</v>
      </c>
      <c r="I620">
        <v>1</v>
      </c>
      <c r="J620" t="s">
        <v>47</v>
      </c>
    </row>
    <row r="621" spans="1:10" x14ac:dyDescent="0.2">
      <c r="A621">
        <v>1803</v>
      </c>
      <c r="B621">
        <v>20180815</v>
      </c>
      <c r="C621" t="s">
        <v>73</v>
      </c>
      <c r="D621" t="s">
        <v>25</v>
      </c>
      <c r="E621" t="s">
        <v>13</v>
      </c>
      <c r="F621" t="s">
        <v>26</v>
      </c>
      <c r="G621">
        <v>10</v>
      </c>
      <c r="H621">
        <v>85</v>
      </c>
      <c r="I621">
        <v>2</v>
      </c>
      <c r="J621" t="s">
        <v>47</v>
      </c>
    </row>
    <row r="622" spans="1:10" x14ac:dyDescent="0.2">
      <c r="A622">
        <v>1805</v>
      </c>
      <c r="B622">
        <v>20180815</v>
      </c>
      <c r="C622" t="s">
        <v>73</v>
      </c>
      <c r="D622" t="s">
        <v>25</v>
      </c>
      <c r="E622" t="s">
        <v>13</v>
      </c>
      <c r="F622" t="s">
        <v>26</v>
      </c>
      <c r="G622">
        <v>10</v>
      </c>
      <c r="H622">
        <v>86</v>
      </c>
      <c r="I622">
        <v>1</v>
      </c>
      <c r="J622" t="s">
        <v>47</v>
      </c>
    </row>
    <row r="623" spans="1:10" x14ac:dyDescent="0.2">
      <c r="A623">
        <v>1807</v>
      </c>
      <c r="B623">
        <v>20180815</v>
      </c>
      <c r="C623" t="s">
        <v>73</v>
      </c>
      <c r="D623" t="s">
        <v>25</v>
      </c>
      <c r="E623" t="s">
        <v>13</v>
      </c>
      <c r="F623" t="s">
        <v>26</v>
      </c>
      <c r="G623">
        <v>10</v>
      </c>
      <c r="H623">
        <v>86</v>
      </c>
      <c r="I623">
        <v>2</v>
      </c>
      <c r="J623" t="s">
        <v>47</v>
      </c>
    </row>
    <row r="624" spans="1:10" x14ac:dyDescent="0.2">
      <c r="A624">
        <v>1809</v>
      </c>
      <c r="B624">
        <v>20180815</v>
      </c>
      <c r="C624" t="s">
        <v>73</v>
      </c>
      <c r="D624" t="s">
        <v>25</v>
      </c>
      <c r="E624" t="s">
        <v>13</v>
      </c>
      <c r="F624" t="s">
        <v>26</v>
      </c>
      <c r="G624">
        <v>10</v>
      </c>
      <c r="H624">
        <v>87</v>
      </c>
      <c r="I624">
        <v>1</v>
      </c>
      <c r="J624" t="s">
        <v>47</v>
      </c>
    </row>
    <row r="625" spans="1:10" x14ac:dyDescent="0.2">
      <c r="A625">
        <v>1811</v>
      </c>
      <c r="B625">
        <v>20180815</v>
      </c>
      <c r="C625" t="s">
        <v>73</v>
      </c>
      <c r="D625" t="s">
        <v>25</v>
      </c>
      <c r="E625" t="s">
        <v>13</v>
      </c>
      <c r="F625" t="s">
        <v>26</v>
      </c>
      <c r="G625">
        <v>10</v>
      </c>
      <c r="H625">
        <v>87</v>
      </c>
      <c r="I625">
        <v>2</v>
      </c>
      <c r="J625" t="s">
        <v>47</v>
      </c>
    </row>
    <row r="626" spans="1:10" x14ac:dyDescent="0.2">
      <c r="A626">
        <v>1813</v>
      </c>
      <c r="B626">
        <v>20180815</v>
      </c>
      <c r="C626" t="s">
        <v>73</v>
      </c>
      <c r="D626" t="s">
        <v>25</v>
      </c>
      <c r="E626" t="s">
        <v>13</v>
      </c>
      <c r="F626" t="s">
        <v>26</v>
      </c>
      <c r="G626">
        <v>10</v>
      </c>
      <c r="H626">
        <v>88</v>
      </c>
      <c r="I626">
        <v>1</v>
      </c>
      <c r="J626" t="s">
        <v>47</v>
      </c>
    </row>
    <row r="627" spans="1:10" x14ac:dyDescent="0.2">
      <c r="A627">
        <v>1815</v>
      </c>
      <c r="B627">
        <v>20180815</v>
      </c>
      <c r="C627" t="s">
        <v>73</v>
      </c>
      <c r="D627" t="s">
        <v>25</v>
      </c>
      <c r="E627" t="s">
        <v>13</v>
      </c>
      <c r="F627" t="s">
        <v>26</v>
      </c>
      <c r="G627">
        <v>10</v>
      </c>
      <c r="H627">
        <v>88</v>
      </c>
      <c r="I627">
        <v>2</v>
      </c>
      <c r="J627" t="s">
        <v>47</v>
      </c>
    </row>
    <row r="628" spans="1:10" x14ac:dyDescent="0.2">
      <c r="A628">
        <v>1817</v>
      </c>
      <c r="B628">
        <v>20180815</v>
      </c>
      <c r="C628" t="s">
        <v>73</v>
      </c>
      <c r="D628" t="s">
        <v>25</v>
      </c>
      <c r="E628" t="s">
        <v>13</v>
      </c>
      <c r="F628" t="s">
        <v>26</v>
      </c>
      <c r="G628">
        <v>10</v>
      </c>
      <c r="H628">
        <v>89</v>
      </c>
      <c r="I628">
        <v>1</v>
      </c>
      <c r="J628" t="s">
        <v>47</v>
      </c>
    </row>
    <row r="629" spans="1:10" x14ac:dyDescent="0.2">
      <c r="A629">
        <v>1819</v>
      </c>
      <c r="B629">
        <v>20180815</v>
      </c>
      <c r="C629" t="s">
        <v>73</v>
      </c>
      <c r="D629" t="s">
        <v>25</v>
      </c>
      <c r="E629" t="s">
        <v>13</v>
      </c>
      <c r="F629" t="s">
        <v>26</v>
      </c>
      <c r="G629">
        <v>9</v>
      </c>
      <c r="H629">
        <v>89</v>
      </c>
      <c r="I629">
        <v>2</v>
      </c>
      <c r="J629" t="s">
        <v>47</v>
      </c>
    </row>
    <row r="630" spans="1:10" x14ac:dyDescent="0.2">
      <c r="A630">
        <v>1820</v>
      </c>
      <c r="B630">
        <v>20180815</v>
      </c>
      <c r="C630" t="s">
        <v>73</v>
      </c>
      <c r="D630" t="s">
        <v>25</v>
      </c>
      <c r="E630" t="s">
        <v>13</v>
      </c>
      <c r="F630" t="s">
        <v>26</v>
      </c>
      <c r="G630">
        <v>10</v>
      </c>
      <c r="H630">
        <v>90</v>
      </c>
      <c r="I630">
        <v>1</v>
      </c>
      <c r="J630" t="s">
        <v>47</v>
      </c>
    </row>
    <row r="631" spans="1:10" x14ac:dyDescent="0.2">
      <c r="A631">
        <v>1822</v>
      </c>
      <c r="B631">
        <v>20180815</v>
      </c>
      <c r="C631" t="s">
        <v>73</v>
      </c>
      <c r="D631" t="s">
        <v>25</v>
      </c>
      <c r="E631" t="s">
        <v>13</v>
      </c>
      <c r="F631" t="s">
        <v>26</v>
      </c>
      <c r="G631">
        <v>10</v>
      </c>
      <c r="H631">
        <v>90</v>
      </c>
      <c r="I631">
        <v>2</v>
      </c>
      <c r="J631" t="s">
        <v>47</v>
      </c>
    </row>
    <row r="632" spans="1:10" x14ac:dyDescent="0.2">
      <c r="A632">
        <v>1824</v>
      </c>
      <c r="B632">
        <v>20180815</v>
      </c>
      <c r="C632" t="s">
        <v>73</v>
      </c>
      <c r="D632" t="s">
        <v>25</v>
      </c>
      <c r="E632" t="s">
        <v>13</v>
      </c>
      <c r="F632" t="s">
        <v>27</v>
      </c>
      <c r="G632">
        <v>10</v>
      </c>
      <c r="H632">
        <v>91</v>
      </c>
      <c r="I632">
        <v>1</v>
      </c>
      <c r="J632" t="s">
        <v>47</v>
      </c>
    </row>
    <row r="633" spans="1:10" x14ac:dyDescent="0.2">
      <c r="A633">
        <v>1826</v>
      </c>
      <c r="B633">
        <v>20180815</v>
      </c>
      <c r="C633" t="s">
        <v>73</v>
      </c>
      <c r="D633" t="s">
        <v>25</v>
      </c>
      <c r="E633" t="s">
        <v>13</v>
      </c>
      <c r="F633" t="s">
        <v>27</v>
      </c>
      <c r="G633">
        <v>10</v>
      </c>
      <c r="H633">
        <v>91</v>
      </c>
      <c r="I633">
        <v>2</v>
      </c>
      <c r="J633" t="s">
        <v>47</v>
      </c>
    </row>
    <row r="634" spans="1:10" x14ac:dyDescent="0.2">
      <c r="A634">
        <v>1827</v>
      </c>
      <c r="B634">
        <v>20180815</v>
      </c>
      <c r="C634" t="s">
        <v>73</v>
      </c>
      <c r="D634" t="s">
        <v>25</v>
      </c>
      <c r="E634" t="s">
        <v>13</v>
      </c>
      <c r="F634" t="s">
        <v>27</v>
      </c>
      <c r="G634">
        <v>10</v>
      </c>
      <c r="H634">
        <v>92</v>
      </c>
      <c r="I634">
        <v>1</v>
      </c>
      <c r="J634" t="s">
        <v>47</v>
      </c>
    </row>
    <row r="635" spans="1:10" x14ac:dyDescent="0.2">
      <c r="A635">
        <v>1829</v>
      </c>
      <c r="B635">
        <v>20180815</v>
      </c>
      <c r="C635" t="s">
        <v>73</v>
      </c>
      <c r="D635" t="s">
        <v>25</v>
      </c>
      <c r="E635" t="s">
        <v>13</v>
      </c>
      <c r="F635" t="s">
        <v>27</v>
      </c>
      <c r="G635">
        <v>10</v>
      </c>
      <c r="H635">
        <v>92</v>
      </c>
      <c r="I635">
        <v>2</v>
      </c>
      <c r="J635" t="s">
        <v>47</v>
      </c>
    </row>
    <row r="636" spans="1:10" x14ac:dyDescent="0.2">
      <c r="A636">
        <v>1831</v>
      </c>
      <c r="B636">
        <v>20180815</v>
      </c>
      <c r="C636" t="s">
        <v>73</v>
      </c>
      <c r="D636" t="s">
        <v>25</v>
      </c>
      <c r="E636" t="s">
        <v>13</v>
      </c>
      <c r="F636" t="s">
        <v>27</v>
      </c>
      <c r="G636">
        <v>10</v>
      </c>
      <c r="H636">
        <v>93</v>
      </c>
      <c r="I636">
        <v>1</v>
      </c>
      <c r="J636" t="s">
        <v>47</v>
      </c>
    </row>
    <row r="637" spans="1:10" x14ac:dyDescent="0.2">
      <c r="A637">
        <v>1832</v>
      </c>
      <c r="B637">
        <v>20180815</v>
      </c>
      <c r="C637" t="s">
        <v>73</v>
      </c>
      <c r="D637" t="s">
        <v>25</v>
      </c>
      <c r="E637" t="s">
        <v>13</v>
      </c>
      <c r="F637" t="s">
        <v>27</v>
      </c>
      <c r="G637">
        <v>10</v>
      </c>
      <c r="H637">
        <v>94</v>
      </c>
      <c r="J637" t="s">
        <v>47</v>
      </c>
    </row>
    <row r="638" spans="1:10" x14ac:dyDescent="0.2">
      <c r="A638">
        <v>1834</v>
      </c>
      <c r="B638">
        <v>20180815</v>
      </c>
      <c r="C638" t="s">
        <v>73</v>
      </c>
      <c r="D638" t="s">
        <v>25</v>
      </c>
      <c r="E638" t="s">
        <v>13</v>
      </c>
      <c r="F638" t="s">
        <v>27</v>
      </c>
      <c r="G638">
        <v>8</v>
      </c>
      <c r="H638">
        <v>94</v>
      </c>
      <c r="I638">
        <v>2</v>
      </c>
      <c r="J638" t="s">
        <v>47</v>
      </c>
    </row>
    <row r="639" spans="1:10" x14ac:dyDescent="0.2">
      <c r="A639">
        <v>1836</v>
      </c>
      <c r="B639">
        <v>20180815</v>
      </c>
      <c r="C639" t="s">
        <v>73</v>
      </c>
      <c r="D639" t="s">
        <v>25</v>
      </c>
      <c r="E639" t="s">
        <v>13</v>
      </c>
      <c r="F639" t="s">
        <v>27</v>
      </c>
      <c r="G639">
        <v>10</v>
      </c>
      <c r="H639">
        <v>93</v>
      </c>
      <c r="I639">
        <v>2</v>
      </c>
      <c r="J639" t="s">
        <v>47</v>
      </c>
    </row>
    <row r="640" spans="1:10" x14ac:dyDescent="0.2">
      <c r="A640">
        <v>1838</v>
      </c>
      <c r="B640">
        <v>20180815</v>
      </c>
      <c r="C640" t="s">
        <v>73</v>
      </c>
      <c r="D640" t="s">
        <v>25</v>
      </c>
      <c r="E640" t="s">
        <v>13</v>
      </c>
      <c r="F640" t="s">
        <v>27</v>
      </c>
      <c r="G640">
        <v>10</v>
      </c>
      <c r="H640">
        <v>95</v>
      </c>
      <c r="I640">
        <v>1</v>
      </c>
      <c r="J640" t="s">
        <v>47</v>
      </c>
    </row>
    <row r="641" spans="1:10" x14ac:dyDescent="0.2">
      <c r="A641">
        <v>1840</v>
      </c>
      <c r="B641">
        <v>20180815</v>
      </c>
      <c r="C641" t="s">
        <v>73</v>
      </c>
      <c r="D641" t="s">
        <v>25</v>
      </c>
      <c r="E641" t="s">
        <v>13</v>
      </c>
      <c r="F641" t="s">
        <v>27</v>
      </c>
      <c r="G641">
        <v>7</v>
      </c>
      <c r="H641">
        <v>95</v>
      </c>
      <c r="I641">
        <v>2</v>
      </c>
      <c r="J641" t="s">
        <v>47</v>
      </c>
    </row>
    <row r="642" spans="1:10" x14ac:dyDescent="0.2">
      <c r="A642">
        <v>1841</v>
      </c>
      <c r="B642">
        <v>20180815</v>
      </c>
      <c r="C642" t="s">
        <v>73</v>
      </c>
      <c r="D642" t="s">
        <v>25</v>
      </c>
      <c r="E642" t="s">
        <v>13</v>
      </c>
      <c r="F642" t="s">
        <v>27</v>
      </c>
      <c r="G642">
        <v>10</v>
      </c>
      <c r="H642">
        <v>96</v>
      </c>
      <c r="I642">
        <v>1</v>
      </c>
      <c r="J642" t="s">
        <v>47</v>
      </c>
    </row>
    <row r="643" spans="1:10" x14ac:dyDescent="0.2">
      <c r="A643">
        <v>1843</v>
      </c>
      <c r="B643">
        <v>20180815</v>
      </c>
      <c r="C643" t="s">
        <v>73</v>
      </c>
      <c r="D643" t="s">
        <v>25</v>
      </c>
      <c r="E643" t="s">
        <v>13</v>
      </c>
      <c r="F643" t="s">
        <v>27</v>
      </c>
      <c r="G643">
        <v>10</v>
      </c>
      <c r="H643">
        <v>96</v>
      </c>
      <c r="I643">
        <v>2</v>
      </c>
      <c r="J643" t="s">
        <v>47</v>
      </c>
    </row>
    <row r="644" spans="1:10" x14ac:dyDescent="0.2">
      <c r="A644">
        <v>1845</v>
      </c>
      <c r="B644">
        <v>20180816</v>
      </c>
      <c r="C644" t="s">
        <v>69</v>
      </c>
      <c r="D644" t="s">
        <v>12</v>
      </c>
      <c r="E644" s="1" t="s">
        <v>13</v>
      </c>
      <c r="F644" t="s">
        <v>14</v>
      </c>
      <c r="G644">
        <v>20</v>
      </c>
      <c r="H644" t="s">
        <v>14</v>
      </c>
      <c r="I644">
        <v>1</v>
      </c>
      <c r="J644" t="s">
        <v>47</v>
      </c>
    </row>
    <row r="645" spans="1:10" x14ac:dyDescent="0.2">
      <c r="A645">
        <v>1848</v>
      </c>
      <c r="B645">
        <v>20180816</v>
      </c>
      <c r="C645" t="s">
        <v>61</v>
      </c>
      <c r="D645" t="s">
        <v>12</v>
      </c>
      <c r="E645" s="1" t="s">
        <v>13</v>
      </c>
      <c r="F645" t="s">
        <v>14</v>
      </c>
      <c r="G645">
        <v>20</v>
      </c>
      <c r="H645" t="s">
        <v>14</v>
      </c>
      <c r="I645">
        <v>1</v>
      </c>
      <c r="J645" t="s">
        <v>47</v>
      </c>
    </row>
    <row r="646" spans="1:10" x14ac:dyDescent="0.2">
      <c r="A646">
        <v>1851</v>
      </c>
      <c r="B646">
        <v>20180816</v>
      </c>
      <c r="C646" t="s">
        <v>75</v>
      </c>
      <c r="D646" t="s">
        <v>12</v>
      </c>
      <c r="E646" s="1" t="s">
        <v>13</v>
      </c>
      <c r="F646" t="s">
        <v>14</v>
      </c>
      <c r="G646">
        <v>20</v>
      </c>
      <c r="H646" t="s">
        <v>14</v>
      </c>
      <c r="I646">
        <v>1</v>
      </c>
      <c r="J646" t="s">
        <v>47</v>
      </c>
    </row>
    <row r="647" spans="1:10" x14ac:dyDescent="0.2">
      <c r="A647">
        <v>1854</v>
      </c>
      <c r="B647">
        <v>20180816</v>
      </c>
      <c r="C647" t="s">
        <v>54</v>
      </c>
      <c r="D647" t="s">
        <v>12</v>
      </c>
      <c r="E647" s="1" t="s">
        <v>13</v>
      </c>
      <c r="F647" t="s">
        <v>14</v>
      </c>
      <c r="G647">
        <v>20</v>
      </c>
      <c r="H647" t="s">
        <v>14</v>
      </c>
      <c r="I647">
        <v>1</v>
      </c>
      <c r="J647" t="s">
        <v>47</v>
      </c>
    </row>
    <row r="648" spans="1:10" x14ac:dyDescent="0.2">
      <c r="A648">
        <v>1857</v>
      </c>
      <c r="B648">
        <v>20180816</v>
      </c>
      <c r="C648" t="s">
        <v>73</v>
      </c>
      <c r="D648" t="s">
        <v>25</v>
      </c>
      <c r="E648" t="s">
        <v>13</v>
      </c>
      <c r="F648" t="s">
        <v>26</v>
      </c>
      <c r="G648">
        <v>10</v>
      </c>
      <c r="H648">
        <v>97</v>
      </c>
      <c r="I648">
        <v>1</v>
      </c>
      <c r="J648" t="s">
        <v>47</v>
      </c>
    </row>
    <row r="649" spans="1:10" x14ac:dyDescent="0.2">
      <c r="A649">
        <v>1859</v>
      </c>
      <c r="B649">
        <v>20180816</v>
      </c>
      <c r="C649" t="s">
        <v>73</v>
      </c>
      <c r="D649" t="s">
        <v>25</v>
      </c>
      <c r="E649" t="s">
        <v>13</v>
      </c>
      <c r="F649" t="s">
        <v>26</v>
      </c>
      <c r="G649">
        <v>10</v>
      </c>
      <c r="H649">
        <v>97</v>
      </c>
      <c r="I649">
        <v>2</v>
      </c>
      <c r="J649" t="s">
        <v>47</v>
      </c>
    </row>
    <row r="650" spans="1:10" x14ac:dyDescent="0.2">
      <c r="A650">
        <v>1863</v>
      </c>
      <c r="B650">
        <v>20180816</v>
      </c>
      <c r="C650" t="s">
        <v>73</v>
      </c>
      <c r="D650" t="s">
        <v>25</v>
      </c>
      <c r="E650" t="s">
        <v>13</v>
      </c>
      <c r="F650" t="s">
        <v>26</v>
      </c>
      <c r="G650">
        <v>10</v>
      </c>
      <c r="H650">
        <v>100</v>
      </c>
      <c r="I650">
        <v>1</v>
      </c>
      <c r="J650" t="s">
        <v>47</v>
      </c>
    </row>
    <row r="651" spans="1:10" x14ac:dyDescent="0.2">
      <c r="A651">
        <v>1865</v>
      </c>
      <c r="B651">
        <v>20180816</v>
      </c>
      <c r="C651" t="s">
        <v>73</v>
      </c>
      <c r="D651" t="s">
        <v>25</v>
      </c>
      <c r="E651" t="s">
        <v>13</v>
      </c>
      <c r="F651" t="s">
        <v>26</v>
      </c>
      <c r="G651">
        <v>8</v>
      </c>
      <c r="H651">
        <v>100</v>
      </c>
      <c r="I651">
        <v>2</v>
      </c>
      <c r="J651" t="s">
        <v>47</v>
      </c>
    </row>
    <row r="652" spans="1:10" x14ac:dyDescent="0.2">
      <c r="A652">
        <v>1866</v>
      </c>
      <c r="B652">
        <v>20180816</v>
      </c>
      <c r="C652" t="s">
        <v>73</v>
      </c>
      <c r="D652" t="s">
        <v>25</v>
      </c>
      <c r="E652" t="s">
        <v>13</v>
      </c>
      <c r="F652" t="s">
        <v>26</v>
      </c>
      <c r="G652">
        <v>10</v>
      </c>
      <c r="H652">
        <v>101</v>
      </c>
      <c r="I652">
        <v>1</v>
      </c>
      <c r="J652" t="s">
        <v>47</v>
      </c>
    </row>
    <row r="653" spans="1:10" x14ac:dyDescent="0.2">
      <c r="A653">
        <v>1868</v>
      </c>
      <c r="B653">
        <v>20180816</v>
      </c>
      <c r="C653" t="s">
        <v>73</v>
      </c>
      <c r="D653" t="s">
        <v>25</v>
      </c>
      <c r="E653" t="s">
        <v>13</v>
      </c>
      <c r="F653" t="s">
        <v>26</v>
      </c>
      <c r="G653">
        <v>7</v>
      </c>
      <c r="H653">
        <v>101</v>
      </c>
      <c r="I653">
        <v>2</v>
      </c>
      <c r="J653" t="s">
        <v>47</v>
      </c>
    </row>
    <row r="654" spans="1:10" x14ac:dyDescent="0.2">
      <c r="A654">
        <v>1869</v>
      </c>
      <c r="B654">
        <v>20180816</v>
      </c>
      <c r="C654" t="s">
        <v>73</v>
      </c>
      <c r="D654" t="s">
        <v>25</v>
      </c>
      <c r="E654" t="s">
        <v>13</v>
      </c>
      <c r="F654" t="s">
        <v>26</v>
      </c>
      <c r="G654">
        <v>10</v>
      </c>
      <c r="H654">
        <v>102</v>
      </c>
      <c r="I654">
        <v>1</v>
      </c>
      <c r="J654" t="s">
        <v>47</v>
      </c>
    </row>
    <row r="655" spans="1:10" x14ac:dyDescent="0.2">
      <c r="A655">
        <v>1871</v>
      </c>
      <c r="B655">
        <v>20180816</v>
      </c>
      <c r="C655" t="s">
        <v>73</v>
      </c>
      <c r="D655" t="s">
        <v>25</v>
      </c>
      <c r="E655" t="s">
        <v>13</v>
      </c>
      <c r="F655" t="s">
        <v>26</v>
      </c>
      <c r="G655">
        <v>10</v>
      </c>
      <c r="H655">
        <v>102</v>
      </c>
      <c r="I655">
        <v>2</v>
      </c>
      <c r="J655" t="s">
        <v>47</v>
      </c>
    </row>
    <row r="656" spans="1:10" x14ac:dyDescent="0.2">
      <c r="A656">
        <v>1873</v>
      </c>
      <c r="B656">
        <v>20180816</v>
      </c>
      <c r="C656" t="s">
        <v>73</v>
      </c>
      <c r="D656" t="s">
        <v>25</v>
      </c>
      <c r="E656" t="s">
        <v>13</v>
      </c>
      <c r="F656" t="s">
        <v>26</v>
      </c>
      <c r="G656">
        <v>10</v>
      </c>
      <c r="H656">
        <v>103</v>
      </c>
      <c r="I656">
        <v>1</v>
      </c>
      <c r="J656" t="s">
        <v>47</v>
      </c>
    </row>
    <row r="657" spans="1:10" x14ac:dyDescent="0.2">
      <c r="A657">
        <v>1875</v>
      </c>
      <c r="B657">
        <v>20180816</v>
      </c>
      <c r="C657" t="s">
        <v>73</v>
      </c>
      <c r="D657" t="s">
        <v>25</v>
      </c>
      <c r="E657" t="s">
        <v>13</v>
      </c>
      <c r="F657" t="s">
        <v>27</v>
      </c>
      <c r="G657">
        <v>8</v>
      </c>
      <c r="H657">
        <v>103</v>
      </c>
      <c r="I657">
        <v>2</v>
      </c>
      <c r="J657" t="s">
        <v>47</v>
      </c>
    </row>
    <row r="658" spans="1:10" x14ac:dyDescent="0.2">
      <c r="A658">
        <v>1876</v>
      </c>
      <c r="B658">
        <v>20180816</v>
      </c>
      <c r="C658" t="s">
        <v>73</v>
      </c>
      <c r="D658" t="s">
        <v>25</v>
      </c>
      <c r="E658" t="s">
        <v>13</v>
      </c>
      <c r="F658" t="s">
        <v>27</v>
      </c>
      <c r="G658">
        <v>10</v>
      </c>
      <c r="H658">
        <v>104</v>
      </c>
      <c r="I658">
        <v>1</v>
      </c>
      <c r="J658" t="s">
        <v>47</v>
      </c>
    </row>
    <row r="659" spans="1:10" x14ac:dyDescent="0.2">
      <c r="A659">
        <v>1878</v>
      </c>
      <c r="B659">
        <v>20180816</v>
      </c>
      <c r="C659" t="s">
        <v>73</v>
      </c>
      <c r="D659" t="s">
        <v>25</v>
      </c>
      <c r="E659" t="s">
        <v>13</v>
      </c>
      <c r="F659" t="s">
        <v>27</v>
      </c>
      <c r="G659">
        <v>10</v>
      </c>
      <c r="H659">
        <v>105</v>
      </c>
      <c r="I659">
        <v>1</v>
      </c>
      <c r="J659" t="s">
        <v>47</v>
      </c>
    </row>
    <row r="660" spans="1:10" x14ac:dyDescent="0.2">
      <c r="A660">
        <v>1880</v>
      </c>
      <c r="B660">
        <v>20180816</v>
      </c>
      <c r="C660" t="s">
        <v>73</v>
      </c>
      <c r="D660" t="s">
        <v>25</v>
      </c>
      <c r="E660" t="s">
        <v>13</v>
      </c>
      <c r="F660" t="s">
        <v>27</v>
      </c>
      <c r="G660">
        <v>10</v>
      </c>
      <c r="H660">
        <v>105</v>
      </c>
      <c r="I660">
        <v>2</v>
      </c>
      <c r="J660" t="s">
        <v>47</v>
      </c>
    </row>
    <row r="661" spans="1:10" x14ac:dyDescent="0.2">
      <c r="A661">
        <v>1882</v>
      </c>
      <c r="B661">
        <v>20180816</v>
      </c>
      <c r="C661" t="s">
        <v>73</v>
      </c>
      <c r="D661" t="s">
        <v>25</v>
      </c>
      <c r="E661" t="s">
        <v>13</v>
      </c>
      <c r="F661" t="s">
        <v>27</v>
      </c>
      <c r="G661">
        <v>10</v>
      </c>
      <c r="H661">
        <v>106</v>
      </c>
      <c r="I661">
        <v>1</v>
      </c>
      <c r="J661" t="s">
        <v>47</v>
      </c>
    </row>
    <row r="662" spans="1:10" x14ac:dyDescent="0.2">
      <c r="A662">
        <v>1884</v>
      </c>
      <c r="B662">
        <v>20180816</v>
      </c>
      <c r="C662" t="s">
        <v>73</v>
      </c>
      <c r="D662" t="s">
        <v>25</v>
      </c>
      <c r="E662" t="s">
        <v>13</v>
      </c>
      <c r="F662" t="s">
        <v>27</v>
      </c>
      <c r="G662">
        <v>10</v>
      </c>
      <c r="H662">
        <v>106</v>
      </c>
      <c r="I662">
        <v>2</v>
      </c>
      <c r="J662" t="s">
        <v>47</v>
      </c>
    </row>
    <row r="663" spans="1:10" x14ac:dyDescent="0.2">
      <c r="A663">
        <v>1886</v>
      </c>
      <c r="B663">
        <v>20180816</v>
      </c>
      <c r="C663" t="s">
        <v>73</v>
      </c>
      <c r="D663" t="s">
        <v>25</v>
      </c>
      <c r="E663" t="s">
        <v>13</v>
      </c>
      <c r="F663" t="s">
        <v>27</v>
      </c>
      <c r="G663">
        <v>10</v>
      </c>
      <c r="H663">
        <v>107</v>
      </c>
      <c r="I663">
        <v>1</v>
      </c>
      <c r="J663" t="s">
        <v>47</v>
      </c>
    </row>
    <row r="664" spans="1:10" x14ac:dyDescent="0.2">
      <c r="A664">
        <v>1888</v>
      </c>
      <c r="B664">
        <v>20180816</v>
      </c>
      <c r="C664" t="s">
        <v>73</v>
      </c>
      <c r="D664" t="s">
        <v>25</v>
      </c>
      <c r="E664" t="s">
        <v>13</v>
      </c>
      <c r="F664" t="s">
        <v>27</v>
      </c>
      <c r="G664">
        <v>10</v>
      </c>
      <c r="H664">
        <v>107</v>
      </c>
      <c r="I664">
        <v>2</v>
      </c>
      <c r="J664" t="s">
        <v>47</v>
      </c>
    </row>
    <row r="665" spans="1:10" x14ac:dyDescent="0.2">
      <c r="A665">
        <v>1890</v>
      </c>
      <c r="B665">
        <v>20180816</v>
      </c>
      <c r="C665" t="s">
        <v>73</v>
      </c>
      <c r="D665" t="s">
        <v>25</v>
      </c>
      <c r="E665" t="s">
        <v>13</v>
      </c>
      <c r="F665" t="s">
        <v>27</v>
      </c>
      <c r="G665">
        <v>10</v>
      </c>
      <c r="H665">
        <v>108</v>
      </c>
      <c r="I665">
        <v>1</v>
      </c>
      <c r="J665" t="s">
        <v>47</v>
      </c>
    </row>
    <row r="666" spans="1:10" x14ac:dyDescent="0.2">
      <c r="A666">
        <v>1892</v>
      </c>
      <c r="B666">
        <v>20180816</v>
      </c>
      <c r="C666" t="s">
        <v>73</v>
      </c>
      <c r="D666" t="s">
        <v>25</v>
      </c>
      <c r="E666" t="s">
        <v>13</v>
      </c>
      <c r="F666" t="s">
        <v>27</v>
      </c>
      <c r="G666">
        <v>10</v>
      </c>
      <c r="H666">
        <v>108</v>
      </c>
      <c r="I666">
        <v>2</v>
      </c>
      <c r="J666" t="s">
        <v>47</v>
      </c>
    </row>
  </sheetData>
  <autoFilter ref="A1:L666" xr:uid="{00000000-0009-0000-0000-000000000000}">
    <sortState ref="A2:L669">
      <sortCondition ref="K1:K669"/>
    </sortState>
  </autoFilter>
  <sortState ref="A2:J666">
    <sortCondition ref="A2:A666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8"/>
  <sheetViews>
    <sheetView workbookViewId="0">
      <selection activeCell="D33" sqref="D33"/>
    </sheetView>
  </sheetViews>
  <sheetFormatPr baseColWidth="10" defaultColWidth="11" defaultRowHeight="16" x14ac:dyDescent="0.2"/>
  <cols>
    <col min="10" max="10" width="19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500</v>
      </c>
      <c r="B2">
        <v>20180702</v>
      </c>
      <c r="C2" t="s">
        <v>11</v>
      </c>
      <c r="D2" t="s">
        <v>12</v>
      </c>
      <c r="E2" t="s">
        <v>13</v>
      </c>
      <c r="F2" t="s">
        <v>14</v>
      </c>
      <c r="G2">
        <v>20</v>
      </c>
      <c r="H2" t="s">
        <v>14</v>
      </c>
      <c r="I2">
        <v>1</v>
      </c>
      <c r="J2" t="s">
        <v>15</v>
      </c>
    </row>
    <row r="3" spans="1:10" x14ac:dyDescent="0.2">
      <c r="A3">
        <v>503</v>
      </c>
      <c r="B3">
        <v>20180702</v>
      </c>
      <c r="C3" t="s">
        <v>16</v>
      </c>
      <c r="D3" t="s">
        <v>12</v>
      </c>
      <c r="E3" t="s">
        <v>13</v>
      </c>
      <c r="F3" t="s">
        <v>14</v>
      </c>
      <c r="G3">
        <v>20</v>
      </c>
      <c r="H3" t="s">
        <v>14</v>
      </c>
      <c r="I3">
        <v>1</v>
      </c>
      <c r="J3" t="s">
        <v>15</v>
      </c>
    </row>
    <row r="4" spans="1:10" x14ac:dyDescent="0.2">
      <c r="A4">
        <v>508</v>
      </c>
      <c r="B4">
        <v>20180702</v>
      </c>
      <c r="C4" t="s">
        <v>17</v>
      </c>
      <c r="D4" t="s">
        <v>12</v>
      </c>
      <c r="E4" t="s">
        <v>13</v>
      </c>
      <c r="F4" t="s">
        <v>14</v>
      </c>
      <c r="G4">
        <v>20</v>
      </c>
      <c r="H4" t="s">
        <v>14</v>
      </c>
      <c r="I4">
        <v>1</v>
      </c>
      <c r="J4" t="s">
        <v>15</v>
      </c>
    </row>
    <row r="5" spans="1:10" x14ac:dyDescent="0.2">
      <c r="A5">
        <v>511</v>
      </c>
      <c r="B5">
        <v>20180703</v>
      </c>
      <c r="C5" t="s">
        <v>17</v>
      </c>
      <c r="D5" t="s">
        <v>12</v>
      </c>
      <c r="E5" t="s">
        <v>13</v>
      </c>
      <c r="F5" t="s">
        <v>14</v>
      </c>
      <c r="G5">
        <v>20</v>
      </c>
      <c r="H5" t="s">
        <v>14</v>
      </c>
      <c r="I5">
        <v>1</v>
      </c>
      <c r="J5" t="s">
        <v>15</v>
      </c>
    </row>
    <row r="6" spans="1:10" x14ac:dyDescent="0.2">
      <c r="A6">
        <v>514</v>
      </c>
      <c r="B6">
        <v>20180703</v>
      </c>
      <c r="C6" t="s">
        <v>16</v>
      </c>
      <c r="D6" t="s">
        <v>12</v>
      </c>
      <c r="E6" t="s">
        <v>13</v>
      </c>
      <c r="F6" t="s">
        <v>14</v>
      </c>
      <c r="G6">
        <v>20</v>
      </c>
      <c r="H6" t="s">
        <v>14</v>
      </c>
      <c r="I6">
        <v>1</v>
      </c>
      <c r="J6" t="s">
        <v>15</v>
      </c>
    </row>
    <row r="7" spans="1:10" x14ac:dyDescent="0.2">
      <c r="A7">
        <v>519</v>
      </c>
      <c r="B7">
        <v>20180703</v>
      </c>
      <c r="C7" t="s">
        <v>18</v>
      </c>
      <c r="D7" t="s">
        <v>12</v>
      </c>
      <c r="E7" t="s">
        <v>13</v>
      </c>
      <c r="F7" t="s">
        <v>14</v>
      </c>
      <c r="G7">
        <v>20</v>
      </c>
      <c r="H7" t="s">
        <v>14</v>
      </c>
      <c r="I7">
        <v>1</v>
      </c>
      <c r="J7" t="s">
        <v>15</v>
      </c>
    </row>
    <row r="8" spans="1:10" x14ac:dyDescent="0.2">
      <c r="A8">
        <v>523</v>
      </c>
      <c r="B8">
        <v>20180703</v>
      </c>
      <c r="C8" t="s">
        <v>11</v>
      </c>
      <c r="D8" t="s">
        <v>12</v>
      </c>
      <c r="E8" t="s">
        <v>13</v>
      </c>
      <c r="F8" t="s">
        <v>14</v>
      </c>
      <c r="G8">
        <v>20</v>
      </c>
      <c r="H8" t="s">
        <v>14</v>
      </c>
      <c r="I8">
        <v>1</v>
      </c>
      <c r="J8" t="s">
        <v>15</v>
      </c>
    </row>
    <row r="9" spans="1:10" x14ac:dyDescent="0.2">
      <c r="A9">
        <v>526</v>
      </c>
      <c r="B9">
        <v>20180703</v>
      </c>
      <c r="C9" t="s">
        <v>19</v>
      </c>
      <c r="D9" t="s">
        <v>12</v>
      </c>
      <c r="E9" t="s">
        <v>13</v>
      </c>
      <c r="F9" t="s">
        <v>14</v>
      </c>
      <c r="G9">
        <v>20</v>
      </c>
      <c r="H9" t="s">
        <v>14</v>
      </c>
      <c r="I9">
        <v>1</v>
      </c>
      <c r="J9" t="s">
        <v>15</v>
      </c>
    </row>
    <row r="10" spans="1:10" x14ac:dyDescent="0.2">
      <c r="A10">
        <v>532</v>
      </c>
      <c r="B10">
        <v>20180704</v>
      </c>
      <c r="C10" t="s">
        <v>16</v>
      </c>
      <c r="D10" t="s">
        <v>12</v>
      </c>
      <c r="E10" t="s">
        <v>13</v>
      </c>
      <c r="F10" t="s">
        <v>14</v>
      </c>
      <c r="G10">
        <v>20</v>
      </c>
      <c r="H10" t="s">
        <v>14</v>
      </c>
      <c r="I10">
        <v>1</v>
      </c>
      <c r="J10" t="s">
        <v>15</v>
      </c>
    </row>
    <row r="11" spans="1:10" x14ac:dyDescent="0.2">
      <c r="A11">
        <v>535</v>
      </c>
      <c r="B11">
        <v>20180705</v>
      </c>
      <c r="C11" t="s">
        <v>16</v>
      </c>
      <c r="D11" t="s">
        <v>12</v>
      </c>
      <c r="E11" t="s">
        <v>13</v>
      </c>
      <c r="F11" t="s">
        <v>14</v>
      </c>
      <c r="G11">
        <v>20</v>
      </c>
      <c r="H11" t="s">
        <v>14</v>
      </c>
      <c r="I11">
        <v>1</v>
      </c>
      <c r="J11" t="s">
        <v>15</v>
      </c>
    </row>
    <row r="12" spans="1:10" x14ac:dyDescent="0.2">
      <c r="A12">
        <v>538</v>
      </c>
      <c r="B12">
        <v>20180706</v>
      </c>
      <c r="C12" t="s">
        <v>19</v>
      </c>
      <c r="D12" t="s">
        <v>12</v>
      </c>
      <c r="E12" t="s">
        <v>13</v>
      </c>
      <c r="F12" t="s">
        <v>14</v>
      </c>
      <c r="G12">
        <v>20</v>
      </c>
      <c r="H12" t="s">
        <v>14</v>
      </c>
      <c r="I12">
        <v>1</v>
      </c>
      <c r="J12" t="s">
        <v>15</v>
      </c>
    </row>
    <row r="13" spans="1:10" x14ac:dyDescent="0.2">
      <c r="A13">
        <v>541</v>
      </c>
      <c r="B13">
        <v>20180706</v>
      </c>
      <c r="C13" t="s">
        <v>20</v>
      </c>
      <c r="D13" t="s">
        <v>12</v>
      </c>
      <c r="E13" t="s">
        <v>13</v>
      </c>
      <c r="F13" t="s">
        <v>14</v>
      </c>
      <c r="G13">
        <v>20</v>
      </c>
      <c r="H13" t="s">
        <v>14</v>
      </c>
      <c r="I13">
        <v>1</v>
      </c>
      <c r="J13" t="s">
        <v>15</v>
      </c>
    </row>
    <row r="14" spans="1:10" x14ac:dyDescent="0.2">
      <c r="A14">
        <v>544</v>
      </c>
      <c r="B14">
        <v>20180706</v>
      </c>
      <c r="C14" t="s">
        <v>18</v>
      </c>
      <c r="D14" t="s">
        <v>12</v>
      </c>
      <c r="E14" t="s">
        <v>13</v>
      </c>
      <c r="F14" t="s">
        <v>14</v>
      </c>
      <c r="G14">
        <v>20</v>
      </c>
      <c r="H14" t="s">
        <v>14</v>
      </c>
      <c r="I14">
        <v>1</v>
      </c>
      <c r="J14" t="s">
        <v>15</v>
      </c>
    </row>
    <row r="15" spans="1:10" x14ac:dyDescent="0.2">
      <c r="A15">
        <v>547</v>
      </c>
      <c r="B15">
        <v>20180706</v>
      </c>
      <c r="C15" t="s">
        <v>18</v>
      </c>
      <c r="D15" t="s">
        <v>12</v>
      </c>
      <c r="E15" t="s">
        <v>13</v>
      </c>
      <c r="F15" t="s">
        <v>14</v>
      </c>
      <c r="G15">
        <v>20</v>
      </c>
      <c r="H15" t="s">
        <v>14</v>
      </c>
      <c r="I15">
        <v>1</v>
      </c>
      <c r="J15" t="s">
        <v>15</v>
      </c>
    </row>
    <row r="16" spans="1:10" x14ac:dyDescent="0.2">
      <c r="A16">
        <v>548</v>
      </c>
      <c r="B16">
        <v>20180706</v>
      </c>
      <c r="C16" t="s">
        <v>16</v>
      </c>
      <c r="D16" t="s">
        <v>12</v>
      </c>
      <c r="E16" t="s">
        <v>13</v>
      </c>
      <c r="F16" t="s">
        <v>14</v>
      </c>
      <c r="G16">
        <v>20</v>
      </c>
      <c r="H16" t="s">
        <v>14</v>
      </c>
      <c r="I16">
        <v>1</v>
      </c>
      <c r="J16" t="s">
        <v>15</v>
      </c>
    </row>
    <row r="17" spans="1:10" x14ac:dyDescent="0.2">
      <c r="A17">
        <v>551</v>
      </c>
      <c r="B17">
        <v>20180706</v>
      </c>
      <c r="C17" t="s">
        <v>21</v>
      </c>
      <c r="D17" t="s">
        <v>12</v>
      </c>
      <c r="E17" t="s">
        <v>13</v>
      </c>
      <c r="F17" t="s">
        <v>14</v>
      </c>
      <c r="G17">
        <v>20</v>
      </c>
      <c r="H17" t="s">
        <v>14</v>
      </c>
      <c r="I17">
        <v>1</v>
      </c>
      <c r="J17" t="s">
        <v>15</v>
      </c>
    </row>
    <row r="18" spans="1:10" x14ac:dyDescent="0.2">
      <c r="A18">
        <v>554</v>
      </c>
      <c r="B18">
        <v>20180706</v>
      </c>
      <c r="C18" t="s">
        <v>22</v>
      </c>
      <c r="D18" t="s">
        <v>12</v>
      </c>
      <c r="E18" t="s">
        <v>13</v>
      </c>
      <c r="F18" t="s">
        <v>14</v>
      </c>
      <c r="G18">
        <v>20</v>
      </c>
      <c r="H18" t="s">
        <v>14</v>
      </c>
      <c r="I18">
        <v>1</v>
      </c>
      <c r="J18" t="s">
        <v>15</v>
      </c>
    </row>
    <row r="19" spans="1:10" x14ac:dyDescent="0.2">
      <c r="A19">
        <v>557</v>
      </c>
      <c r="B19">
        <v>20180707</v>
      </c>
      <c r="C19" t="s">
        <v>23</v>
      </c>
      <c r="D19" t="s">
        <v>12</v>
      </c>
      <c r="E19" t="s">
        <v>13</v>
      </c>
      <c r="F19" t="s">
        <v>14</v>
      </c>
      <c r="G19">
        <v>20</v>
      </c>
      <c r="H19" t="s">
        <v>14</v>
      </c>
      <c r="I19">
        <v>1</v>
      </c>
      <c r="J19" t="s">
        <v>15</v>
      </c>
    </row>
    <row r="20" spans="1:10" x14ac:dyDescent="0.2">
      <c r="A20">
        <v>560</v>
      </c>
      <c r="B20">
        <v>20180707</v>
      </c>
      <c r="C20" t="s">
        <v>24</v>
      </c>
      <c r="D20" t="s">
        <v>12</v>
      </c>
      <c r="E20" t="s">
        <v>13</v>
      </c>
      <c r="F20" t="s">
        <v>14</v>
      </c>
      <c r="G20">
        <v>20</v>
      </c>
      <c r="H20" t="s">
        <v>14</v>
      </c>
      <c r="I20">
        <v>1</v>
      </c>
      <c r="J20" t="s">
        <v>15</v>
      </c>
    </row>
    <row r="21" spans="1:10" x14ac:dyDescent="0.2">
      <c r="A21">
        <v>563</v>
      </c>
      <c r="B21">
        <v>20180707</v>
      </c>
      <c r="C21" t="s">
        <v>19</v>
      </c>
      <c r="D21" t="s">
        <v>12</v>
      </c>
      <c r="E21" t="s">
        <v>13</v>
      </c>
      <c r="F21" t="s">
        <v>14</v>
      </c>
      <c r="G21">
        <v>20</v>
      </c>
      <c r="H21" t="s">
        <v>14</v>
      </c>
      <c r="I21">
        <v>1</v>
      </c>
      <c r="J21" t="s">
        <v>15</v>
      </c>
    </row>
    <row r="22" spans="1:10" x14ac:dyDescent="0.2">
      <c r="A22">
        <v>566</v>
      </c>
      <c r="B22">
        <v>20180707</v>
      </c>
      <c r="C22" t="s">
        <v>22</v>
      </c>
      <c r="D22" t="s">
        <v>12</v>
      </c>
      <c r="E22" t="s">
        <v>13</v>
      </c>
      <c r="F22" t="s">
        <v>14</v>
      </c>
      <c r="G22">
        <v>20</v>
      </c>
      <c r="H22" t="s">
        <v>14</v>
      </c>
      <c r="I22">
        <v>1</v>
      </c>
      <c r="J22" t="s">
        <v>15</v>
      </c>
    </row>
    <row r="23" spans="1:10" x14ac:dyDescent="0.2">
      <c r="A23">
        <v>569</v>
      </c>
      <c r="B23">
        <v>20180707</v>
      </c>
      <c r="C23" t="s">
        <v>16</v>
      </c>
      <c r="D23" t="s">
        <v>12</v>
      </c>
      <c r="E23" t="s">
        <v>13</v>
      </c>
      <c r="F23" t="s">
        <v>14</v>
      </c>
      <c r="G23">
        <v>20</v>
      </c>
      <c r="H23" t="s">
        <v>14</v>
      </c>
      <c r="I23">
        <v>1</v>
      </c>
      <c r="J23" t="s">
        <v>15</v>
      </c>
    </row>
    <row r="24" spans="1:10" x14ac:dyDescent="0.2">
      <c r="A24">
        <v>572</v>
      </c>
      <c r="B24">
        <v>20180707</v>
      </c>
      <c r="C24" t="s">
        <v>18</v>
      </c>
      <c r="D24" t="s">
        <v>12</v>
      </c>
      <c r="E24" t="s">
        <v>13</v>
      </c>
      <c r="F24" t="s">
        <v>14</v>
      </c>
      <c r="G24">
        <v>20</v>
      </c>
      <c r="H24" t="s">
        <v>14</v>
      </c>
      <c r="I24">
        <v>1</v>
      </c>
      <c r="J24" t="s">
        <v>15</v>
      </c>
    </row>
    <row r="25" spans="1:10" x14ac:dyDescent="0.2">
      <c r="A25">
        <v>575</v>
      </c>
      <c r="B25">
        <v>20180707</v>
      </c>
      <c r="C25" t="s">
        <v>21</v>
      </c>
      <c r="D25" t="s">
        <v>12</v>
      </c>
      <c r="E25" t="s">
        <v>13</v>
      </c>
      <c r="F25" t="s">
        <v>14</v>
      </c>
      <c r="G25">
        <v>20</v>
      </c>
      <c r="H25" t="s">
        <v>14</v>
      </c>
      <c r="I25">
        <v>1</v>
      </c>
      <c r="J25" t="s">
        <v>15</v>
      </c>
    </row>
    <row r="26" spans="1:10" x14ac:dyDescent="0.2">
      <c r="A26">
        <v>653</v>
      </c>
      <c r="B26">
        <v>20180708</v>
      </c>
      <c r="C26" t="s">
        <v>28</v>
      </c>
      <c r="D26" t="s">
        <v>12</v>
      </c>
      <c r="E26" t="s">
        <v>13</v>
      </c>
      <c r="F26" t="s">
        <v>14</v>
      </c>
      <c r="G26">
        <v>20</v>
      </c>
      <c r="H26" t="s">
        <v>14</v>
      </c>
      <c r="I26">
        <v>1</v>
      </c>
      <c r="J26" t="s">
        <v>15</v>
      </c>
    </row>
    <row r="27" spans="1:10" x14ac:dyDescent="0.2">
      <c r="A27">
        <v>656</v>
      </c>
      <c r="B27">
        <v>20180708</v>
      </c>
      <c r="C27" t="s">
        <v>19</v>
      </c>
      <c r="D27" t="s">
        <v>12</v>
      </c>
      <c r="E27" t="s">
        <v>13</v>
      </c>
      <c r="F27" t="s">
        <v>14</v>
      </c>
      <c r="G27">
        <v>20</v>
      </c>
      <c r="H27" t="s">
        <v>14</v>
      </c>
      <c r="I27">
        <v>1</v>
      </c>
      <c r="J27" t="s">
        <v>15</v>
      </c>
    </row>
    <row r="28" spans="1:10" x14ac:dyDescent="0.2">
      <c r="A28">
        <v>659</v>
      </c>
      <c r="B28">
        <v>20180708</v>
      </c>
      <c r="C28" t="s">
        <v>29</v>
      </c>
      <c r="D28" t="s">
        <v>12</v>
      </c>
      <c r="E28" t="s">
        <v>13</v>
      </c>
      <c r="F28" t="s">
        <v>14</v>
      </c>
      <c r="G28">
        <v>20</v>
      </c>
      <c r="H28" t="s">
        <v>14</v>
      </c>
      <c r="I28">
        <v>1</v>
      </c>
      <c r="J28" t="s">
        <v>15</v>
      </c>
    </row>
    <row r="29" spans="1:10" x14ac:dyDescent="0.2">
      <c r="A29">
        <v>702</v>
      </c>
      <c r="B29">
        <v>20180709</v>
      </c>
      <c r="C29" t="s">
        <v>19</v>
      </c>
      <c r="D29" t="s">
        <v>12</v>
      </c>
      <c r="E29" t="s">
        <v>13</v>
      </c>
      <c r="F29" t="s">
        <v>14</v>
      </c>
      <c r="G29">
        <v>20</v>
      </c>
      <c r="H29" t="s">
        <v>14</v>
      </c>
      <c r="I29">
        <v>1</v>
      </c>
      <c r="J29" t="s">
        <v>15</v>
      </c>
    </row>
    <row r="30" spans="1:10" x14ac:dyDescent="0.2">
      <c r="A30">
        <v>705</v>
      </c>
      <c r="B30">
        <v>20180709</v>
      </c>
      <c r="C30" t="s">
        <v>18</v>
      </c>
      <c r="D30" t="s">
        <v>12</v>
      </c>
      <c r="E30" t="s">
        <v>13</v>
      </c>
      <c r="F30" t="s">
        <v>14</v>
      </c>
      <c r="G30">
        <v>20</v>
      </c>
      <c r="H30" t="s">
        <v>14</v>
      </c>
      <c r="I30">
        <v>1</v>
      </c>
      <c r="J30" t="s">
        <v>15</v>
      </c>
    </row>
    <row r="31" spans="1:10" x14ac:dyDescent="0.2">
      <c r="A31">
        <v>708</v>
      </c>
      <c r="B31">
        <v>20180709</v>
      </c>
      <c r="C31" t="s">
        <v>30</v>
      </c>
      <c r="D31" t="s">
        <v>12</v>
      </c>
      <c r="E31" t="s">
        <v>13</v>
      </c>
      <c r="F31" t="s">
        <v>14</v>
      </c>
      <c r="G31">
        <v>20</v>
      </c>
      <c r="H31" t="s">
        <v>14</v>
      </c>
      <c r="I31">
        <v>1</v>
      </c>
      <c r="J31" t="s">
        <v>15</v>
      </c>
    </row>
    <row r="32" spans="1:10" x14ac:dyDescent="0.2">
      <c r="A32">
        <v>711</v>
      </c>
      <c r="B32">
        <v>20180709</v>
      </c>
      <c r="C32" t="s">
        <v>31</v>
      </c>
      <c r="D32" t="s">
        <v>12</v>
      </c>
      <c r="E32" t="s">
        <v>13</v>
      </c>
      <c r="F32" t="s">
        <v>14</v>
      </c>
      <c r="G32">
        <v>20</v>
      </c>
      <c r="H32" t="s">
        <v>14</v>
      </c>
      <c r="I32">
        <v>1</v>
      </c>
      <c r="J32" t="s">
        <v>15</v>
      </c>
    </row>
    <row r="33" spans="1:10" x14ac:dyDescent="0.2">
      <c r="A33">
        <v>714</v>
      </c>
      <c r="B33">
        <v>20180709</v>
      </c>
      <c r="C33" t="s">
        <v>28</v>
      </c>
      <c r="D33" t="s">
        <v>12</v>
      </c>
      <c r="E33" t="s">
        <v>13</v>
      </c>
      <c r="F33" t="s">
        <v>14</v>
      </c>
      <c r="G33">
        <v>20</v>
      </c>
      <c r="H33" t="s">
        <v>14</v>
      </c>
      <c r="I33">
        <v>1</v>
      </c>
      <c r="J33" t="s">
        <v>15</v>
      </c>
    </row>
    <row r="34" spans="1:10" x14ac:dyDescent="0.2">
      <c r="A34">
        <v>717</v>
      </c>
      <c r="B34">
        <v>20180709</v>
      </c>
      <c r="C34" t="s">
        <v>32</v>
      </c>
      <c r="D34" t="s">
        <v>12</v>
      </c>
      <c r="E34" t="s">
        <v>13</v>
      </c>
      <c r="F34" t="s">
        <v>14</v>
      </c>
      <c r="G34">
        <v>20</v>
      </c>
      <c r="H34" t="s">
        <v>14</v>
      </c>
      <c r="I34">
        <v>1</v>
      </c>
      <c r="J34" t="s">
        <v>15</v>
      </c>
    </row>
    <row r="35" spans="1:10" x14ac:dyDescent="0.2">
      <c r="A35">
        <v>720</v>
      </c>
      <c r="B35">
        <v>20180709</v>
      </c>
      <c r="C35" t="s">
        <v>33</v>
      </c>
      <c r="D35" t="s">
        <v>12</v>
      </c>
      <c r="E35" t="s">
        <v>13</v>
      </c>
      <c r="F35" t="s">
        <v>14</v>
      </c>
      <c r="G35">
        <v>20</v>
      </c>
      <c r="H35" t="s">
        <v>14</v>
      </c>
      <c r="I35">
        <v>1</v>
      </c>
      <c r="J35" t="s">
        <v>15</v>
      </c>
    </row>
    <row r="36" spans="1:10" x14ac:dyDescent="0.2">
      <c r="A36">
        <v>723</v>
      </c>
      <c r="B36">
        <v>20180709</v>
      </c>
      <c r="C36" t="s">
        <v>21</v>
      </c>
      <c r="D36" t="s">
        <v>12</v>
      </c>
      <c r="E36" t="s">
        <v>13</v>
      </c>
      <c r="F36" t="s">
        <v>14</v>
      </c>
      <c r="G36">
        <v>20</v>
      </c>
      <c r="H36" t="s">
        <v>14</v>
      </c>
      <c r="I36">
        <v>1</v>
      </c>
      <c r="J36" t="s">
        <v>15</v>
      </c>
    </row>
    <row r="37" spans="1:10" x14ac:dyDescent="0.2">
      <c r="A37">
        <v>726</v>
      </c>
      <c r="B37">
        <v>20180709</v>
      </c>
      <c r="C37" t="s">
        <v>22</v>
      </c>
      <c r="D37" t="s">
        <v>12</v>
      </c>
      <c r="E37" t="s">
        <v>13</v>
      </c>
      <c r="F37" t="s">
        <v>14</v>
      </c>
      <c r="G37">
        <v>20</v>
      </c>
      <c r="H37" t="s">
        <v>14</v>
      </c>
      <c r="I37">
        <v>1</v>
      </c>
      <c r="J37" t="s">
        <v>15</v>
      </c>
    </row>
    <row r="38" spans="1:10" x14ac:dyDescent="0.2">
      <c r="A38">
        <v>729</v>
      </c>
      <c r="B38">
        <v>20180709</v>
      </c>
      <c r="C38" t="s">
        <v>23</v>
      </c>
      <c r="D38" t="s">
        <v>12</v>
      </c>
      <c r="E38" t="s">
        <v>13</v>
      </c>
      <c r="F38" t="s">
        <v>14</v>
      </c>
      <c r="G38">
        <v>20</v>
      </c>
      <c r="H38" t="s">
        <v>14</v>
      </c>
      <c r="I38">
        <v>1</v>
      </c>
      <c r="J38" t="s">
        <v>15</v>
      </c>
    </row>
    <row r="39" spans="1:10" x14ac:dyDescent="0.2">
      <c r="A39">
        <v>732</v>
      </c>
      <c r="B39">
        <v>20180709</v>
      </c>
      <c r="C39" t="s">
        <v>34</v>
      </c>
      <c r="D39" t="s">
        <v>12</v>
      </c>
      <c r="E39" t="s">
        <v>13</v>
      </c>
      <c r="F39" t="s">
        <v>14</v>
      </c>
      <c r="G39">
        <v>20</v>
      </c>
      <c r="H39" t="s">
        <v>14</v>
      </c>
      <c r="I39">
        <v>1</v>
      </c>
      <c r="J39" t="s">
        <v>15</v>
      </c>
    </row>
    <row r="40" spans="1:10" x14ac:dyDescent="0.2">
      <c r="A40">
        <v>735</v>
      </c>
      <c r="B40">
        <v>20180709</v>
      </c>
      <c r="C40" t="s">
        <v>35</v>
      </c>
      <c r="D40" t="s">
        <v>12</v>
      </c>
      <c r="E40" t="s">
        <v>13</v>
      </c>
      <c r="F40" t="s">
        <v>14</v>
      </c>
      <c r="G40">
        <v>20</v>
      </c>
      <c r="H40" t="s">
        <v>14</v>
      </c>
      <c r="I40">
        <v>1</v>
      </c>
      <c r="J40" t="s">
        <v>15</v>
      </c>
    </row>
    <row r="41" spans="1:10" x14ac:dyDescent="0.2">
      <c r="A41">
        <v>838</v>
      </c>
      <c r="B41">
        <v>20180710</v>
      </c>
      <c r="C41" t="s">
        <v>36</v>
      </c>
      <c r="D41" t="s">
        <v>12</v>
      </c>
      <c r="E41" s="1" t="s">
        <v>13</v>
      </c>
      <c r="F41" t="s">
        <v>14</v>
      </c>
      <c r="G41">
        <v>20</v>
      </c>
      <c r="H41" t="s">
        <v>14</v>
      </c>
      <c r="I41">
        <v>1</v>
      </c>
      <c r="J41" t="s">
        <v>15</v>
      </c>
    </row>
    <row r="42" spans="1:10" x14ac:dyDescent="0.2">
      <c r="A42">
        <v>841</v>
      </c>
      <c r="B42">
        <v>20180710</v>
      </c>
      <c r="C42" t="s">
        <v>32</v>
      </c>
      <c r="D42" t="s">
        <v>12</v>
      </c>
      <c r="E42" s="1" t="s">
        <v>13</v>
      </c>
      <c r="F42" t="s">
        <v>14</v>
      </c>
      <c r="G42">
        <v>20</v>
      </c>
      <c r="H42" t="s">
        <v>14</v>
      </c>
      <c r="I42">
        <v>1</v>
      </c>
      <c r="J42" t="s">
        <v>15</v>
      </c>
    </row>
    <row r="43" spans="1:10" x14ac:dyDescent="0.2">
      <c r="A43">
        <v>844</v>
      </c>
      <c r="B43">
        <v>20180710</v>
      </c>
      <c r="C43" t="s">
        <v>37</v>
      </c>
      <c r="D43" t="s">
        <v>12</v>
      </c>
      <c r="E43" s="1" t="s">
        <v>13</v>
      </c>
      <c r="F43" t="s">
        <v>14</v>
      </c>
      <c r="G43">
        <v>20</v>
      </c>
      <c r="H43" t="s">
        <v>14</v>
      </c>
      <c r="I43">
        <v>1</v>
      </c>
      <c r="J43" t="s">
        <v>15</v>
      </c>
    </row>
    <row r="44" spans="1:10" x14ac:dyDescent="0.2">
      <c r="A44">
        <v>847</v>
      </c>
      <c r="B44">
        <v>20180710</v>
      </c>
      <c r="C44" t="s">
        <v>18</v>
      </c>
      <c r="D44" t="s">
        <v>12</v>
      </c>
      <c r="E44" s="1" t="s">
        <v>13</v>
      </c>
      <c r="F44" t="s">
        <v>14</v>
      </c>
      <c r="G44">
        <v>20</v>
      </c>
      <c r="H44" t="s">
        <v>14</v>
      </c>
      <c r="I44">
        <v>1</v>
      </c>
      <c r="J44" t="s">
        <v>15</v>
      </c>
    </row>
    <row r="45" spans="1:10" x14ac:dyDescent="0.2">
      <c r="A45">
        <v>850</v>
      </c>
      <c r="B45">
        <v>20180710</v>
      </c>
      <c r="C45" t="s">
        <v>33</v>
      </c>
      <c r="D45" t="s">
        <v>12</v>
      </c>
      <c r="E45" s="1" t="s">
        <v>13</v>
      </c>
      <c r="F45" t="s">
        <v>14</v>
      </c>
      <c r="G45">
        <v>20</v>
      </c>
      <c r="H45" t="s">
        <v>14</v>
      </c>
      <c r="I45">
        <v>1</v>
      </c>
      <c r="J45" t="s">
        <v>15</v>
      </c>
    </row>
    <row r="46" spans="1:10" x14ac:dyDescent="0.2">
      <c r="A46">
        <v>857</v>
      </c>
      <c r="B46">
        <v>20180710</v>
      </c>
      <c r="C46" t="s">
        <v>34</v>
      </c>
      <c r="D46" t="s">
        <v>12</v>
      </c>
      <c r="E46" s="1" t="s">
        <v>13</v>
      </c>
      <c r="F46" t="s">
        <v>14</v>
      </c>
      <c r="G46">
        <v>20</v>
      </c>
      <c r="H46" t="s">
        <v>14</v>
      </c>
      <c r="I46">
        <v>1</v>
      </c>
      <c r="J46" t="s">
        <v>15</v>
      </c>
    </row>
    <row r="47" spans="1:10" x14ac:dyDescent="0.2">
      <c r="A47">
        <v>860</v>
      </c>
      <c r="B47">
        <v>20180710</v>
      </c>
      <c r="C47" t="s">
        <v>21</v>
      </c>
      <c r="D47" t="s">
        <v>12</v>
      </c>
      <c r="E47" s="1" t="s">
        <v>13</v>
      </c>
      <c r="F47" t="s">
        <v>14</v>
      </c>
      <c r="G47">
        <v>20</v>
      </c>
      <c r="H47" t="s">
        <v>14</v>
      </c>
      <c r="I47">
        <v>1</v>
      </c>
      <c r="J47" t="s">
        <v>15</v>
      </c>
    </row>
    <row r="48" spans="1:10" x14ac:dyDescent="0.2">
      <c r="A48">
        <v>863</v>
      </c>
      <c r="B48">
        <v>20180710</v>
      </c>
      <c r="C48" t="s">
        <v>31</v>
      </c>
      <c r="D48" t="s">
        <v>12</v>
      </c>
      <c r="E48" s="1" t="s">
        <v>13</v>
      </c>
      <c r="F48" t="s">
        <v>14</v>
      </c>
      <c r="G48">
        <v>20</v>
      </c>
      <c r="H48" t="s">
        <v>14</v>
      </c>
      <c r="I48">
        <v>1</v>
      </c>
      <c r="J48" t="s">
        <v>15</v>
      </c>
    </row>
    <row r="49" spans="1:10" x14ac:dyDescent="0.2">
      <c r="A49">
        <v>866</v>
      </c>
      <c r="B49">
        <v>20180710</v>
      </c>
      <c r="C49" t="s">
        <v>38</v>
      </c>
      <c r="D49" t="s">
        <v>12</v>
      </c>
      <c r="E49" s="1" t="s">
        <v>13</v>
      </c>
      <c r="F49" t="s">
        <v>14</v>
      </c>
      <c r="G49">
        <v>20</v>
      </c>
      <c r="H49" t="s">
        <v>14</v>
      </c>
      <c r="I49">
        <v>1</v>
      </c>
      <c r="J49" t="s">
        <v>15</v>
      </c>
    </row>
    <row r="50" spans="1:10" x14ac:dyDescent="0.2">
      <c r="A50">
        <v>869</v>
      </c>
      <c r="B50">
        <v>20180710</v>
      </c>
      <c r="C50" t="s">
        <v>39</v>
      </c>
      <c r="D50" t="s">
        <v>12</v>
      </c>
      <c r="E50" s="1" t="s">
        <v>13</v>
      </c>
      <c r="F50" t="s">
        <v>14</v>
      </c>
      <c r="G50">
        <v>20</v>
      </c>
      <c r="H50" t="s">
        <v>14</v>
      </c>
      <c r="I50">
        <v>1</v>
      </c>
      <c r="J50" t="s">
        <v>15</v>
      </c>
    </row>
    <row r="51" spans="1:10" x14ac:dyDescent="0.2">
      <c r="A51">
        <v>889</v>
      </c>
      <c r="B51">
        <v>20180711</v>
      </c>
      <c r="C51" t="s">
        <v>20</v>
      </c>
      <c r="D51" t="s">
        <v>12</v>
      </c>
      <c r="E51" s="1" t="s">
        <v>13</v>
      </c>
      <c r="F51" t="s">
        <v>14</v>
      </c>
      <c r="G51">
        <v>20</v>
      </c>
      <c r="H51" t="s">
        <v>14</v>
      </c>
      <c r="I51">
        <v>1</v>
      </c>
      <c r="J51" t="s">
        <v>15</v>
      </c>
    </row>
    <row r="52" spans="1:10" x14ac:dyDescent="0.2">
      <c r="A52">
        <v>892</v>
      </c>
      <c r="B52">
        <v>20180711</v>
      </c>
      <c r="C52" t="s">
        <v>36</v>
      </c>
      <c r="D52" t="s">
        <v>12</v>
      </c>
      <c r="E52" s="1" t="s">
        <v>13</v>
      </c>
      <c r="F52" t="s">
        <v>14</v>
      </c>
      <c r="G52">
        <v>20</v>
      </c>
      <c r="H52" t="s">
        <v>14</v>
      </c>
      <c r="I52">
        <v>1</v>
      </c>
      <c r="J52" t="s">
        <v>15</v>
      </c>
    </row>
    <row r="53" spans="1:10" x14ac:dyDescent="0.2">
      <c r="A53">
        <v>895</v>
      </c>
      <c r="B53">
        <v>20180711</v>
      </c>
      <c r="C53" t="s">
        <v>28</v>
      </c>
      <c r="D53" t="s">
        <v>12</v>
      </c>
      <c r="E53" s="1" t="s">
        <v>13</v>
      </c>
      <c r="F53" t="s">
        <v>14</v>
      </c>
      <c r="G53">
        <v>20</v>
      </c>
      <c r="H53" t="s">
        <v>14</v>
      </c>
      <c r="I53">
        <v>1</v>
      </c>
      <c r="J53" t="s">
        <v>15</v>
      </c>
    </row>
    <row r="54" spans="1:10" x14ac:dyDescent="0.2">
      <c r="A54">
        <v>898</v>
      </c>
      <c r="B54">
        <v>20180711</v>
      </c>
      <c r="C54" t="s">
        <v>30</v>
      </c>
      <c r="D54" t="s">
        <v>12</v>
      </c>
      <c r="E54" s="1" t="s">
        <v>13</v>
      </c>
      <c r="F54" t="s">
        <v>14</v>
      </c>
      <c r="G54">
        <v>20</v>
      </c>
      <c r="H54" t="s">
        <v>14</v>
      </c>
      <c r="I54">
        <v>1</v>
      </c>
      <c r="J54" t="s">
        <v>15</v>
      </c>
    </row>
    <row r="55" spans="1:10" x14ac:dyDescent="0.2">
      <c r="A55">
        <v>901</v>
      </c>
      <c r="B55">
        <v>20180711</v>
      </c>
      <c r="C55" t="s">
        <v>23</v>
      </c>
      <c r="D55" t="s">
        <v>12</v>
      </c>
      <c r="E55" s="1" t="s">
        <v>13</v>
      </c>
      <c r="F55" t="s">
        <v>14</v>
      </c>
      <c r="G55">
        <v>20</v>
      </c>
      <c r="H55" t="s">
        <v>14</v>
      </c>
      <c r="I55">
        <v>1</v>
      </c>
      <c r="J55" t="s">
        <v>15</v>
      </c>
    </row>
    <row r="56" spans="1:10" x14ac:dyDescent="0.2">
      <c r="A56">
        <v>904</v>
      </c>
      <c r="B56">
        <v>20180711</v>
      </c>
      <c r="C56" t="s">
        <v>35</v>
      </c>
      <c r="D56" t="s">
        <v>12</v>
      </c>
      <c r="E56" s="1" t="s">
        <v>13</v>
      </c>
      <c r="F56" t="s">
        <v>14</v>
      </c>
      <c r="G56">
        <v>20</v>
      </c>
      <c r="H56" t="s">
        <v>14</v>
      </c>
      <c r="I56">
        <v>1</v>
      </c>
      <c r="J56" t="s">
        <v>15</v>
      </c>
    </row>
    <row r="57" spans="1:10" x14ac:dyDescent="0.2">
      <c r="A57">
        <v>907</v>
      </c>
      <c r="B57">
        <v>20180711</v>
      </c>
      <c r="C57" t="s">
        <v>39</v>
      </c>
      <c r="D57" t="s">
        <v>12</v>
      </c>
      <c r="E57" s="1" t="s">
        <v>13</v>
      </c>
      <c r="F57" t="s">
        <v>14</v>
      </c>
      <c r="G57">
        <v>20</v>
      </c>
      <c r="H57" t="s">
        <v>14</v>
      </c>
      <c r="I57">
        <v>1</v>
      </c>
      <c r="J57" t="s">
        <v>15</v>
      </c>
    </row>
    <row r="58" spans="1:10" x14ac:dyDescent="0.2">
      <c r="A58">
        <v>910</v>
      </c>
      <c r="B58">
        <v>20180711</v>
      </c>
      <c r="C58" t="s">
        <v>31</v>
      </c>
      <c r="D58" t="s">
        <v>12</v>
      </c>
      <c r="E58" s="1" t="s">
        <v>13</v>
      </c>
      <c r="F58" t="s">
        <v>14</v>
      </c>
      <c r="G58">
        <v>20</v>
      </c>
      <c r="H58" t="s">
        <v>14</v>
      </c>
      <c r="I58">
        <v>1</v>
      </c>
      <c r="J58" t="s">
        <v>15</v>
      </c>
    </row>
    <row r="59" spans="1:10" x14ac:dyDescent="0.2">
      <c r="A59">
        <v>913</v>
      </c>
      <c r="B59">
        <v>20180711</v>
      </c>
      <c r="C59" t="s">
        <v>40</v>
      </c>
      <c r="D59" t="s">
        <v>12</v>
      </c>
      <c r="E59" s="1" t="s">
        <v>13</v>
      </c>
      <c r="F59" t="s">
        <v>14</v>
      </c>
      <c r="G59">
        <v>20</v>
      </c>
      <c r="H59" t="s">
        <v>14</v>
      </c>
      <c r="I59">
        <v>1</v>
      </c>
      <c r="J59" t="s">
        <v>15</v>
      </c>
    </row>
    <row r="60" spans="1:10" x14ac:dyDescent="0.2">
      <c r="A60">
        <v>916</v>
      </c>
      <c r="B60">
        <v>20180711</v>
      </c>
      <c r="C60" t="s">
        <v>41</v>
      </c>
      <c r="D60" t="s">
        <v>12</v>
      </c>
      <c r="E60" s="1" t="s">
        <v>13</v>
      </c>
      <c r="F60" t="s">
        <v>14</v>
      </c>
      <c r="G60">
        <v>20</v>
      </c>
      <c r="H60" t="s">
        <v>14</v>
      </c>
      <c r="I60">
        <v>1</v>
      </c>
      <c r="J60" t="s">
        <v>15</v>
      </c>
    </row>
    <row r="61" spans="1:10" x14ac:dyDescent="0.2">
      <c r="A61">
        <v>919</v>
      </c>
      <c r="B61">
        <v>20180711</v>
      </c>
      <c r="C61" t="s">
        <v>17</v>
      </c>
      <c r="D61" t="s">
        <v>12</v>
      </c>
      <c r="E61" s="1" t="s">
        <v>13</v>
      </c>
      <c r="F61" t="s">
        <v>14</v>
      </c>
      <c r="G61">
        <v>20</v>
      </c>
      <c r="H61" t="s">
        <v>14</v>
      </c>
      <c r="I61">
        <v>1</v>
      </c>
      <c r="J61" t="s">
        <v>15</v>
      </c>
    </row>
    <row r="62" spans="1:10" x14ac:dyDescent="0.2">
      <c r="A62">
        <v>922</v>
      </c>
      <c r="B62">
        <v>20180711</v>
      </c>
      <c r="C62" t="s">
        <v>42</v>
      </c>
      <c r="D62" t="s">
        <v>12</v>
      </c>
      <c r="E62" s="1" t="s">
        <v>13</v>
      </c>
      <c r="F62" t="s">
        <v>14</v>
      </c>
      <c r="G62">
        <v>20</v>
      </c>
      <c r="H62" t="s">
        <v>14</v>
      </c>
      <c r="I62">
        <v>1</v>
      </c>
      <c r="J62" t="s">
        <v>15</v>
      </c>
    </row>
    <row r="63" spans="1:10" x14ac:dyDescent="0.2">
      <c r="A63">
        <v>925</v>
      </c>
      <c r="B63">
        <v>20180711</v>
      </c>
      <c r="C63" t="s">
        <v>34</v>
      </c>
      <c r="D63" t="s">
        <v>12</v>
      </c>
      <c r="E63" s="1" t="s">
        <v>13</v>
      </c>
      <c r="F63" t="s">
        <v>14</v>
      </c>
      <c r="G63">
        <v>20</v>
      </c>
      <c r="H63" t="s">
        <v>14</v>
      </c>
      <c r="I63">
        <v>1</v>
      </c>
      <c r="J63" t="s">
        <v>15</v>
      </c>
    </row>
    <row r="64" spans="1:10" x14ac:dyDescent="0.2">
      <c r="A64">
        <v>928</v>
      </c>
      <c r="B64">
        <v>20180711</v>
      </c>
      <c r="C64" t="s">
        <v>38</v>
      </c>
      <c r="D64" t="s">
        <v>12</v>
      </c>
      <c r="E64" s="1" t="s">
        <v>13</v>
      </c>
      <c r="F64" t="s">
        <v>14</v>
      </c>
      <c r="G64">
        <v>20</v>
      </c>
      <c r="H64" t="s">
        <v>14</v>
      </c>
      <c r="I64">
        <v>1</v>
      </c>
      <c r="J64" t="s">
        <v>15</v>
      </c>
    </row>
    <row r="65" spans="1:10" x14ac:dyDescent="0.2">
      <c r="A65">
        <v>931</v>
      </c>
      <c r="B65">
        <v>20180711</v>
      </c>
      <c r="C65" t="s">
        <v>33</v>
      </c>
      <c r="D65" t="s">
        <v>12</v>
      </c>
      <c r="E65" s="1" t="s">
        <v>13</v>
      </c>
      <c r="F65" t="s">
        <v>14</v>
      </c>
      <c r="G65">
        <v>20</v>
      </c>
      <c r="H65" t="s">
        <v>14</v>
      </c>
      <c r="I65">
        <v>1</v>
      </c>
      <c r="J65" t="s">
        <v>15</v>
      </c>
    </row>
    <row r="66" spans="1:10" x14ac:dyDescent="0.2">
      <c r="A66">
        <v>934</v>
      </c>
      <c r="B66">
        <v>20180711</v>
      </c>
      <c r="C66" t="s">
        <v>32</v>
      </c>
      <c r="D66" t="s">
        <v>12</v>
      </c>
      <c r="E66" s="1" t="s">
        <v>13</v>
      </c>
      <c r="F66" t="s">
        <v>14</v>
      </c>
      <c r="G66">
        <v>20</v>
      </c>
      <c r="H66" t="s">
        <v>14</v>
      </c>
      <c r="I66">
        <v>1</v>
      </c>
      <c r="J66" t="s">
        <v>15</v>
      </c>
    </row>
    <row r="67" spans="1:10" x14ac:dyDescent="0.2">
      <c r="A67">
        <v>937</v>
      </c>
      <c r="B67">
        <v>20180711</v>
      </c>
      <c r="C67" t="s">
        <v>18</v>
      </c>
      <c r="D67" t="s">
        <v>12</v>
      </c>
      <c r="E67" s="1" t="s">
        <v>13</v>
      </c>
      <c r="F67" t="s">
        <v>14</v>
      </c>
      <c r="G67">
        <v>20</v>
      </c>
      <c r="H67" t="s">
        <v>14</v>
      </c>
      <c r="I67">
        <v>1</v>
      </c>
      <c r="J67" t="s">
        <v>15</v>
      </c>
    </row>
    <row r="68" spans="1:10" x14ac:dyDescent="0.2">
      <c r="A68">
        <v>1024</v>
      </c>
      <c r="B68">
        <v>20180712</v>
      </c>
      <c r="C68" s="1" t="s">
        <v>34</v>
      </c>
      <c r="D68" t="s">
        <v>12</v>
      </c>
      <c r="E68" s="1" t="s">
        <v>13</v>
      </c>
      <c r="F68" t="s">
        <v>14</v>
      </c>
      <c r="G68">
        <v>20</v>
      </c>
      <c r="H68" t="s">
        <v>14</v>
      </c>
      <c r="I68">
        <v>1</v>
      </c>
      <c r="J68" t="s">
        <v>15</v>
      </c>
    </row>
    <row r="69" spans="1:10" x14ac:dyDescent="0.2">
      <c r="A69">
        <v>1027</v>
      </c>
      <c r="B69">
        <v>20180712</v>
      </c>
      <c r="C69" s="1" t="s">
        <v>23</v>
      </c>
      <c r="D69" t="s">
        <v>12</v>
      </c>
      <c r="E69" s="1" t="s">
        <v>13</v>
      </c>
      <c r="F69" t="s">
        <v>14</v>
      </c>
      <c r="G69">
        <v>20</v>
      </c>
      <c r="H69" t="s">
        <v>14</v>
      </c>
      <c r="I69">
        <v>1</v>
      </c>
      <c r="J69" t="s">
        <v>15</v>
      </c>
    </row>
    <row r="70" spans="1:10" x14ac:dyDescent="0.2">
      <c r="A70">
        <v>1030</v>
      </c>
      <c r="B70">
        <v>20180712</v>
      </c>
      <c r="C70" s="1" t="s">
        <v>41</v>
      </c>
      <c r="D70" t="s">
        <v>12</v>
      </c>
      <c r="E70" s="1" t="s">
        <v>13</v>
      </c>
      <c r="F70" t="s">
        <v>14</v>
      </c>
      <c r="G70">
        <v>20</v>
      </c>
      <c r="H70" t="s">
        <v>14</v>
      </c>
      <c r="I70">
        <v>1</v>
      </c>
      <c r="J70" t="s">
        <v>15</v>
      </c>
    </row>
    <row r="71" spans="1:10" x14ac:dyDescent="0.2">
      <c r="A71">
        <v>1033</v>
      </c>
      <c r="B71">
        <v>20180712</v>
      </c>
      <c r="C71" s="1" t="s">
        <v>33</v>
      </c>
      <c r="D71" t="s">
        <v>12</v>
      </c>
      <c r="E71" s="1" t="s">
        <v>13</v>
      </c>
      <c r="F71" t="s">
        <v>14</v>
      </c>
      <c r="G71">
        <v>20</v>
      </c>
      <c r="H71" t="s">
        <v>14</v>
      </c>
      <c r="I71">
        <v>1</v>
      </c>
      <c r="J71" t="s">
        <v>15</v>
      </c>
    </row>
    <row r="72" spans="1:10" x14ac:dyDescent="0.2">
      <c r="A72">
        <v>1036</v>
      </c>
      <c r="B72">
        <v>20180712</v>
      </c>
      <c r="C72" s="1" t="s">
        <v>40</v>
      </c>
      <c r="D72" t="s">
        <v>12</v>
      </c>
      <c r="E72" s="1" t="s">
        <v>13</v>
      </c>
      <c r="F72" t="s">
        <v>14</v>
      </c>
      <c r="G72">
        <v>20</v>
      </c>
      <c r="H72" t="s">
        <v>14</v>
      </c>
      <c r="I72">
        <v>1</v>
      </c>
      <c r="J72" t="s">
        <v>15</v>
      </c>
    </row>
    <row r="73" spans="1:10" ht="15" customHeight="1" x14ac:dyDescent="0.2">
      <c r="A73">
        <v>1039</v>
      </c>
      <c r="B73">
        <v>20180712</v>
      </c>
      <c r="C73" s="1" t="s">
        <v>43</v>
      </c>
      <c r="D73" t="s">
        <v>12</v>
      </c>
      <c r="E73" s="1" t="s">
        <v>13</v>
      </c>
      <c r="F73" t="s">
        <v>14</v>
      </c>
      <c r="G73">
        <v>20</v>
      </c>
      <c r="H73" t="s">
        <v>14</v>
      </c>
      <c r="I73">
        <v>1</v>
      </c>
      <c r="J73" t="s">
        <v>15</v>
      </c>
    </row>
    <row r="74" spans="1:10" x14ac:dyDescent="0.2">
      <c r="A74">
        <v>1042</v>
      </c>
      <c r="B74">
        <v>20180712</v>
      </c>
      <c r="C74" s="1" t="s">
        <v>38</v>
      </c>
      <c r="D74" t="s">
        <v>12</v>
      </c>
      <c r="E74" s="1" t="s">
        <v>13</v>
      </c>
      <c r="F74" t="s">
        <v>14</v>
      </c>
      <c r="G74">
        <v>20</v>
      </c>
      <c r="H74" t="s">
        <v>14</v>
      </c>
      <c r="I74">
        <v>1</v>
      </c>
      <c r="J74" t="s">
        <v>15</v>
      </c>
    </row>
    <row r="75" spans="1:10" x14ac:dyDescent="0.2">
      <c r="A75">
        <v>1045</v>
      </c>
      <c r="B75">
        <v>20180712</v>
      </c>
      <c r="C75" s="1" t="s">
        <v>31</v>
      </c>
      <c r="D75" t="s">
        <v>12</v>
      </c>
      <c r="E75" s="1" t="s">
        <v>13</v>
      </c>
      <c r="F75" t="s">
        <v>14</v>
      </c>
      <c r="G75">
        <v>20</v>
      </c>
      <c r="H75" t="s">
        <v>14</v>
      </c>
      <c r="I75">
        <v>1</v>
      </c>
      <c r="J75" t="s">
        <v>15</v>
      </c>
    </row>
    <row r="76" spans="1:10" x14ac:dyDescent="0.2">
      <c r="A76">
        <v>1048</v>
      </c>
      <c r="B76">
        <v>20180712</v>
      </c>
      <c r="C76" s="1" t="s">
        <v>28</v>
      </c>
      <c r="D76" t="s">
        <v>12</v>
      </c>
      <c r="E76" s="1" t="s">
        <v>13</v>
      </c>
      <c r="F76" t="s">
        <v>14</v>
      </c>
      <c r="G76">
        <v>20</v>
      </c>
      <c r="H76" t="s">
        <v>14</v>
      </c>
      <c r="I76">
        <v>1</v>
      </c>
      <c r="J76" t="s">
        <v>15</v>
      </c>
    </row>
    <row r="77" spans="1:10" x14ac:dyDescent="0.2">
      <c r="A77">
        <v>1051</v>
      </c>
      <c r="B77">
        <v>20180712</v>
      </c>
      <c r="C77" s="1" t="s">
        <v>18</v>
      </c>
      <c r="D77" t="s">
        <v>12</v>
      </c>
      <c r="E77" s="1" t="s">
        <v>13</v>
      </c>
      <c r="F77" t="s">
        <v>14</v>
      </c>
      <c r="G77">
        <v>20</v>
      </c>
      <c r="H77" t="s">
        <v>14</v>
      </c>
      <c r="I77">
        <v>1</v>
      </c>
      <c r="J77" t="s">
        <v>15</v>
      </c>
    </row>
    <row r="78" spans="1:10" x14ac:dyDescent="0.2">
      <c r="A78">
        <v>1054</v>
      </c>
      <c r="B78">
        <v>20180712</v>
      </c>
      <c r="C78" s="1" t="s">
        <v>20</v>
      </c>
      <c r="D78" t="s">
        <v>12</v>
      </c>
      <c r="E78" s="1" t="s">
        <v>13</v>
      </c>
      <c r="F78" t="s">
        <v>14</v>
      </c>
      <c r="G78">
        <v>20</v>
      </c>
      <c r="H78" t="s">
        <v>14</v>
      </c>
      <c r="I78">
        <v>1</v>
      </c>
      <c r="J78" t="s">
        <v>15</v>
      </c>
    </row>
    <row r="79" spans="1:10" x14ac:dyDescent="0.2">
      <c r="A79">
        <v>1057</v>
      </c>
      <c r="B79">
        <v>20180712</v>
      </c>
      <c r="C79" s="1" t="s">
        <v>17</v>
      </c>
      <c r="D79" t="s">
        <v>12</v>
      </c>
      <c r="E79" s="1" t="s">
        <v>13</v>
      </c>
      <c r="F79" t="s">
        <v>14</v>
      </c>
      <c r="G79">
        <v>20</v>
      </c>
      <c r="H79" t="s">
        <v>14</v>
      </c>
      <c r="I79">
        <v>1</v>
      </c>
      <c r="J79" t="s">
        <v>15</v>
      </c>
    </row>
    <row r="80" spans="1:10" x14ac:dyDescent="0.2">
      <c r="A80">
        <v>1070</v>
      </c>
      <c r="B80">
        <v>20180713</v>
      </c>
      <c r="C80" s="1" t="s">
        <v>31</v>
      </c>
      <c r="D80" t="s">
        <v>12</v>
      </c>
      <c r="E80" s="1" t="s">
        <v>13</v>
      </c>
      <c r="F80" t="s">
        <v>14</v>
      </c>
      <c r="G80">
        <v>20</v>
      </c>
      <c r="H80" t="s">
        <v>14</v>
      </c>
      <c r="I80">
        <v>1</v>
      </c>
      <c r="J80" t="s">
        <v>15</v>
      </c>
    </row>
    <row r="81" spans="1:10" x14ac:dyDescent="0.2">
      <c r="A81">
        <v>1073</v>
      </c>
      <c r="B81">
        <v>20180713</v>
      </c>
      <c r="C81" s="1" t="s">
        <v>44</v>
      </c>
      <c r="D81" t="s">
        <v>12</v>
      </c>
      <c r="E81" s="1" t="s">
        <v>13</v>
      </c>
      <c r="F81" t="s">
        <v>14</v>
      </c>
      <c r="G81">
        <v>20</v>
      </c>
      <c r="H81" t="s">
        <v>14</v>
      </c>
      <c r="I81">
        <v>1</v>
      </c>
      <c r="J81" t="s">
        <v>15</v>
      </c>
    </row>
    <row r="82" spans="1:10" x14ac:dyDescent="0.2">
      <c r="A82">
        <v>1076</v>
      </c>
      <c r="B82">
        <v>20180713</v>
      </c>
      <c r="C82" s="1" t="s">
        <v>30</v>
      </c>
      <c r="D82" t="s">
        <v>12</v>
      </c>
      <c r="E82" s="1" t="s">
        <v>13</v>
      </c>
      <c r="F82" t="s">
        <v>14</v>
      </c>
      <c r="G82">
        <v>20</v>
      </c>
      <c r="H82" t="s">
        <v>14</v>
      </c>
      <c r="I82">
        <v>1</v>
      </c>
      <c r="J82" t="s">
        <v>15</v>
      </c>
    </row>
    <row r="83" spans="1:10" x14ac:dyDescent="0.2">
      <c r="A83">
        <v>1079</v>
      </c>
      <c r="B83">
        <v>20180713</v>
      </c>
      <c r="C83" s="1" t="s">
        <v>41</v>
      </c>
      <c r="D83" t="s">
        <v>12</v>
      </c>
      <c r="E83" s="1" t="s">
        <v>13</v>
      </c>
      <c r="F83" t="s">
        <v>14</v>
      </c>
      <c r="G83">
        <v>20</v>
      </c>
      <c r="H83" t="s">
        <v>14</v>
      </c>
      <c r="I83">
        <v>1</v>
      </c>
      <c r="J83" t="s">
        <v>15</v>
      </c>
    </row>
    <row r="84" spans="1:10" x14ac:dyDescent="0.2">
      <c r="A84">
        <v>1082</v>
      </c>
      <c r="B84">
        <v>20180713</v>
      </c>
      <c r="C84" s="1" t="s">
        <v>45</v>
      </c>
      <c r="D84" t="s">
        <v>12</v>
      </c>
      <c r="E84" s="1" t="s">
        <v>13</v>
      </c>
      <c r="F84" t="s">
        <v>14</v>
      </c>
      <c r="G84">
        <v>20</v>
      </c>
      <c r="H84" t="s">
        <v>14</v>
      </c>
      <c r="I84">
        <v>1</v>
      </c>
      <c r="J84" t="s">
        <v>15</v>
      </c>
    </row>
    <row r="85" spans="1:10" x14ac:dyDescent="0.2">
      <c r="A85">
        <v>1085</v>
      </c>
      <c r="B85">
        <v>20180713</v>
      </c>
      <c r="C85" s="1" t="s">
        <v>17</v>
      </c>
      <c r="D85" t="s">
        <v>12</v>
      </c>
      <c r="E85" s="1" t="s">
        <v>13</v>
      </c>
      <c r="F85" t="s">
        <v>14</v>
      </c>
      <c r="G85">
        <v>20</v>
      </c>
      <c r="H85" t="s">
        <v>14</v>
      </c>
      <c r="I85">
        <v>1</v>
      </c>
      <c r="J85" t="s">
        <v>15</v>
      </c>
    </row>
    <row r="86" spans="1:10" x14ac:dyDescent="0.2">
      <c r="A86">
        <v>1088</v>
      </c>
      <c r="B86">
        <v>20180713</v>
      </c>
      <c r="C86" s="1" t="s">
        <v>31</v>
      </c>
      <c r="D86" t="s">
        <v>12</v>
      </c>
      <c r="E86" s="1" t="s">
        <v>13</v>
      </c>
      <c r="F86" t="s">
        <v>14</v>
      </c>
      <c r="G86">
        <v>20</v>
      </c>
      <c r="H86" t="s">
        <v>14</v>
      </c>
      <c r="I86">
        <v>1</v>
      </c>
      <c r="J86" t="s">
        <v>15</v>
      </c>
    </row>
    <row r="87" spans="1:10" x14ac:dyDescent="0.2">
      <c r="A87">
        <v>1091</v>
      </c>
      <c r="B87">
        <v>20180713</v>
      </c>
      <c r="C87" s="1" t="s">
        <v>35</v>
      </c>
      <c r="D87" t="s">
        <v>12</v>
      </c>
      <c r="E87" s="1" t="s">
        <v>13</v>
      </c>
      <c r="F87" t="s">
        <v>14</v>
      </c>
      <c r="G87">
        <v>20</v>
      </c>
      <c r="H87" t="s">
        <v>14</v>
      </c>
      <c r="I87">
        <v>1</v>
      </c>
      <c r="J87" t="s">
        <v>15</v>
      </c>
    </row>
    <row r="88" spans="1:10" x14ac:dyDescent="0.2">
      <c r="A88">
        <v>1094</v>
      </c>
      <c r="B88">
        <v>20180713</v>
      </c>
      <c r="C88" s="1" t="s">
        <v>30</v>
      </c>
      <c r="D88" t="s">
        <v>12</v>
      </c>
      <c r="E88" s="1" t="s">
        <v>13</v>
      </c>
      <c r="F88" t="s">
        <v>14</v>
      </c>
      <c r="G88">
        <v>20</v>
      </c>
      <c r="H88" t="s">
        <v>14</v>
      </c>
      <c r="I88">
        <v>1</v>
      </c>
      <c r="J88" t="s">
        <v>15</v>
      </c>
    </row>
    <row r="89" spans="1:10" x14ac:dyDescent="0.2">
      <c r="A89">
        <v>1250</v>
      </c>
      <c r="B89">
        <v>20180715</v>
      </c>
      <c r="C89" s="1" t="s">
        <v>18</v>
      </c>
      <c r="D89" t="s">
        <v>12</v>
      </c>
      <c r="E89" s="1" t="s">
        <v>13</v>
      </c>
      <c r="F89" t="s">
        <v>14</v>
      </c>
      <c r="G89">
        <v>20</v>
      </c>
      <c r="H89" t="s">
        <v>14</v>
      </c>
      <c r="I89">
        <v>1</v>
      </c>
      <c r="J89" t="s">
        <v>15</v>
      </c>
    </row>
    <row r="90" spans="1:10" x14ac:dyDescent="0.2">
      <c r="A90">
        <v>1252</v>
      </c>
      <c r="B90">
        <v>20170714</v>
      </c>
      <c r="C90" s="1" t="s">
        <v>40</v>
      </c>
      <c r="D90" t="s">
        <v>12</v>
      </c>
      <c r="E90" s="1" t="s">
        <v>13</v>
      </c>
      <c r="F90" t="s">
        <v>14</v>
      </c>
      <c r="G90">
        <v>20</v>
      </c>
      <c r="H90" t="s">
        <v>14</v>
      </c>
      <c r="I90">
        <v>1</v>
      </c>
      <c r="J90" t="s">
        <v>15</v>
      </c>
    </row>
    <row r="91" spans="1:10" x14ac:dyDescent="0.2">
      <c r="A91">
        <v>1255</v>
      </c>
      <c r="B91">
        <v>20170714</v>
      </c>
      <c r="C91" s="1" t="s">
        <v>31</v>
      </c>
      <c r="D91" t="s">
        <v>12</v>
      </c>
      <c r="E91" s="1" t="s">
        <v>13</v>
      </c>
      <c r="F91" t="s">
        <v>14</v>
      </c>
      <c r="G91">
        <v>20</v>
      </c>
      <c r="H91" t="s">
        <v>14</v>
      </c>
      <c r="I91">
        <v>1</v>
      </c>
      <c r="J91" t="s">
        <v>15</v>
      </c>
    </row>
    <row r="92" spans="1:10" x14ac:dyDescent="0.2">
      <c r="A92">
        <v>1258</v>
      </c>
      <c r="B92">
        <v>20170714</v>
      </c>
      <c r="C92" s="1" t="s">
        <v>44</v>
      </c>
      <c r="D92" t="s">
        <v>12</v>
      </c>
      <c r="E92" s="1" t="s">
        <v>13</v>
      </c>
      <c r="F92" t="s">
        <v>14</v>
      </c>
      <c r="G92">
        <v>20</v>
      </c>
      <c r="H92" t="s">
        <v>14</v>
      </c>
      <c r="I92">
        <v>1</v>
      </c>
      <c r="J92" t="s">
        <v>15</v>
      </c>
    </row>
    <row r="93" spans="1:10" x14ac:dyDescent="0.2">
      <c r="A93">
        <v>1261</v>
      </c>
      <c r="B93">
        <v>20170714</v>
      </c>
      <c r="C93" s="1" t="s">
        <v>20</v>
      </c>
      <c r="D93" t="s">
        <v>12</v>
      </c>
      <c r="E93" s="1" t="s">
        <v>13</v>
      </c>
      <c r="F93" t="s">
        <v>14</v>
      </c>
      <c r="G93">
        <v>20</v>
      </c>
      <c r="H93" t="s">
        <v>14</v>
      </c>
      <c r="I93">
        <v>1</v>
      </c>
      <c r="J93" t="s">
        <v>15</v>
      </c>
    </row>
    <row r="94" spans="1:10" x14ac:dyDescent="0.2">
      <c r="A94">
        <v>1264</v>
      </c>
      <c r="B94">
        <v>20170714</v>
      </c>
      <c r="C94" s="1" t="s">
        <v>38</v>
      </c>
      <c r="D94" t="s">
        <v>12</v>
      </c>
      <c r="E94" s="1" t="s">
        <v>13</v>
      </c>
      <c r="F94" t="s">
        <v>14</v>
      </c>
      <c r="G94">
        <v>20</v>
      </c>
      <c r="H94" t="s">
        <v>14</v>
      </c>
      <c r="I94">
        <v>1</v>
      </c>
      <c r="J94" t="s">
        <v>15</v>
      </c>
    </row>
    <row r="95" spans="1:10" x14ac:dyDescent="0.2">
      <c r="A95">
        <v>1267</v>
      </c>
      <c r="B95">
        <v>20170714</v>
      </c>
      <c r="C95" s="1" t="s">
        <v>20</v>
      </c>
      <c r="D95" t="s">
        <v>12</v>
      </c>
      <c r="E95" s="1" t="s">
        <v>13</v>
      </c>
      <c r="F95" t="s">
        <v>14</v>
      </c>
      <c r="G95">
        <v>20</v>
      </c>
      <c r="H95" t="s">
        <v>14</v>
      </c>
      <c r="I95">
        <v>1</v>
      </c>
      <c r="J95" t="s">
        <v>15</v>
      </c>
    </row>
    <row r="96" spans="1:10" x14ac:dyDescent="0.2">
      <c r="A96">
        <v>1271</v>
      </c>
      <c r="B96">
        <v>20180715</v>
      </c>
      <c r="C96" s="1" t="s">
        <v>30</v>
      </c>
      <c r="D96" t="s">
        <v>12</v>
      </c>
      <c r="E96" s="1" t="s">
        <v>13</v>
      </c>
      <c r="F96" t="s">
        <v>14</v>
      </c>
      <c r="G96">
        <v>20</v>
      </c>
      <c r="H96" t="s">
        <v>14</v>
      </c>
      <c r="I96">
        <v>1</v>
      </c>
      <c r="J96" t="s">
        <v>15</v>
      </c>
    </row>
    <row r="97" spans="1:10" x14ac:dyDescent="0.2">
      <c r="A97">
        <v>1274</v>
      </c>
      <c r="B97">
        <v>20180715</v>
      </c>
      <c r="C97" s="1" t="s">
        <v>44</v>
      </c>
      <c r="D97" t="s">
        <v>12</v>
      </c>
      <c r="E97" s="1" t="s">
        <v>13</v>
      </c>
      <c r="F97" t="s">
        <v>14</v>
      </c>
      <c r="G97">
        <v>20</v>
      </c>
      <c r="H97" t="s">
        <v>14</v>
      </c>
      <c r="I97">
        <v>1</v>
      </c>
      <c r="J97" t="s">
        <v>15</v>
      </c>
    </row>
    <row r="98" spans="1:10" x14ac:dyDescent="0.2">
      <c r="A98">
        <v>1277</v>
      </c>
      <c r="B98">
        <v>20180716</v>
      </c>
      <c r="C98" s="1" t="s">
        <v>31</v>
      </c>
      <c r="D98" t="s">
        <v>12</v>
      </c>
      <c r="E98" s="1" t="s">
        <v>13</v>
      </c>
      <c r="F98" t="s">
        <v>14</v>
      </c>
      <c r="G98">
        <v>20</v>
      </c>
      <c r="H98" t="s">
        <v>14</v>
      </c>
      <c r="I98">
        <v>1</v>
      </c>
      <c r="J98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102"/>
  <sheetViews>
    <sheetView topLeftCell="A72" zoomScale="115" zoomScaleNormal="120" workbookViewId="0">
      <selection activeCell="B88" sqref="B88"/>
    </sheetView>
  </sheetViews>
  <sheetFormatPr baseColWidth="10" defaultColWidth="11" defaultRowHeight="16" x14ac:dyDescent="0.2"/>
  <cols>
    <col min="4" max="4" width="6" customWidth="1"/>
    <col min="5" max="5" width="8.1640625" customWidth="1"/>
    <col min="6" max="6" width="10.6640625" customWidth="1"/>
    <col min="7" max="8" width="11" customWidth="1"/>
    <col min="9" max="9" width="7.33203125" customWidth="1"/>
    <col min="10" max="10" width="14.83203125" customWidth="1"/>
    <col min="11" max="11" width="8.1640625" customWidth="1"/>
    <col min="12" max="12" width="16" customWidth="1"/>
  </cols>
  <sheetData>
    <row r="1" spans="1:38" s="7" customFormat="1" ht="17" thickBot="1" x14ac:dyDescent="0.25">
      <c r="A1" s="7" t="s">
        <v>0</v>
      </c>
      <c r="B1" s="7" t="s">
        <v>1</v>
      </c>
      <c r="C1" s="7" t="s">
        <v>93</v>
      </c>
      <c r="D1" s="7" t="s">
        <v>2</v>
      </c>
      <c r="E1" s="7" t="s">
        <v>99</v>
      </c>
      <c r="F1" s="7" t="s">
        <v>3</v>
      </c>
      <c r="G1" s="7" t="s">
        <v>4</v>
      </c>
      <c r="H1" s="7" t="s">
        <v>6</v>
      </c>
      <c r="I1" s="7" t="s">
        <v>8</v>
      </c>
      <c r="J1" s="7" t="s">
        <v>9</v>
      </c>
      <c r="K1" s="7" t="s">
        <v>91</v>
      </c>
      <c r="L1" s="7" t="s">
        <v>10</v>
      </c>
      <c r="M1" s="7" t="s">
        <v>76</v>
      </c>
      <c r="N1" s="7" t="s">
        <v>77</v>
      </c>
      <c r="O1" s="7" t="s">
        <v>78</v>
      </c>
      <c r="P1" s="7" t="s">
        <v>79</v>
      </c>
      <c r="Q1" s="7" t="s">
        <v>80</v>
      </c>
      <c r="R1" s="7" t="s">
        <v>81</v>
      </c>
      <c r="S1" s="7" t="s">
        <v>86</v>
      </c>
      <c r="T1" s="7" t="s">
        <v>87</v>
      </c>
      <c r="U1" s="7" t="s">
        <v>88</v>
      </c>
      <c r="V1" s="7" t="s">
        <v>92</v>
      </c>
      <c r="W1" s="7" t="s">
        <v>89</v>
      </c>
      <c r="X1" s="7" t="s">
        <v>90</v>
      </c>
      <c r="Y1" s="7" t="s">
        <v>143</v>
      </c>
      <c r="AA1" s="7" t="s">
        <v>126</v>
      </c>
      <c r="AB1" s="7" t="s">
        <v>88</v>
      </c>
      <c r="AD1" s="7" t="s">
        <v>135</v>
      </c>
      <c r="AF1" s="7" t="s">
        <v>136</v>
      </c>
    </row>
    <row r="2" spans="1:38" s="10" customFormat="1" ht="17" thickTop="1" x14ac:dyDescent="0.2">
      <c r="A2" s="5">
        <v>1330</v>
      </c>
      <c r="B2" s="5">
        <v>20180810</v>
      </c>
      <c r="C2" s="5" t="s">
        <v>94</v>
      </c>
      <c r="D2" s="5" t="s">
        <v>59</v>
      </c>
      <c r="E2" s="4">
        <v>-1</v>
      </c>
      <c r="F2" s="5">
        <v>1</v>
      </c>
      <c r="G2" s="6" t="s">
        <v>13</v>
      </c>
      <c r="H2" s="5">
        <v>20</v>
      </c>
      <c r="I2" s="5">
        <v>1</v>
      </c>
      <c r="J2" s="5" t="s">
        <v>47</v>
      </c>
      <c r="K2" s="5">
        <v>0.3</v>
      </c>
      <c r="L2" s="5" t="s">
        <v>83</v>
      </c>
      <c r="M2" s="5">
        <v>127</v>
      </c>
      <c r="N2" s="5">
        <v>113</v>
      </c>
      <c r="O2" s="5">
        <v>129</v>
      </c>
      <c r="P2" s="5">
        <v>117</v>
      </c>
      <c r="Q2" s="5">
        <v>117</v>
      </c>
      <c r="R2" s="5">
        <v>121</v>
      </c>
      <c r="S2">
        <f t="shared" ref="S2:S33" si="0">SUM(M2:R2)</f>
        <v>724</v>
      </c>
      <c r="T2">
        <f t="shared" ref="T2:T33" si="1">AVERAGE(M2:R2)</f>
        <v>120.66666666666667</v>
      </c>
      <c r="U2">
        <f t="shared" ref="U2:U33" si="2">STDEV(M2:R2)</f>
        <v>6.2503333244449184</v>
      </c>
      <c r="V2">
        <f t="shared" ref="V2:V33" si="3">COUNT(M2:R2)*9</f>
        <v>54</v>
      </c>
      <c r="W2">
        <f t="shared" ref="W2:W33" si="4">S2/(V2*(0.1*0.1*0.01))</f>
        <v>134074.07407407404</v>
      </c>
      <c r="X2">
        <f t="shared" ref="X2:X33" si="5">(W2*K2)/20</f>
        <v>2011.1111111111106</v>
      </c>
      <c r="Y2" t="s">
        <v>109</v>
      </c>
      <c r="Z2" s="8">
        <f>[1]RD_Larval_Size_DOR!Y1</f>
        <v>0</v>
      </c>
      <c r="AA2">
        <v>0.29648189001637243</v>
      </c>
      <c r="AB2">
        <v>7.7501173092167128E-2</v>
      </c>
      <c r="AC2"/>
      <c r="AD2">
        <f t="shared" ref="AD2:AD33" si="6">W2/AA2</f>
        <v>452216.74101804383</v>
      </c>
      <c r="AE2"/>
      <c r="AF2">
        <f t="shared" ref="AF2:AF33" si="7">X2/AA2</f>
        <v>6783.2511152706575</v>
      </c>
      <c r="AG2"/>
      <c r="AH2"/>
      <c r="AI2"/>
      <c r="AJ2"/>
      <c r="AK2"/>
      <c r="AL2"/>
    </row>
    <row r="3" spans="1:38" x14ac:dyDescent="0.2">
      <c r="A3" s="2">
        <v>1419</v>
      </c>
      <c r="B3" s="5">
        <v>20180811</v>
      </c>
      <c r="C3" s="5" t="s">
        <v>94</v>
      </c>
      <c r="D3" s="5" t="s">
        <v>59</v>
      </c>
      <c r="E3" s="4">
        <v>0</v>
      </c>
      <c r="F3" s="5">
        <v>2</v>
      </c>
      <c r="G3" s="6" t="s">
        <v>13</v>
      </c>
      <c r="H3" s="5">
        <v>20</v>
      </c>
      <c r="I3" s="5">
        <v>1</v>
      </c>
      <c r="J3" s="5" t="s">
        <v>47</v>
      </c>
      <c r="K3" s="5">
        <v>0.3</v>
      </c>
      <c r="L3" s="3" t="s">
        <v>82</v>
      </c>
      <c r="M3" s="2">
        <v>340</v>
      </c>
      <c r="N3" s="4">
        <v>230</v>
      </c>
      <c r="O3" s="4">
        <v>196</v>
      </c>
      <c r="P3" s="4">
        <v>273</v>
      </c>
      <c r="Q3" s="4">
        <v>262</v>
      </c>
      <c r="R3" s="3">
        <v>293</v>
      </c>
      <c r="S3">
        <f t="shared" si="0"/>
        <v>1594</v>
      </c>
      <c r="T3">
        <f t="shared" si="1"/>
        <v>265.66666666666669</v>
      </c>
      <c r="U3">
        <f t="shared" si="2"/>
        <v>49.930618528781146</v>
      </c>
      <c r="V3">
        <f t="shared" si="3"/>
        <v>54</v>
      </c>
      <c r="W3">
        <f t="shared" si="4"/>
        <v>295185.18518518511</v>
      </c>
      <c r="X3">
        <f t="shared" si="5"/>
        <v>4427.7777777777765</v>
      </c>
      <c r="Y3" t="s">
        <v>109</v>
      </c>
      <c r="Z3" s="8">
        <v>43412</v>
      </c>
      <c r="AA3">
        <v>0.22190084693929371</v>
      </c>
      <c r="AB3">
        <v>5.796552713930591E-2</v>
      </c>
      <c r="AD3">
        <f t="shared" si="6"/>
        <v>1330257.136269246</v>
      </c>
      <c r="AF3">
        <f t="shared" si="7"/>
        <v>19953.857044038687</v>
      </c>
    </row>
    <row r="4" spans="1:38" x14ac:dyDescent="0.2">
      <c r="A4" s="5">
        <v>1619</v>
      </c>
      <c r="B4" s="5">
        <v>20180813</v>
      </c>
      <c r="C4" s="5" t="s">
        <v>94</v>
      </c>
      <c r="D4" s="5" t="s">
        <v>59</v>
      </c>
      <c r="E4" s="4">
        <v>2</v>
      </c>
      <c r="F4" s="5">
        <v>3</v>
      </c>
      <c r="G4" s="6" t="s">
        <v>13</v>
      </c>
      <c r="H4" s="5">
        <v>23</v>
      </c>
      <c r="I4" s="5">
        <v>1</v>
      </c>
      <c r="J4" s="5" t="s">
        <v>47</v>
      </c>
      <c r="K4" s="5">
        <v>0.3</v>
      </c>
      <c r="L4" s="5" t="s">
        <v>83</v>
      </c>
      <c r="M4" s="5">
        <v>110</v>
      </c>
      <c r="N4" s="4">
        <v>117</v>
      </c>
      <c r="O4" s="4">
        <v>127</v>
      </c>
      <c r="P4" s="4">
        <v>120</v>
      </c>
      <c r="Q4" s="4">
        <v>88</v>
      </c>
      <c r="R4" s="5">
        <v>113</v>
      </c>
      <c r="S4">
        <f t="shared" si="0"/>
        <v>675</v>
      </c>
      <c r="T4">
        <f t="shared" si="1"/>
        <v>112.5</v>
      </c>
      <c r="U4">
        <f t="shared" si="2"/>
        <v>13.367871932360812</v>
      </c>
      <c r="V4">
        <f t="shared" si="3"/>
        <v>54</v>
      </c>
      <c r="W4">
        <f t="shared" si="4"/>
        <v>124999.99999999997</v>
      </c>
      <c r="X4">
        <f t="shared" si="5"/>
        <v>1874.9999999999995</v>
      </c>
      <c r="Y4" t="s">
        <v>109</v>
      </c>
      <c r="Z4" t="s">
        <v>110</v>
      </c>
      <c r="AA4">
        <v>0.30174877010011575</v>
      </c>
      <c r="AB4">
        <v>6.382049645654346E-2</v>
      </c>
      <c r="AD4">
        <f t="shared" si="6"/>
        <v>414251.89557036746</v>
      </c>
      <c r="AF4">
        <f t="shared" si="7"/>
        <v>6213.7784335555116</v>
      </c>
    </row>
    <row r="5" spans="1:38" x14ac:dyDescent="0.2">
      <c r="A5" s="5">
        <v>1318</v>
      </c>
      <c r="B5" s="5">
        <v>20180809</v>
      </c>
      <c r="C5" s="5" t="s">
        <v>94</v>
      </c>
      <c r="D5" s="5" t="s">
        <v>56</v>
      </c>
      <c r="E5" s="4">
        <v>-2</v>
      </c>
      <c r="F5" s="5">
        <v>1</v>
      </c>
      <c r="G5" s="6" t="s">
        <v>13</v>
      </c>
      <c r="H5" s="5">
        <v>20</v>
      </c>
      <c r="I5" s="5">
        <v>1</v>
      </c>
      <c r="J5" s="5" t="s">
        <v>47</v>
      </c>
      <c r="K5" s="5">
        <v>0.3</v>
      </c>
      <c r="L5" s="5" t="s">
        <v>82</v>
      </c>
      <c r="M5" s="5">
        <v>207</v>
      </c>
      <c r="N5" s="5">
        <v>216</v>
      </c>
      <c r="O5" s="5">
        <v>235</v>
      </c>
      <c r="P5" s="5">
        <v>286</v>
      </c>
      <c r="Q5" s="5">
        <v>257</v>
      </c>
      <c r="R5" s="5">
        <v>241</v>
      </c>
      <c r="S5">
        <f t="shared" si="0"/>
        <v>1442</v>
      </c>
      <c r="T5">
        <f t="shared" si="1"/>
        <v>240.33333333333334</v>
      </c>
      <c r="U5">
        <f t="shared" si="2"/>
        <v>28.619340779736049</v>
      </c>
      <c r="V5">
        <f t="shared" si="3"/>
        <v>54</v>
      </c>
      <c r="W5">
        <f t="shared" si="4"/>
        <v>267037.03703703696</v>
      </c>
      <c r="X5">
        <f t="shared" si="5"/>
        <v>4005.5555555555538</v>
      </c>
      <c r="Y5" t="s">
        <v>111</v>
      </c>
      <c r="Z5" s="8">
        <v>43351</v>
      </c>
      <c r="AA5">
        <v>0.17650195330165538</v>
      </c>
      <c r="AB5">
        <v>5.923692045900622E-2</v>
      </c>
      <c r="AD5">
        <f t="shared" si="6"/>
        <v>1512940.9734103631</v>
      </c>
      <c r="AF5">
        <f t="shared" si="7"/>
        <v>22694.114601155445</v>
      </c>
    </row>
    <row r="6" spans="1:38" x14ac:dyDescent="0.2">
      <c r="A6" s="5">
        <v>1434</v>
      </c>
      <c r="B6" s="5">
        <v>20180811</v>
      </c>
      <c r="C6" s="5" t="s">
        <v>94</v>
      </c>
      <c r="D6" s="5" t="s">
        <v>56</v>
      </c>
      <c r="E6" s="4">
        <v>0</v>
      </c>
      <c r="F6" s="5">
        <v>2</v>
      </c>
      <c r="G6" s="6" t="s">
        <v>13</v>
      </c>
      <c r="H6" s="5">
        <v>20</v>
      </c>
      <c r="I6" s="5">
        <v>1</v>
      </c>
      <c r="J6" s="5" t="s">
        <v>47</v>
      </c>
      <c r="K6" s="5">
        <v>0.3</v>
      </c>
      <c r="L6" s="5" t="s">
        <v>84</v>
      </c>
      <c r="M6" s="5">
        <v>402</v>
      </c>
      <c r="N6" s="4">
        <v>436</v>
      </c>
      <c r="O6" s="4">
        <v>429</v>
      </c>
      <c r="P6" s="4">
        <v>462</v>
      </c>
      <c r="Q6" s="4">
        <v>391</v>
      </c>
      <c r="R6" s="5">
        <v>456</v>
      </c>
      <c r="S6">
        <f t="shared" si="0"/>
        <v>2576</v>
      </c>
      <c r="T6">
        <f t="shared" si="1"/>
        <v>429.33333333333331</v>
      </c>
      <c r="U6">
        <f t="shared" si="2"/>
        <v>28.422995385192369</v>
      </c>
      <c r="V6">
        <f t="shared" si="3"/>
        <v>54</v>
      </c>
      <c r="W6">
        <f t="shared" si="4"/>
        <v>477037.03703703696</v>
      </c>
      <c r="X6">
        <f t="shared" si="5"/>
        <v>7155.5555555555547</v>
      </c>
      <c r="Y6" t="s">
        <v>111</v>
      </c>
      <c r="Z6" s="8">
        <v>43412</v>
      </c>
      <c r="AA6">
        <v>0.28281166846329697</v>
      </c>
      <c r="AB6">
        <v>7.785169847230132E-2</v>
      </c>
      <c r="AD6">
        <f t="shared" si="6"/>
        <v>1686765.7534397184</v>
      </c>
      <c r="AF6">
        <f t="shared" si="7"/>
        <v>25301.486301595778</v>
      </c>
    </row>
    <row r="7" spans="1:38" s="12" customFormat="1" x14ac:dyDescent="0.2">
      <c r="A7" s="5">
        <v>1531</v>
      </c>
      <c r="B7" s="5">
        <v>20180812</v>
      </c>
      <c r="C7" s="5" t="s">
        <v>94</v>
      </c>
      <c r="D7" s="5" t="s">
        <v>56</v>
      </c>
      <c r="E7" s="4">
        <v>1</v>
      </c>
      <c r="F7" s="5">
        <v>3</v>
      </c>
      <c r="G7" s="6" t="s">
        <v>13</v>
      </c>
      <c r="H7" s="5">
        <v>20</v>
      </c>
      <c r="I7" s="5">
        <v>1</v>
      </c>
      <c r="J7" s="5" t="s">
        <v>47</v>
      </c>
      <c r="K7" s="5">
        <v>0.3</v>
      </c>
      <c r="L7" s="5" t="s">
        <v>83</v>
      </c>
      <c r="M7" s="5">
        <v>300</v>
      </c>
      <c r="N7" s="4">
        <v>332</v>
      </c>
      <c r="O7" s="4">
        <v>321</v>
      </c>
      <c r="P7" s="4">
        <v>304</v>
      </c>
      <c r="Q7" s="4">
        <v>339</v>
      </c>
      <c r="R7" s="5">
        <v>390</v>
      </c>
      <c r="S7">
        <f t="shared" si="0"/>
        <v>1986</v>
      </c>
      <c r="T7">
        <f t="shared" si="1"/>
        <v>331</v>
      </c>
      <c r="U7">
        <f t="shared" si="2"/>
        <v>32.66802718255267</v>
      </c>
      <c r="V7">
        <f t="shared" si="3"/>
        <v>54</v>
      </c>
      <c r="W7">
        <f t="shared" si="4"/>
        <v>367777.77777777769</v>
      </c>
      <c r="X7">
        <f t="shared" si="5"/>
        <v>5516.6666666666652</v>
      </c>
      <c r="Y7" t="s">
        <v>111</v>
      </c>
      <c r="Z7" s="8">
        <v>43442</v>
      </c>
      <c r="AA7">
        <v>0.24853494366163423</v>
      </c>
      <c r="AB7">
        <v>5.9660949096668615E-2</v>
      </c>
      <c r="AC7"/>
      <c r="AD7">
        <f t="shared" si="6"/>
        <v>1479782.9728059713</v>
      </c>
      <c r="AE7"/>
      <c r="AF7">
        <f t="shared" si="7"/>
        <v>22196.74459208957</v>
      </c>
      <c r="AG7"/>
      <c r="AH7"/>
      <c r="AI7"/>
      <c r="AJ7"/>
      <c r="AK7"/>
      <c r="AL7"/>
    </row>
    <row r="8" spans="1:38" x14ac:dyDescent="0.2">
      <c r="A8" s="5">
        <v>1649</v>
      </c>
      <c r="B8" s="5">
        <v>20180813</v>
      </c>
      <c r="C8" s="5" t="s">
        <v>94</v>
      </c>
      <c r="D8" s="5" t="s">
        <v>56</v>
      </c>
      <c r="E8" s="4">
        <v>2</v>
      </c>
      <c r="F8" s="5">
        <v>4</v>
      </c>
      <c r="G8" s="6" t="s">
        <v>13</v>
      </c>
      <c r="H8" s="5">
        <v>53</v>
      </c>
      <c r="I8" s="5">
        <v>1</v>
      </c>
      <c r="J8" s="5" t="s">
        <v>47</v>
      </c>
      <c r="K8" s="5">
        <v>0.3</v>
      </c>
      <c r="L8" s="5" t="s">
        <v>83</v>
      </c>
      <c r="M8" s="5">
        <v>258</v>
      </c>
      <c r="N8" s="4">
        <v>258</v>
      </c>
      <c r="O8" s="4">
        <v>224</v>
      </c>
      <c r="P8" s="4">
        <v>201</v>
      </c>
      <c r="Q8" s="4">
        <v>189</v>
      </c>
      <c r="R8" s="5">
        <v>220</v>
      </c>
      <c r="S8">
        <f t="shared" si="0"/>
        <v>1350</v>
      </c>
      <c r="T8">
        <f t="shared" si="1"/>
        <v>225</v>
      </c>
      <c r="U8">
        <f t="shared" si="2"/>
        <v>28.551707479588678</v>
      </c>
      <c r="V8">
        <f t="shared" si="3"/>
        <v>54</v>
      </c>
      <c r="W8">
        <f t="shared" si="4"/>
        <v>249999.99999999994</v>
      </c>
      <c r="X8">
        <f t="shared" si="5"/>
        <v>3749.9999999999991</v>
      </c>
      <c r="Y8" t="s">
        <v>111</v>
      </c>
      <c r="Z8" t="s">
        <v>101</v>
      </c>
      <c r="AA8">
        <v>0.20562441248067764</v>
      </c>
      <c r="AB8">
        <v>3.7234842692550847E-2</v>
      </c>
      <c r="AD8">
        <f t="shared" si="6"/>
        <v>1215808.9449787107</v>
      </c>
      <c r="AF8">
        <f t="shared" si="7"/>
        <v>18237.134174680661</v>
      </c>
    </row>
    <row r="9" spans="1:38" x14ac:dyDescent="0.2">
      <c r="A9" s="5">
        <v>1728</v>
      </c>
      <c r="B9" s="5">
        <v>20180814</v>
      </c>
      <c r="C9" s="5" t="s">
        <v>94</v>
      </c>
      <c r="D9" s="5" t="s">
        <v>56</v>
      </c>
      <c r="E9" s="4">
        <v>3</v>
      </c>
      <c r="F9" s="5">
        <v>5</v>
      </c>
      <c r="G9" s="6" t="s">
        <v>13</v>
      </c>
      <c r="H9" s="5">
        <v>20</v>
      </c>
      <c r="I9" s="5">
        <v>1</v>
      </c>
      <c r="J9" s="5" t="s">
        <v>47</v>
      </c>
      <c r="K9" s="5">
        <v>0.3</v>
      </c>
      <c r="L9" s="5" t="s">
        <v>83</v>
      </c>
      <c r="M9" s="5">
        <v>228</v>
      </c>
      <c r="N9" s="4">
        <v>201</v>
      </c>
      <c r="O9" s="4">
        <v>267</v>
      </c>
      <c r="P9" s="4">
        <v>227</v>
      </c>
      <c r="Q9" s="4">
        <v>297</v>
      </c>
      <c r="R9" s="5">
        <v>308</v>
      </c>
      <c r="S9">
        <f t="shared" si="0"/>
        <v>1528</v>
      </c>
      <c r="T9">
        <f t="shared" si="1"/>
        <v>254.66666666666666</v>
      </c>
      <c r="U9">
        <f t="shared" si="2"/>
        <v>42.767588974206426</v>
      </c>
      <c r="V9">
        <f t="shared" si="3"/>
        <v>54</v>
      </c>
      <c r="W9">
        <f t="shared" si="4"/>
        <v>282962.96296296292</v>
      </c>
      <c r="X9">
        <f t="shared" si="5"/>
        <v>4244.4444444444434</v>
      </c>
      <c r="Y9" t="s">
        <v>111</v>
      </c>
      <c r="Z9" t="s">
        <v>102</v>
      </c>
      <c r="AA9">
        <v>0.22410823465746099</v>
      </c>
      <c r="AB9">
        <v>4.8315024616058626E-2</v>
      </c>
      <c r="AD9">
        <f t="shared" si="6"/>
        <v>1262617.4285628488</v>
      </c>
      <c r="AF9">
        <f t="shared" si="7"/>
        <v>18939.261428442733</v>
      </c>
    </row>
    <row r="10" spans="1:38" x14ac:dyDescent="0.2">
      <c r="A10" s="5">
        <v>1798</v>
      </c>
      <c r="B10" s="5">
        <v>20180815</v>
      </c>
      <c r="C10" s="5" t="s">
        <v>94</v>
      </c>
      <c r="D10" s="5" t="s">
        <v>56</v>
      </c>
      <c r="E10" s="4">
        <v>4</v>
      </c>
      <c r="F10" s="5">
        <v>6</v>
      </c>
      <c r="G10" s="6" t="s">
        <v>13</v>
      </c>
      <c r="H10" s="5">
        <v>20</v>
      </c>
      <c r="I10" s="5">
        <v>1</v>
      </c>
      <c r="J10" s="5" t="s">
        <v>47</v>
      </c>
      <c r="K10" s="5">
        <v>0.3</v>
      </c>
      <c r="L10" s="5" t="s">
        <v>83</v>
      </c>
      <c r="M10" s="5">
        <v>248</v>
      </c>
      <c r="N10" s="4">
        <v>216</v>
      </c>
      <c r="O10" s="4">
        <v>341</v>
      </c>
      <c r="P10" s="4">
        <v>266</v>
      </c>
      <c r="Q10" s="4">
        <v>242</v>
      </c>
      <c r="R10" s="5">
        <v>275</v>
      </c>
      <c r="S10">
        <f t="shared" si="0"/>
        <v>1588</v>
      </c>
      <c r="T10">
        <f t="shared" si="1"/>
        <v>264.66666666666669</v>
      </c>
      <c r="U10">
        <f t="shared" si="2"/>
        <v>42.650517777239969</v>
      </c>
      <c r="V10">
        <f t="shared" si="3"/>
        <v>54</v>
      </c>
      <c r="W10">
        <f t="shared" si="4"/>
        <v>294074.07407407399</v>
      </c>
      <c r="X10">
        <f t="shared" si="5"/>
        <v>4411.1111111111095</v>
      </c>
      <c r="Y10" t="s">
        <v>111</v>
      </c>
      <c r="Z10" t="s">
        <v>103</v>
      </c>
      <c r="AA10">
        <v>0.27150041647392442</v>
      </c>
      <c r="AB10">
        <v>4.307071882494843E-2</v>
      </c>
      <c r="AD10">
        <f t="shared" si="6"/>
        <v>1083144.0993473304</v>
      </c>
      <c r="AF10">
        <f t="shared" si="7"/>
        <v>16247.161490209955</v>
      </c>
    </row>
    <row r="11" spans="1:38" x14ac:dyDescent="0.2">
      <c r="A11" s="5">
        <v>1528</v>
      </c>
      <c r="B11" s="5">
        <v>20180812</v>
      </c>
      <c r="C11" s="5" t="s">
        <v>94</v>
      </c>
      <c r="D11" s="5" t="s">
        <v>71</v>
      </c>
      <c r="E11" s="4">
        <v>1</v>
      </c>
      <c r="F11" s="5" t="s">
        <v>12</v>
      </c>
      <c r="G11" s="6" t="s">
        <v>13</v>
      </c>
      <c r="H11" s="5">
        <v>20</v>
      </c>
      <c r="I11" s="5">
        <v>1</v>
      </c>
      <c r="J11" s="5" t="s">
        <v>47</v>
      </c>
      <c r="K11" s="5">
        <v>0.3</v>
      </c>
      <c r="L11" s="5" t="s">
        <v>83</v>
      </c>
      <c r="M11" s="5">
        <v>233</v>
      </c>
      <c r="N11" s="4">
        <v>183</v>
      </c>
      <c r="O11" s="4">
        <v>161</v>
      </c>
      <c r="P11" s="4">
        <v>136</v>
      </c>
      <c r="Q11" s="4">
        <v>178</v>
      </c>
      <c r="R11" s="5">
        <v>238</v>
      </c>
      <c r="S11">
        <f t="shared" si="0"/>
        <v>1129</v>
      </c>
      <c r="T11">
        <f t="shared" si="1"/>
        <v>188.16666666666666</v>
      </c>
      <c r="U11">
        <f t="shared" si="2"/>
        <v>40.206550046810392</v>
      </c>
      <c r="V11">
        <f t="shared" si="3"/>
        <v>54</v>
      </c>
      <c r="W11">
        <f t="shared" si="4"/>
        <v>209074.07407407404</v>
      </c>
      <c r="X11">
        <f t="shared" si="5"/>
        <v>3136.1111111111104</v>
      </c>
      <c r="Y11" t="s">
        <v>112</v>
      </c>
      <c r="Z11" s="8">
        <v>43442</v>
      </c>
      <c r="AA11">
        <v>0.27804885692082215</v>
      </c>
      <c r="AB11">
        <v>6.2943444015796809E-2</v>
      </c>
      <c r="AD11">
        <f t="shared" si="6"/>
        <v>751932.86672496726</v>
      </c>
      <c r="AF11">
        <f t="shared" si="7"/>
        <v>11278.993000874507</v>
      </c>
    </row>
    <row r="12" spans="1:38" x14ac:dyDescent="0.2">
      <c r="A12" s="5">
        <v>1628</v>
      </c>
      <c r="B12" s="5">
        <v>20180813</v>
      </c>
      <c r="C12" s="5" t="s">
        <v>94</v>
      </c>
      <c r="D12" s="5" t="s">
        <v>71</v>
      </c>
      <c r="E12" s="4">
        <v>2</v>
      </c>
      <c r="F12" s="5" t="s">
        <v>12</v>
      </c>
      <c r="G12" s="6" t="s">
        <v>13</v>
      </c>
      <c r="H12" s="5">
        <v>32</v>
      </c>
      <c r="I12" s="5">
        <v>1</v>
      </c>
      <c r="J12" s="5" t="s">
        <v>47</v>
      </c>
      <c r="K12" s="5">
        <v>0.3</v>
      </c>
      <c r="L12" s="5" t="s">
        <v>83</v>
      </c>
      <c r="M12" s="5">
        <v>123</v>
      </c>
      <c r="N12" s="4">
        <v>135</v>
      </c>
      <c r="O12" s="4">
        <v>131</v>
      </c>
      <c r="P12" s="4">
        <v>135</v>
      </c>
      <c r="Q12" s="4">
        <v>117</v>
      </c>
      <c r="R12" s="5">
        <v>119</v>
      </c>
      <c r="S12">
        <f t="shared" si="0"/>
        <v>760</v>
      </c>
      <c r="T12">
        <f t="shared" si="1"/>
        <v>126.66666666666667</v>
      </c>
      <c r="U12">
        <f t="shared" si="2"/>
        <v>8.0415587212098796</v>
      </c>
      <c r="V12">
        <f t="shared" si="3"/>
        <v>54</v>
      </c>
      <c r="W12">
        <f t="shared" si="4"/>
        <v>140740.7407407407</v>
      </c>
      <c r="X12">
        <f t="shared" si="5"/>
        <v>2111.1111111111104</v>
      </c>
      <c r="Y12" t="s">
        <v>112</v>
      </c>
      <c r="Z12" t="s">
        <v>101</v>
      </c>
      <c r="AA12">
        <v>0.19711247662528633</v>
      </c>
      <c r="AB12">
        <v>4.5859601587940009E-2</v>
      </c>
      <c r="AD12">
        <f t="shared" si="6"/>
        <v>714012.34031618852</v>
      </c>
      <c r="AF12">
        <f t="shared" si="7"/>
        <v>10710.185104742828</v>
      </c>
    </row>
    <row r="13" spans="1:38" x14ac:dyDescent="0.2">
      <c r="A13" s="5">
        <v>1516</v>
      </c>
      <c r="B13" s="5">
        <v>20180812</v>
      </c>
      <c r="C13" s="5" t="s">
        <v>94</v>
      </c>
      <c r="D13" s="5" t="s">
        <v>69</v>
      </c>
      <c r="E13" s="4">
        <v>1</v>
      </c>
      <c r="F13" s="5" t="s">
        <v>12</v>
      </c>
      <c r="G13" s="6" t="s">
        <v>13</v>
      </c>
      <c r="H13" s="5">
        <v>20</v>
      </c>
      <c r="I13" s="5">
        <v>1</v>
      </c>
      <c r="J13" s="5" t="s">
        <v>47</v>
      </c>
      <c r="K13" s="5">
        <v>0.3</v>
      </c>
      <c r="L13" s="5" t="s">
        <v>83</v>
      </c>
      <c r="M13" s="5">
        <v>267</v>
      </c>
      <c r="N13" s="4">
        <v>284</v>
      </c>
      <c r="O13" s="4">
        <v>209</v>
      </c>
      <c r="P13" s="4">
        <v>235</v>
      </c>
      <c r="Q13" s="4">
        <v>271</v>
      </c>
      <c r="R13" s="5">
        <v>314</v>
      </c>
      <c r="S13">
        <f t="shared" si="0"/>
        <v>1580</v>
      </c>
      <c r="T13">
        <f t="shared" si="1"/>
        <v>263.33333333333331</v>
      </c>
      <c r="U13">
        <f t="shared" si="2"/>
        <v>36.935980651211395</v>
      </c>
      <c r="V13">
        <f t="shared" si="3"/>
        <v>54</v>
      </c>
      <c r="W13">
        <f t="shared" si="4"/>
        <v>292592.59259259253</v>
      </c>
      <c r="X13">
        <f t="shared" si="5"/>
        <v>4388.8888888888878</v>
      </c>
      <c r="Y13" t="s">
        <v>113</v>
      </c>
      <c r="Z13" s="8">
        <v>43442</v>
      </c>
      <c r="AA13">
        <v>0.2142405968522906</v>
      </c>
      <c r="AB13">
        <v>3.6036910616930366E-2</v>
      </c>
      <c r="AD13">
        <f t="shared" si="6"/>
        <v>1365719.648336875</v>
      </c>
      <c r="AF13">
        <f t="shared" si="7"/>
        <v>20485.794725053125</v>
      </c>
    </row>
    <row r="14" spans="1:38" x14ac:dyDescent="0.2">
      <c r="A14" s="5">
        <v>1658</v>
      </c>
      <c r="B14" s="5">
        <v>20180813</v>
      </c>
      <c r="C14" s="5" t="s">
        <v>94</v>
      </c>
      <c r="D14" s="5" t="s">
        <v>69</v>
      </c>
      <c r="E14" s="4">
        <v>2</v>
      </c>
      <c r="F14" s="5" t="s">
        <v>12</v>
      </c>
      <c r="G14" s="6" t="s">
        <v>13</v>
      </c>
      <c r="H14" s="5">
        <v>27</v>
      </c>
      <c r="I14" s="5">
        <v>1</v>
      </c>
      <c r="J14" s="5" t="s">
        <v>47</v>
      </c>
      <c r="K14" s="5">
        <v>0.3</v>
      </c>
      <c r="L14" s="5" t="s">
        <v>83</v>
      </c>
      <c r="M14" s="5">
        <v>269</v>
      </c>
      <c r="N14" s="4">
        <v>294</v>
      </c>
      <c r="O14" s="4">
        <v>323</v>
      </c>
      <c r="P14" s="4">
        <v>317</v>
      </c>
      <c r="Q14" s="4">
        <v>245</v>
      </c>
      <c r="R14" s="5">
        <v>224</v>
      </c>
      <c r="S14">
        <f t="shared" si="0"/>
        <v>1672</v>
      </c>
      <c r="T14">
        <f t="shared" si="1"/>
        <v>278.66666666666669</v>
      </c>
      <c r="U14">
        <f t="shared" si="2"/>
        <v>39.712298682733824</v>
      </c>
      <c r="V14">
        <f t="shared" si="3"/>
        <v>54</v>
      </c>
      <c r="W14">
        <f t="shared" si="4"/>
        <v>309629.62962962955</v>
      </c>
      <c r="X14">
        <f t="shared" si="5"/>
        <v>4644.4444444444434</v>
      </c>
      <c r="Y14" t="s">
        <v>113</v>
      </c>
      <c r="Z14" t="s">
        <v>101</v>
      </c>
      <c r="AA14">
        <v>0.24341756266385256</v>
      </c>
      <c r="AB14">
        <v>6.0002360705988016E-2</v>
      </c>
      <c r="AD14">
        <f t="shared" si="6"/>
        <v>1272010.2290121627</v>
      </c>
      <c r="AF14">
        <f t="shared" si="7"/>
        <v>19080.153435182441</v>
      </c>
    </row>
    <row r="15" spans="1:38" x14ac:dyDescent="0.2">
      <c r="A15" s="5">
        <v>1740</v>
      </c>
      <c r="B15" s="5">
        <v>20180814</v>
      </c>
      <c r="C15" s="5" t="s">
        <v>94</v>
      </c>
      <c r="D15" s="5" t="s">
        <v>69</v>
      </c>
      <c r="E15" s="4">
        <v>3</v>
      </c>
      <c r="F15" s="5" t="s">
        <v>12</v>
      </c>
      <c r="G15" s="6" t="s">
        <v>13</v>
      </c>
      <c r="H15" s="5">
        <v>20</v>
      </c>
      <c r="I15" s="5">
        <v>1</v>
      </c>
      <c r="J15" s="5" t="s">
        <v>47</v>
      </c>
      <c r="K15" s="5">
        <v>0.3</v>
      </c>
      <c r="L15" s="5" t="s">
        <v>83</v>
      </c>
      <c r="M15" s="5">
        <v>202</v>
      </c>
      <c r="N15" s="4">
        <v>203</v>
      </c>
      <c r="O15" s="4">
        <v>166</v>
      </c>
      <c r="P15" s="4">
        <v>305</v>
      </c>
      <c r="Q15" s="4">
        <v>277</v>
      </c>
      <c r="R15" s="5">
        <v>236</v>
      </c>
      <c r="S15">
        <f t="shared" si="0"/>
        <v>1389</v>
      </c>
      <c r="T15">
        <f t="shared" si="1"/>
        <v>231.5</v>
      </c>
      <c r="U15">
        <f t="shared" si="2"/>
        <v>51.895086472613187</v>
      </c>
      <c r="V15">
        <f t="shared" si="3"/>
        <v>54</v>
      </c>
      <c r="W15">
        <f t="shared" si="4"/>
        <v>257222.22222222216</v>
      </c>
      <c r="X15">
        <f t="shared" si="5"/>
        <v>3858.3333333333321</v>
      </c>
      <c r="Y15" t="s">
        <v>113</v>
      </c>
      <c r="Z15" t="s">
        <v>102</v>
      </c>
      <c r="AA15">
        <v>0.27327766779793772</v>
      </c>
      <c r="AB15">
        <v>7.2512487612804072E-2</v>
      </c>
      <c r="AD15">
        <f t="shared" si="6"/>
        <v>941248.59998590522</v>
      </c>
      <c r="AF15">
        <f t="shared" si="7"/>
        <v>14118.728999788576</v>
      </c>
    </row>
    <row r="16" spans="1:38" x14ac:dyDescent="0.2">
      <c r="A16" s="5">
        <v>1795</v>
      </c>
      <c r="B16" s="5">
        <v>20180815</v>
      </c>
      <c r="C16" s="5" t="s">
        <v>94</v>
      </c>
      <c r="D16" s="5" t="s">
        <v>69</v>
      </c>
      <c r="E16" s="4">
        <v>4</v>
      </c>
      <c r="F16" s="5" t="s">
        <v>12</v>
      </c>
      <c r="G16" s="6" t="s">
        <v>13</v>
      </c>
      <c r="H16" s="5">
        <v>20</v>
      </c>
      <c r="I16" s="5">
        <v>1</v>
      </c>
      <c r="J16" s="5" t="s">
        <v>47</v>
      </c>
      <c r="K16" s="5">
        <v>0.3</v>
      </c>
      <c r="L16" s="5" t="s">
        <v>83</v>
      </c>
      <c r="M16" s="5">
        <v>275</v>
      </c>
      <c r="N16" s="4">
        <v>182</v>
      </c>
      <c r="O16" s="4">
        <v>275</v>
      </c>
      <c r="P16" s="4">
        <v>292</v>
      </c>
      <c r="Q16" s="4">
        <v>337</v>
      </c>
      <c r="R16" s="5">
        <v>335</v>
      </c>
      <c r="S16">
        <f t="shared" si="0"/>
        <v>1696</v>
      </c>
      <c r="T16">
        <f t="shared" si="1"/>
        <v>282.66666666666669</v>
      </c>
      <c r="U16">
        <f t="shared" si="2"/>
        <v>56.62037324732735</v>
      </c>
      <c r="V16">
        <f t="shared" si="3"/>
        <v>54</v>
      </c>
      <c r="W16">
        <f t="shared" si="4"/>
        <v>314074.07407407399</v>
      </c>
      <c r="X16">
        <f t="shared" si="5"/>
        <v>4711.1111111111095</v>
      </c>
      <c r="Y16" t="s">
        <v>113</v>
      </c>
      <c r="Z16" t="s">
        <v>103</v>
      </c>
      <c r="AA16">
        <v>0.2124949708943234</v>
      </c>
      <c r="AB16">
        <v>6.033729731433804E-2</v>
      </c>
      <c r="AD16">
        <f t="shared" si="6"/>
        <v>1478030.6223353739</v>
      </c>
      <c r="AF16">
        <f t="shared" si="7"/>
        <v>22170.45933503061</v>
      </c>
    </row>
    <row r="17" spans="1:38" x14ac:dyDescent="0.2">
      <c r="A17" s="5">
        <v>1845</v>
      </c>
      <c r="B17" s="5">
        <v>20180816</v>
      </c>
      <c r="C17" s="5" t="s">
        <v>94</v>
      </c>
      <c r="D17" s="5" t="s">
        <v>69</v>
      </c>
      <c r="E17" s="4">
        <v>5</v>
      </c>
      <c r="F17" s="5" t="s">
        <v>12</v>
      </c>
      <c r="G17" s="6" t="s">
        <v>13</v>
      </c>
      <c r="H17" s="5">
        <v>20</v>
      </c>
      <c r="I17" s="5">
        <v>1</v>
      </c>
      <c r="J17" s="5" t="s">
        <v>47</v>
      </c>
      <c r="K17" s="5">
        <v>0.3</v>
      </c>
      <c r="L17" s="5" t="s">
        <v>83</v>
      </c>
      <c r="M17" s="5">
        <v>285</v>
      </c>
      <c r="N17" s="4">
        <v>299</v>
      </c>
      <c r="O17" s="4">
        <v>276</v>
      </c>
      <c r="P17" s="4">
        <v>265</v>
      </c>
      <c r="Q17" s="4">
        <v>247</v>
      </c>
      <c r="R17" s="5">
        <v>212</v>
      </c>
      <c r="S17">
        <f t="shared" si="0"/>
        <v>1584</v>
      </c>
      <c r="T17">
        <f t="shared" si="1"/>
        <v>264</v>
      </c>
      <c r="U17">
        <f t="shared" si="2"/>
        <v>30.996774025694997</v>
      </c>
      <c r="V17">
        <f t="shared" si="3"/>
        <v>54</v>
      </c>
      <c r="W17">
        <f t="shared" si="4"/>
        <v>293333.33333333326</v>
      </c>
      <c r="X17">
        <f t="shared" si="5"/>
        <v>4399.9999999999982</v>
      </c>
      <c r="Y17" t="s">
        <v>113</v>
      </c>
      <c r="Z17" t="s">
        <v>104</v>
      </c>
      <c r="AA17">
        <v>0.22044335738753823</v>
      </c>
      <c r="AB17">
        <v>6.4088307933242133E-2</v>
      </c>
      <c r="AD17">
        <f t="shared" si="6"/>
        <v>1330651.7230077151</v>
      </c>
      <c r="AF17">
        <f t="shared" si="7"/>
        <v>19959.775845115724</v>
      </c>
    </row>
    <row r="18" spans="1:38" x14ac:dyDescent="0.2">
      <c r="A18" s="5">
        <v>1413</v>
      </c>
      <c r="B18" s="5">
        <v>20180811</v>
      </c>
      <c r="C18" s="5" t="s">
        <v>94</v>
      </c>
      <c r="D18" s="5" t="s">
        <v>65</v>
      </c>
      <c r="E18" s="4">
        <v>0</v>
      </c>
      <c r="F18" s="5" t="s">
        <v>12</v>
      </c>
      <c r="G18" s="6" t="s">
        <v>13</v>
      </c>
      <c r="H18" s="5">
        <v>20</v>
      </c>
      <c r="I18" s="5">
        <v>1</v>
      </c>
      <c r="J18" s="5" t="s">
        <v>47</v>
      </c>
      <c r="K18" s="5">
        <v>0.3</v>
      </c>
      <c r="L18" s="5" t="s">
        <v>83</v>
      </c>
      <c r="M18" s="5">
        <v>313</v>
      </c>
      <c r="N18" s="4">
        <v>340</v>
      </c>
      <c r="O18" s="4">
        <v>402</v>
      </c>
      <c r="P18" s="4">
        <v>388</v>
      </c>
      <c r="Q18" s="4">
        <v>414</v>
      </c>
      <c r="R18" s="5">
        <v>418</v>
      </c>
      <c r="S18">
        <f t="shared" si="0"/>
        <v>2275</v>
      </c>
      <c r="T18">
        <f t="shared" si="1"/>
        <v>379.16666666666669</v>
      </c>
      <c r="U18">
        <f t="shared" si="2"/>
        <v>42.971696111122661</v>
      </c>
      <c r="V18">
        <f t="shared" si="3"/>
        <v>54</v>
      </c>
      <c r="W18">
        <f t="shared" si="4"/>
        <v>421296.29629629623</v>
      </c>
      <c r="X18">
        <f t="shared" si="5"/>
        <v>6319.4444444444434</v>
      </c>
      <c r="Y18" t="s">
        <v>114</v>
      </c>
      <c r="Z18" s="8">
        <v>43412</v>
      </c>
      <c r="AA18">
        <v>0.21871165915700203</v>
      </c>
      <c r="AB18">
        <v>8.2768688930165285E-2</v>
      </c>
      <c r="AD18">
        <f t="shared" si="6"/>
        <v>1926263.5468092214</v>
      </c>
      <c r="AF18">
        <f t="shared" si="7"/>
        <v>28893.95320213832</v>
      </c>
    </row>
    <row r="19" spans="1:38" x14ac:dyDescent="0.2">
      <c r="A19" s="5">
        <v>1622</v>
      </c>
      <c r="B19" s="5">
        <v>20180813</v>
      </c>
      <c r="C19" s="5" t="s">
        <v>94</v>
      </c>
      <c r="D19" s="5" t="s">
        <v>65</v>
      </c>
      <c r="E19" s="4">
        <v>2</v>
      </c>
      <c r="F19" s="5" t="s">
        <v>12</v>
      </c>
      <c r="G19" s="6" t="s">
        <v>13</v>
      </c>
      <c r="H19" s="5">
        <v>26</v>
      </c>
      <c r="I19" s="5">
        <v>1</v>
      </c>
      <c r="J19" s="5" t="s">
        <v>47</v>
      </c>
      <c r="K19" s="5">
        <v>0.3</v>
      </c>
      <c r="L19" s="5" t="s">
        <v>83</v>
      </c>
      <c r="M19" s="5">
        <v>280</v>
      </c>
      <c r="N19" s="4">
        <v>261</v>
      </c>
      <c r="O19" s="4">
        <v>240</v>
      </c>
      <c r="P19" s="4">
        <v>264</v>
      </c>
      <c r="Q19" s="4">
        <v>252</v>
      </c>
      <c r="R19" s="5">
        <v>285</v>
      </c>
      <c r="S19">
        <f t="shared" si="0"/>
        <v>1582</v>
      </c>
      <c r="T19">
        <f t="shared" si="1"/>
        <v>263.66666666666669</v>
      </c>
      <c r="U19">
        <f t="shared" si="2"/>
        <v>16.883917396939214</v>
      </c>
      <c r="V19">
        <f t="shared" si="3"/>
        <v>54</v>
      </c>
      <c r="W19">
        <f t="shared" si="4"/>
        <v>292962.96296296292</v>
      </c>
      <c r="X19">
        <f t="shared" si="5"/>
        <v>4394.4444444444434</v>
      </c>
      <c r="Y19" t="s">
        <v>114</v>
      </c>
      <c r="Z19" t="s">
        <v>101</v>
      </c>
      <c r="AA19">
        <v>0.25710071710668536</v>
      </c>
      <c r="AB19">
        <v>2.7689749593759763E-2</v>
      </c>
      <c r="AD19">
        <f t="shared" si="6"/>
        <v>1139487.1483045935</v>
      </c>
      <c r="AF19">
        <f t="shared" si="7"/>
        <v>17092.3072245689</v>
      </c>
    </row>
    <row r="20" spans="1:38" x14ac:dyDescent="0.2">
      <c r="A20" s="5">
        <v>1321</v>
      </c>
      <c r="B20" s="5">
        <v>20180809</v>
      </c>
      <c r="C20" s="5" t="s">
        <v>94</v>
      </c>
      <c r="D20" s="5" t="s">
        <v>57</v>
      </c>
      <c r="E20" s="4">
        <v>-2</v>
      </c>
      <c r="F20" s="5" t="s">
        <v>12</v>
      </c>
      <c r="G20" s="6" t="s">
        <v>13</v>
      </c>
      <c r="H20" s="5">
        <v>20</v>
      </c>
      <c r="I20" s="5">
        <v>1</v>
      </c>
      <c r="J20" s="5" t="s">
        <v>47</v>
      </c>
      <c r="K20" s="5">
        <v>0.3</v>
      </c>
      <c r="L20" s="5" t="s">
        <v>84</v>
      </c>
      <c r="M20" s="5">
        <v>185</v>
      </c>
      <c r="N20" s="5">
        <v>161</v>
      </c>
      <c r="O20" s="5">
        <v>183</v>
      </c>
      <c r="P20" s="5">
        <v>183</v>
      </c>
      <c r="Q20" s="5">
        <v>104</v>
      </c>
      <c r="R20" s="5">
        <v>102</v>
      </c>
      <c r="S20">
        <f t="shared" si="0"/>
        <v>918</v>
      </c>
      <c r="T20">
        <f t="shared" si="1"/>
        <v>153</v>
      </c>
      <c r="U20">
        <f t="shared" si="2"/>
        <v>39.724048132082409</v>
      </c>
      <c r="V20">
        <f t="shared" si="3"/>
        <v>54</v>
      </c>
      <c r="W20">
        <f t="shared" si="4"/>
        <v>169999.99999999997</v>
      </c>
      <c r="X20">
        <f t="shared" si="5"/>
        <v>2549.9999999999995</v>
      </c>
      <c r="Y20" t="s">
        <v>115</v>
      </c>
      <c r="Z20" s="8">
        <v>43351</v>
      </c>
      <c r="AA20">
        <v>0.15013493267921918</v>
      </c>
      <c r="AB20">
        <v>4.1948448370974722E-2</v>
      </c>
      <c r="AD20">
        <f t="shared" si="6"/>
        <v>1132314.7582396751</v>
      </c>
      <c r="AF20">
        <f t="shared" si="7"/>
        <v>16984.721373595126</v>
      </c>
      <c r="AG20" s="12"/>
      <c r="AH20" s="12"/>
      <c r="AI20" s="12"/>
      <c r="AJ20" s="12"/>
      <c r="AK20" s="12"/>
      <c r="AL20" s="12"/>
    </row>
    <row r="21" spans="1:38" x14ac:dyDescent="0.2">
      <c r="A21" s="5">
        <v>1339</v>
      </c>
      <c r="B21" s="5">
        <v>20180810</v>
      </c>
      <c r="C21" s="5" t="s">
        <v>94</v>
      </c>
      <c r="D21" s="5" t="s">
        <v>57</v>
      </c>
      <c r="E21" s="4">
        <v>-1</v>
      </c>
      <c r="F21" s="5" t="s">
        <v>12</v>
      </c>
      <c r="G21" s="6" t="s">
        <v>13</v>
      </c>
      <c r="H21" s="5">
        <v>20</v>
      </c>
      <c r="I21" s="5">
        <v>1</v>
      </c>
      <c r="J21" s="5" t="s">
        <v>47</v>
      </c>
      <c r="K21" s="5">
        <v>0.3</v>
      </c>
      <c r="L21" s="5" t="s">
        <v>83</v>
      </c>
      <c r="M21" s="5">
        <v>156</v>
      </c>
      <c r="N21" s="5">
        <v>165</v>
      </c>
      <c r="O21" s="5">
        <v>171</v>
      </c>
      <c r="P21" s="5">
        <v>189</v>
      </c>
      <c r="Q21" s="5">
        <v>183</v>
      </c>
      <c r="R21" s="5">
        <v>177</v>
      </c>
      <c r="S21">
        <f t="shared" si="0"/>
        <v>1041</v>
      </c>
      <c r="T21">
        <f t="shared" si="1"/>
        <v>173.5</v>
      </c>
      <c r="U21">
        <f t="shared" si="2"/>
        <v>12.062338081814818</v>
      </c>
      <c r="V21">
        <f t="shared" si="3"/>
        <v>54</v>
      </c>
      <c r="W21">
        <f t="shared" si="4"/>
        <v>192777.77777777772</v>
      </c>
      <c r="X21">
        <f t="shared" si="5"/>
        <v>2891.6666666666656</v>
      </c>
      <c r="Y21" t="s">
        <v>115</v>
      </c>
      <c r="Z21" s="8">
        <v>43381</v>
      </c>
      <c r="AA21">
        <v>0.17236730321026586</v>
      </c>
      <c r="AB21">
        <v>3.7287653197167578E-2</v>
      </c>
      <c r="AD21">
        <f t="shared" si="6"/>
        <v>1118412.6814504589</v>
      </c>
      <c r="AF21">
        <f t="shared" si="7"/>
        <v>16776.190221756882</v>
      </c>
    </row>
    <row r="22" spans="1:38" x14ac:dyDescent="0.2">
      <c r="A22" s="5">
        <v>1428</v>
      </c>
      <c r="B22" s="5">
        <v>20180811</v>
      </c>
      <c r="C22" s="5" t="s">
        <v>94</v>
      </c>
      <c r="D22" s="5" t="s">
        <v>57</v>
      </c>
      <c r="E22" s="4">
        <v>0</v>
      </c>
      <c r="F22" s="5" t="s">
        <v>12</v>
      </c>
      <c r="G22" s="6" t="s">
        <v>13</v>
      </c>
      <c r="H22" s="5">
        <v>20</v>
      </c>
      <c r="I22" s="5">
        <v>1</v>
      </c>
      <c r="J22" s="5" t="s">
        <v>47</v>
      </c>
      <c r="K22" s="5">
        <v>0.3</v>
      </c>
      <c r="L22" s="5" t="s">
        <v>83</v>
      </c>
      <c r="M22" s="5">
        <v>247</v>
      </c>
      <c r="N22" s="4">
        <v>224</v>
      </c>
      <c r="O22" s="4">
        <v>198</v>
      </c>
      <c r="P22" s="4">
        <v>195</v>
      </c>
      <c r="Q22" s="4">
        <v>231</v>
      </c>
      <c r="R22" s="5">
        <v>237</v>
      </c>
      <c r="S22">
        <f t="shared" si="0"/>
        <v>1332</v>
      </c>
      <c r="T22">
        <f t="shared" si="1"/>
        <v>222</v>
      </c>
      <c r="U22">
        <f t="shared" si="2"/>
        <v>21.166010488516726</v>
      </c>
      <c r="V22">
        <f t="shared" si="3"/>
        <v>54</v>
      </c>
      <c r="W22">
        <f t="shared" si="4"/>
        <v>246666.66666666663</v>
      </c>
      <c r="X22">
        <f t="shared" si="5"/>
        <v>3699.9999999999991</v>
      </c>
      <c r="Y22" t="s">
        <v>115</v>
      </c>
      <c r="Z22" s="8">
        <v>43412</v>
      </c>
      <c r="AA22">
        <v>0.17826433442044171</v>
      </c>
      <c r="AB22">
        <v>3.1140730635366369E-2</v>
      </c>
      <c r="AD22">
        <f t="shared" si="6"/>
        <v>1383712.9421799877</v>
      </c>
      <c r="AF22">
        <f t="shared" si="7"/>
        <v>20755.694132699813</v>
      </c>
    </row>
    <row r="23" spans="1:38" x14ac:dyDescent="0.2">
      <c r="A23" s="5">
        <v>1525</v>
      </c>
      <c r="B23" s="5">
        <v>20180812</v>
      </c>
      <c r="C23" s="5" t="s">
        <v>94</v>
      </c>
      <c r="D23" s="5" t="s">
        <v>57</v>
      </c>
      <c r="E23" s="4">
        <v>1</v>
      </c>
      <c r="F23" s="5" t="s">
        <v>12</v>
      </c>
      <c r="G23" s="6" t="s">
        <v>13</v>
      </c>
      <c r="H23" s="5">
        <v>20</v>
      </c>
      <c r="I23" s="5">
        <v>1</v>
      </c>
      <c r="J23" s="5" t="s">
        <v>47</v>
      </c>
      <c r="K23" s="5">
        <v>0.3</v>
      </c>
      <c r="L23" s="5" t="s">
        <v>83</v>
      </c>
      <c r="M23" s="5">
        <v>247</v>
      </c>
      <c r="N23" s="4">
        <v>216</v>
      </c>
      <c r="O23" s="4">
        <v>270</v>
      </c>
      <c r="P23" s="4">
        <v>277</v>
      </c>
      <c r="Q23" s="4">
        <v>289</v>
      </c>
      <c r="R23" s="5">
        <v>332</v>
      </c>
      <c r="S23">
        <f t="shared" si="0"/>
        <v>1631</v>
      </c>
      <c r="T23">
        <f t="shared" si="1"/>
        <v>271.83333333333331</v>
      </c>
      <c r="U23">
        <f t="shared" si="2"/>
        <v>39.188858961019299</v>
      </c>
      <c r="V23">
        <f t="shared" si="3"/>
        <v>54</v>
      </c>
      <c r="W23">
        <f t="shared" si="4"/>
        <v>302037.03703703696</v>
      </c>
      <c r="X23">
        <f t="shared" si="5"/>
        <v>4530.5555555555538</v>
      </c>
      <c r="Y23" t="s">
        <v>115</v>
      </c>
      <c r="Z23" s="8">
        <v>43442</v>
      </c>
      <c r="AA23">
        <v>0.2711952107476282</v>
      </c>
      <c r="AB23">
        <v>3.9490570887564726E-2</v>
      </c>
      <c r="AD23">
        <f t="shared" si="6"/>
        <v>1113725.5565995593</v>
      </c>
      <c r="AF23">
        <f t="shared" si="7"/>
        <v>16705.883348993386</v>
      </c>
    </row>
    <row r="24" spans="1:38" x14ac:dyDescent="0.2">
      <c r="A24" s="5">
        <v>1309</v>
      </c>
      <c r="B24" s="5">
        <v>20180809</v>
      </c>
      <c r="C24" s="5" t="s">
        <v>94</v>
      </c>
      <c r="D24" s="5" t="s">
        <v>54</v>
      </c>
      <c r="E24" s="4">
        <v>-2</v>
      </c>
      <c r="F24" s="5" t="s">
        <v>12</v>
      </c>
      <c r="G24" s="6" t="s">
        <v>13</v>
      </c>
      <c r="H24" s="5">
        <v>20</v>
      </c>
      <c r="I24" s="5">
        <v>1</v>
      </c>
      <c r="J24" s="5" t="s">
        <v>47</v>
      </c>
      <c r="K24" s="5">
        <v>0.3</v>
      </c>
      <c r="L24" s="5" t="s">
        <v>84</v>
      </c>
      <c r="M24" s="5">
        <v>319</v>
      </c>
      <c r="N24" s="5">
        <v>289</v>
      </c>
      <c r="O24" s="5">
        <v>368</v>
      </c>
      <c r="P24" s="5">
        <v>373</v>
      </c>
      <c r="Q24" s="5">
        <v>372</v>
      </c>
      <c r="R24" s="5">
        <v>319</v>
      </c>
      <c r="S24">
        <f t="shared" si="0"/>
        <v>2040</v>
      </c>
      <c r="T24">
        <f t="shared" si="1"/>
        <v>340</v>
      </c>
      <c r="U24">
        <f t="shared" si="2"/>
        <v>35.7211421989835</v>
      </c>
      <c r="V24">
        <f t="shared" si="3"/>
        <v>54</v>
      </c>
      <c r="W24">
        <f t="shared" si="4"/>
        <v>377777.77777777769</v>
      </c>
      <c r="X24">
        <f t="shared" si="5"/>
        <v>5666.6666666666652</v>
      </c>
      <c r="Y24" t="s">
        <v>116</v>
      </c>
      <c r="Z24" s="8">
        <v>43351</v>
      </c>
      <c r="AA24">
        <v>0.15964401004285989</v>
      </c>
      <c r="AB24">
        <v>3.768708585413922E-2</v>
      </c>
      <c r="AD24">
        <f t="shared" si="6"/>
        <v>2366376.1495113727</v>
      </c>
      <c r="AF24">
        <f t="shared" si="7"/>
        <v>35495.64224267059</v>
      </c>
      <c r="AK24" t="s">
        <v>87</v>
      </c>
      <c r="AL24" t="s">
        <v>88</v>
      </c>
    </row>
    <row r="25" spans="1:38" x14ac:dyDescent="0.2">
      <c r="A25" s="5">
        <v>1342</v>
      </c>
      <c r="B25" s="5">
        <v>20180810</v>
      </c>
      <c r="C25" s="5" t="s">
        <v>94</v>
      </c>
      <c r="D25" s="5" t="s">
        <v>54</v>
      </c>
      <c r="E25" s="4">
        <v>-1</v>
      </c>
      <c r="F25" s="5" t="s">
        <v>12</v>
      </c>
      <c r="G25" s="6" t="s">
        <v>13</v>
      </c>
      <c r="H25" s="5">
        <v>20</v>
      </c>
      <c r="I25" s="5">
        <v>1</v>
      </c>
      <c r="J25" s="5" t="s">
        <v>47</v>
      </c>
      <c r="K25" s="5">
        <v>0.3</v>
      </c>
      <c r="L25" s="5" t="s">
        <v>82</v>
      </c>
      <c r="M25" s="5">
        <v>327</v>
      </c>
      <c r="N25" s="4">
        <v>270</v>
      </c>
      <c r="O25" s="4">
        <v>287</v>
      </c>
      <c r="P25" s="4">
        <v>353</v>
      </c>
      <c r="Q25" s="4">
        <v>416</v>
      </c>
      <c r="R25" s="5">
        <v>331</v>
      </c>
      <c r="S25">
        <f t="shared" si="0"/>
        <v>1984</v>
      </c>
      <c r="T25">
        <f t="shared" si="1"/>
        <v>330.66666666666669</v>
      </c>
      <c r="U25">
        <f t="shared" si="2"/>
        <v>51.732646043544641</v>
      </c>
      <c r="V25">
        <f t="shared" si="3"/>
        <v>54</v>
      </c>
      <c r="W25">
        <f t="shared" si="4"/>
        <v>367407.40740740736</v>
      </c>
      <c r="X25">
        <f t="shared" si="5"/>
        <v>5511.1111111111104</v>
      </c>
      <c r="Y25" t="s">
        <v>116</v>
      </c>
      <c r="Z25" s="8">
        <v>43381</v>
      </c>
      <c r="AA25">
        <v>0.20183853153371417</v>
      </c>
      <c r="AB25">
        <v>5.8212584002836291E-2</v>
      </c>
      <c r="AD25">
        <f t="shared" si="6"/>
        <v>1820303.6091056643</v>
      </c>
      <c r="AF25">
        <f t="shared" si="7"/>
        <v>27304.554136584968</v>
      </c>
    </row>
    <row r="26" spans="1:38" x14ac:dyDescent="0.2">
      <c r="A26" s="5">
        <v>1404</v>
      </c>
      <c r="B26" s="5">
        <v>20180811</v>
      </c>
      <c r="C26" s="5" t="s">
        <v>94</v>
      </c>
      <c r="D26" s="5" t="s">
        <v>54</v>
      </c>
      <c r="E26" s="4">
        <v>0</v>
      </c>
      <c r="F26" s="5" t="s">
        <v>12</v>
      </c>
      <c r="G26" s="6" t="s">
        <v>13</v>
      </c>
      <c r="H26" s="5">
        <v>20</v>
      </c>
      <c r="I26" s="5">
        <v>1</v>
      </c>
      <c r="J26" s="5" t="s">
        <v>47</v>
      </c>
      <c r="K26" s="5">
        <v>0.3</v>
      </c>
      <c r="L26" s="5" t="s">
        <v>82</v>
      </c>
      <c r="M26" s="5">
        <v>256</v>
      </c>
      <c r="N26" s="5">
        <v>261</v>
      </c>
      <c r="O26" s="5">
        <v>207</v>
      </c>
      <c r="P26" s="5">
        <v>211</v>
      </c>
      <c r="Q26" s="5">
        <v>145</v>
      </c>
      <c r="R26" s="5">
        <v>140</v>
      </c>
      <c r="S26">
        <f t="shared" si="0"/>
        <v>1220</v>
      </c>
      <c r="T26">
        <f t="shared" si="1"/>
        <v>203.33333333333334</v>
      </c>
      <c r="U26">
        <f t="shared" si="2"/>
        <v>52.12548960601395</v>
      </c>
      <c r="V26">
        <f t="shared" si="3"/>
        <v>54</v>
      </c>
      <c r="W26">
        <f t="shared" si="4"/>
        <v>225925.92592592587</v>
      </c>
      <c r="X26">
        <f t="shared" si="5"/>
        <v>3388.8888888888878</v>
      </c>
      <c r="Y26" t="s">
        <v>116</v>
      </c>
      <c r="Z26" s="8">
        <v>43412</v>
      </c>
      <c r="AA26">
        <v>0.22772012373129319</v>
      </c>
      <c r="AB26">
        <v>7.3742202234184803E-2</v>
      </c>
      <c r="AD26">
        <f t="shared" si="6"/>
        <v>992121.03973962157</v>
      </c>
      <c r="AF26">
        <f t="shared" si="7"/>
        <v>14881.815596094322</v>
      </c>
    </row>
    <row r="27" spans="1:38" x14ac:dyDescent="0.2">
      <c r="A27" s="5">
        <v>1504</v>
      </c>
      <c r="B27" s="5">
        <v>20180812</v>
      </c>
      <c r="C27" s="5" t="s">
        <v>94</v>
      </c>
      <c r="D27" s="5" t="s">
        <v>54</v>
      </c>
      <c r="E27" s="4">
        <v>1</v>
      </c>
      <c r="F27" s="5" t="s">
        <v>12</v>
      </c>
      <c r="G27" s="6" t="s">
        <v>13</v>
      </c>
      <c r="H27" s="5">
        <v>20</v>
      </c>
      <c r="I27" s="5">
        <v>1</v>
      </c>
      <c r="J27" s="5" t="s">
        <v>47</v>
      </c>
      <c r="K27" s="5">
        <v>0.3</v>
      </c>
      <c r="L27" s="5" t="s">
        <v>83</v>
      </c>
      <c r="M27" s="5">
        <v>282</v>
      </c>
      <c r="N27" s="4">
        <v>266</v>
      </c>
      <c r="O27" s="4">
        <v>293</v>
      </c>
      <c r="P27" s="4">
        <v>302</v>
      </c>
      <c r="Q27" s="4">
        <v>347</v>
      </c>
      <c r="R27" s="5">
        <v>281</v>
      </c>
      <c r="S27">
        <f t="shared" si="0"/>
        <v>1771</v>
      </c>
      <c r="T27">
        <f t="shared" si="1"/>
        <v>295.16666666666669</v>
      </c>
      <c r="U27">
        <f t="shared" si="2"/>
        <v>28.152560570340075</v>
      </c>
      <c r="V27">
        <f t="shared" si="3"/>
        <v>54</v>
      </c>
      <c r="W27">
        <f t="shared" si="4"/>
        <v>327962.96296296292</v>
      </c>
      <c r="X27">
        <f t="shared" si="5"/>
        <v>4919.4444444444434</v>
      </c>
      <c r="Y27" t="s">
        <v>116</v>
      </c>
      <c r="Z27" s="8">
        <v>43442</v>
      </c>
      <c r="AA27">
        <v>0.21899209866121244</v>
      </c>
      <c r="AB27">
        <v>5.393709856839296E-2</v>
      </c>
      <c r="AD27">
        <f t="shared" si="6"/>
        <v>1497601.8083206362</v>
      </c>
      <c r="AF27">
        <f t="shared" si="7"/>
        <v>22464.027124809541</v>
      </c>
    </row>
    <row r="28" spans="1:38" x14ac:dyDescent="0.2">
      <c r="A28" s="5">
        <v>1652</v>
      </c>
      <c r="B28" s="5">
        <v>20180813</v>
      </c>
      <c r="C28" s="5" t="s">
        <v>94</v>
      </c>
      <c r="D28" s="5" t="s">
        <v>54</v>
      </c>
      <c r="E28" s="4">
        <v>2</v>
      </c>
      <c r="F28" s="5" t="s">
        <v>12</v>
      </c>
      <c r="G28" s="6" t="s">
        <v>13</v>
      </c>
      <c r="H28" s="5">
        <v>21</v>
      </c>
      <c r="I28" s="5">
        <v>1</v>
      </c>
      <c r="J28" s="5" t="s">
        <v>47</v>
      </c>
      <c r="K28" s="5">
        <v>0.3</v>
      </c>
      <c r="L28" s="5" t="s">
        <v>83</v>
      </c>
      <c r="M28" s="5">
        <v>273</v>
      </c>
      <c r="N28" s="4">
        <v>370</v>
      </c>
      <c r="O28" s="4">
        <v>292</v>
      </c>
      <c r="P28" s="4">
        <v>309</v>
      </c>
      <c r="Q28" s="4">
        <v>360</v>
      </c>
      <c r="R28" s="5">
        <v>347</v>
      </c>
      <c r="S28">
        <f t="shared" si="0"/>
        <v>1951</v>
      </c>
      <c r="T28">
        <f t="shared" si="1"/>
        <v>325.16666666666669</v>
      </c>
      <c r="U28">
        <f t="shared" si="2"/>
        <v>39.453347977917851</v>
      </c>
      <c r="V28">
        <f t="shared" si="3"/>
        <v>54</v>
      </c>
      <c r="W28">
        <f t="shared" si="4"/>
        <v>361296.29629629623</v>
      </c>
      <c r="X28">
        <f t="shared" si="5"/>
        <v>5419.4444444444434</v>
      </c>
      <c r="Y28" t="s">
        <v>116</v>
      </c>
      <c r="Z28" t="s">
        <v>101</v>
      </c>
      <c r="AA28">
        <v>0.22340273766721985</v>
      </c>
      <c r="AB28">
        <v>5.6881843579839199E-2</v>
      </c>
      <c r="AD28">
        <f t="shared" si="6"/>
        <v>1617242.0269731979</v>
      </c>
      <c r="AF28">
        <f t="shared" si="7"/>
        <v>24258.63040459797</v>
      </c>
    </row>
    <row r="29" spans="1:38" x14ac:dyDescent="0.2">
      <c r="A29" s="5">
        <v>1854</v>
      </c>
      <c r="B29" s="5">
        <v>20180816</v>
      </c>
      <c r="C29" s="5" t="s">
        <v>94</v>
      </c>
      <c r="D29" s="5" t="s">
        <v>54</v>
      </c>
      <c r="E29" s="4">
        <v>5</v>
      </c>
      <c r="F29" s="5" t="s">
        <v>12</v>
      </c>
      <c r="G29" s="6" t="s">
        <v>13</v>
      </c>
      <c r="H29" s="5">
        <v>20</v>
      </c>
      <c r="I29" s="5">
        <v>1</v>
      </c>
      <c r="J29" s="5" t="s">
        <v>47</v>
      </c>
      <c r="K29" s="5">
        <v>0.3</v>
      </c>
      <c r="L29" s="5" t="s">
        <v>83</v>
      </c>
      <c r="M29" s="5">
        <v>199</v>
      </c>
      <c r="N29" s="5">
        <v>224</v>
      </c>
      <c r="O29" s="5">
        <v>143</v>
      </c>
      <c r="P29" s="5">
        <v>150</v>
      </c>
      <c r="Q29" s="5">
        <v>246</v>
      </c>
      <c r="R29" s="5">
        <v>249</v>
      </c>
      <c r="S29">
        <f t="shared" si="0"/>
        <v>1211</v>
      </c>
      <c r="T29">
        <f t="shared" si="1"/>
        <v>201.83333333333334</v>
      </c>
      <c r="U29">
        <f t="shared" si="2"/>
        <v>46.524903725495967</v>
      </c>
      <c r="V29">
        <f t="shared" si="3"/>
        <v>54</v>
      </c>
      <c r="W29">
        <f t="shared" si="4"/>
        <v>224259.25925925921</v>
      </c>
      <c r="X29">
        <f t="shared" si="5"/>
        <v>3363.8888888888882</v>
      </c>
      <c r="Y29" t="s">
        <v>116</v>
      </c>
      <c r="Z29" t="s">
        <v>104</v>
      </c>
      <c r="AA29">
        <v>0.23643149836030983</v>
      </c>
      <c r="AB29">
        <v>5.5102911738289038E-2</v>
      </c>
      <c r="AD29">
        <f t="shared" si="6"/>
        <v>948516.84658995504</v>
      </c>
      <c r="AF29">
        <f t="shared" si="7"/>
        <v>14227.752698849326</v>
      </c>
    </row>
    <row r="30" spans="1:38" x14ac:dyDescent="0.2">
      <c r="A30" s="5">
        <v>1345</v>
      </c>
      <c r="B30" s="5">
        <v>20180810</v>
      </c>
      <c r="C30" s="5" t="s">
        <v>94</v>
      </c>
      <c r="D30" s="5" t="s">
        <v>60</v>
      </c>
      <c r="E30" s="4">
        <v>-1</v>
      </c>
      <c r="F30" s="5" t="s">
        <v>12</v>
      </c>
      <c r="G30" s="6" t="s">
        <v>13</v>
      </c>
      <c r="H30" s="5">
        <v>20</v>
      </c>
      <c r="I30" s="5">
        <v>1</v>
      </c>
      <c r="J30" s="5" t="s">
        <v>47</v>
      </c>
      <c r="K30" s="5">
        <v>0.3</v>
      </c>
      <c r="L30" s="5" t="s">
        <v>84</v>
      </c>
      <c r="M30" s="5">
        <v>367</v>
      </c>
      <c r="N30" s="4">
        <v>349</v>
      </c>
      <c r="O30" s="4">
        <v>326</v>
      </c>
      <c r="P30" s="4">
        <v>386</v>
      </c>
      <c r="Q30" s="4">
        <v>397</v>
      </c>
      <c r="R30" s="5">
        <v>313</v>
      </c>
      <c r="S30">
        <f t="shared" si="0"/>
        <v>2138</v>
      </c>
      <c r="T30">
        <f t="shared" si="1"/>
        <v>356.33333333333331</v>
      </c>
      <c r="U30">
        <f t="shared" si="2"/>
        <v>33.164237767008409</v>
      </c>
      <c r="V30">
        <f t="shared" si="3"/>
        <v>54</v>
      </c>
      <c r="W30">
        <f t="shared" si="4"/>
        <v>395925.92592592584</v>
      </c>
      <c r="X30">
        <f t="shared" si="5"/>
        <v>5938.8888888888878</v>
      </c>
      <c r="Y30" t="s">
        <v>117</v>
      </c>
      <c r="Z30" s="8">
        <v>43381</v>
      </c>
      <c r="AA30">
        <v>0.16870153582242461</v>
      </c>
      <c r="AB30">
        <v>4.5242535743647123E-2</v>
      </c>
      <c r="AD30">
        <f t="shared" si="6"/>
        <v>2346901.7279290082</v>
      </c>
      <c r="AF30">
        <f t="shared" si="7"/>
        <v>35203.525918935127</v>
      </c>
    </row>
    <row r="31" spans="1:38" x14ac:dyDescent="0.2">
      <c r="A31" s="5">
        <v>1425</v>
      </c>
      <c r="B31" s="5">
        <v>20180811</v>
      </c>
      <c r="C31" s="5" t="s">
        <v>94</v>
      </c>
      <c r="D31" s="5" t="s">
        <v>60</v>
      </c>
      <c r="E31" s="4">
        <v>0</v>
      </c>
      <c r="F31" s="5" t="s">
        <v>12</v>
      </c>
      <c r="G31" s="6" t="s">
        <v>13</v>
      </c>
      <c r="H31" s="5">
        <v>20</v>
      </c>
      <c r="I31" s="5">
        <v>1</v>
      </c>
      <c r="J31" s="5" t="s">
        <v>47</v>
      </c>
      <c r="K31" s="5">
        <v>0.3</v>
      </c>
      <c r="L31" s="5" t="s">
        <v>85</v>
      </c>
      <c r="M31" s="5">
        <v>254</v>
      </c>
      <c r="N31" s="4">
        <v>201</v>
      </c>
      <c r="O31" s="4">
        <v>305</v>
      </c>
      <c r="P31" s="4"/>
      <c r="Q31" s="4">
        <v>141</v>
      </c>
      <c r="R31" s="5">
        <v>166</v>
      </c>
      <c r="S31">
        <f t="shared" si="0"/>
        <v>1067</v>
      </c>
      <c r="T31">
        <f t="shared" si="1"/>
        <v>213.4</v>
      </c>
      <c r="U31">
        <f t="shared" si="2"/>
        <v>66.485336729236792</v>
      </c>
      <c r="V31">
        <f t="shared" si="3"/>
        <v>45</v>
      </c>
      <c r="W31">
        <f t="shared" si="4"/>
        <v>237111.11111111109</v>
      </c>
      <c r="X31">
        <f t="shared" si="5"/>
        <v>3556.6666666666665</v>
      </c>
      <c r="Y31" t="s">
        <v>117</v>
      </c>
      <c r="Z31" s="8">
        <v>43412</v>
      </c>
      <c r="AA31">
        <v>0.19857459764621141</v>
      </c>
      <c r="AB31">
        <v>3.7616502851983508E-2</v>
      </c>
      <c r="AD31">
        <f t="shared" si="6"/>
        <v>1194065.6756790106</v>
      </c>
      <c r="AF31">
        <f t="shared" si="7"/>
        <v>17910.985135185161</v>
      </c>
    </row>
    <row r="32" spans="1:38" x14ac:dyDescent="0.2">
      <c r="A32" s="5">
        <v>1519</v>
      </c>
      <c r="B32" s="5">
        <v>20180812</v>
      </c>
      <c r="C32" s="5" t="s">
        <v>94</v>
      </c>
      <c r="D32" s="5" t="s">
        <v>60</v>
      </c>
      <c r="E32" s="4">
        <v>1</v>
      </c>
      <c r="F32" s="5" t="s">
        <v>12</v>
      </c>
      <c r="G32" s="6" t="s">
        <v>13</v>
      </c>
      <c r="H32" s="5">
        <v>20</v>
      </c>
      <c r="I32" s="5">
        <v>1</v>
      </c>
      <c r="J32" s="5" t="s">
        <v>47</v>
      </c>
      <c r="K32" s="5">
        <v>0.3</v>
      </c>
      <c r="L32" s="5" t="s">
        <v>83</v>
      </c>
      <c r="M32" s="5">
        <v>272</v>
      </c>
      <c r="N32" s="4">
        <v>316</v>
      </c>
      <c r="O32" s="4">
        <v>343</v>
      </c>
      <c r="P32" s="4">
        <v>249</v>
      </c>
      <c r="Q32" s="4">
        <v>329</v>
      </c>
      <c r="R32" s="5">
        <v>318</v>
      </c>
      <c r="S32">
        <f t="shared" si="0"/>
        <v>1827</v>
      </c>
      <c r="T32">
        <f t="shared" si="1"/>
        <v>304.5</v>
      </c>
      <c r="U32">
        <f t="shared" si="2"/>
        <v>36.14830563110808</v>
      </c>
      <c r="V32">
        <f t="shared" si="3"/>
        <v>54</v>
      </c>
      <c r="W32">
        <f t="shared" si="4"/>
        <v>338333.33333333326</v>
      </c>
      <c r="X32">
        <f t="shared" si="5"/>
        <v>5074.9999999999982</v>
      </c>
      <c r="Y32" t="s">
        <v>117</v>
      </c>
      <c r="Z32" s="8">
        <v>43442</v>
      </c>
      <c r="AA32">
        <v>0.18160238133463599</v>
      </c>
      <c r="AB32">
        <v>5.1907013015189199E-2</v>
      </c>
      <c r="AD32">
        <f t="shared" si="6"/>
        <v>1863044.585907117</v>
      </c>
      <c r="AF32">
        <f t="shared" si="7"/>
        <v>27945.668788606752</v>
      </c>
    </row>
    <row r="33" spans="1:38" x14ac:dyDescent="0.2">
      <c r="A33" s="5">
        <v>1670</v>
      </c>
      <c r="B33" s="5">
        <v>20180813</v>
      </c>
      <c r="C33" s="5" t="s">
        <v>94</v>
      </c>
      <c r="D33" s="5" t="s">
        <v>60</v>
      </c>
      <c r="E33" s="4">
        <v>2</v>
      </c>
      <c r="F33" s="5" t="s">
        <v>12</v>
      </c>
      <c r="G33" s="6" t="s">
        <v>13</v>
      </c>
      <c r="H33" s="5">
        <v>20</v>
      </c>
      <c r="I33" s="5">
        <v>1</v>
      </c>
      <c r="J33" s="5" t="s">
        <v>47</v>
      </c>
      <c r="K33" s="5">
        <v>0.3</v>
      </c>
      <c r="L33" s="5" t="s">
        <v>83</v>
      </c>
      <c r="M33" s="5">
        <v>210</v>
      </c>
      <c r="N33" s="5">
        <v>230</v>
      </c>
      <c r="O33" s="5">
        <v>192</v>
      </c>
      <c r="P33" s="5">
        <v>279</v>
      </c>
      <c r="Q33" s="5">
        <v>272</v>
      </c>
      <c r="R33" s="5">
        <v>244</v>
      </c>
      <c r="S33">
        <f t="shared" si="0"/>
        <v>1427</v>
      </c>
      <c r="T33">
        <f t="shared" si="1"/>
        <v>237.83333333333334</v>
      </c>
      <c r="U33">
        <f t="shared" si="2"/>
        <v>34.166747967382889</v>
      </c>
      <c r="V33">
        <f t="shared" si="3"/>
        <v>54</v>
      </c>
      <c r="W33">
        <f t="shared" si="4"/>
        <v>264259.25925925921</v>
      </c>
      <c r="X33">
        <f t="shared" si="5"/>
        <v>3963.8888888888882</v>
      </c>
      <c r="Y33" t="s">
        <v>117</v>
      </c>
      <c r="Z33" t="s">
        <v>101</v>
      </c>
      <c r="AA33">
        <v>0.22507689239231787</v>
      </c>
      <c r="AB33">
        <v>0.10792901714907673</v>
      </c>
      <c r="AD33">
        <f t="shared" si="6"/>
        <v>1174084.3604622234</v>
      </c>
      <c r="AF33">
        <f t="shared" si="7"/>
        <v>17611.265406933351</v>
      </c>
    </row>
    <row r="34" spans="1:38" x14ac:dyDescent="0.2">
      <c r="A34" s="5">
        <v>1327</v>
      </c>
      <c r="B34" s="5">
        <v>20180810</v>
      </c>
      <c r="C34" s="5" t="s">
        <v>94</v>
      </c>
      <c r="D34" s="5" t="s">
        <v>58</v>
      </c>
      <c r="E34" s="4">
        <v>-1</v>
      </c>
      <c r="F34" s="5" t="s">
        <v>12</v>
      </c>
      <c r="G34" s="6" t="s">
        <v>13</v>
      </c>
      <c r="H34" s="5">
        <v>20</v>
      </c>
      <c r="I34" s="5">
        <v>1</v>
      </c>
      <c r="J34" s="5" t="s">
        <v>47</v>
      </c>
      <c r="K34" s="5">
        <v>0.3</v>
      </c>
      <c r="L34" s="5" t="s">
        <v>83</v>
      </c>
      <c r="M34" s="5">
        <v>217</v>
      </c>
      <c r="N34" s="5">
        <v>211</v>
      </c>
      <c r="O34" s="5">
        <v>254</v>
      </c>
      <c r="P34" s="5">
        <v>255</v>
      </c>
      <c r="Q34" s="5">
        <v>244</v>
      </c>
      <c r="R34" s="5">
        <v>187</v>
      </c>
      <c r="S34">
        <f t="shared" ref="S34:S65" si="8">SUM(M34:R34)</f>
        <v>1368</v>
      </c>
      <c r="T34">
        <f t="shared" ref="T34:T65" si="9">AVERAGE(M34:R34)</f>
        <v>228</v>
      </c>
      <c r="U34">
        <f t="shared" ref="U34:U65" si="10">STDEV(M34:R34)</f>
        <v>27.393429869222292</v>
      </c>
      <c r="V34">
        <f t="shared" ref="V34:V65" si="11">COUNT(M34:R34)*9</f>
        <v>54</v>
      </c>
      <c r="W34">
        <f t="shared" ref="W34:W65" si="12">S34/(V34*(0.1*0.1*0.01))</f>
        <v>253333.33333333328</v>
      </c>
      <c r="X34">
        <f t="shared" ref="X34:X65" si="13">(W34*K34)/20</f>
        <v>3799.9999999999991</v>
      </c>
      <c r="Y34" t="s">
        <v>118</v>
      </c>
      <c r="Z34" s="8">
        <v>43381</v>
      </c>
      <c r="AA34">
        <v>0.14618657903218749</v>
      </c>
      <c r="AB34">
        <v>3.5717393974302132E-2</v>
      </c>
      <c r="AD34">
        <f t="shared" ref="AD34:AD65" si="14">W34/AA34</f>
        <v>1732945.2198040297</v>
      </c>
      <c r="AF34">
        <f t="shared" ref="AF34:AF65" si="15">X34/AA34</f>
        <v>25994.178297060444</v>
      </c>
    </row>
    <row r="35" spans="1:38" x14ac:dyDescent="0.2">
      <c r="A35" s="5">
        <v>1440</v>
      </c>
      <c r="B35" s="5">
        <v>20180811</v>
      </c>
      <c r="C35" s="5" t="s">
        <v>94</v>
      </c>
      <c r="D35" s="5" t="s">
        <v>58</v>
      </c>
      <c r="E35" s="4">
        <v>0</v>
      </c>
      <c r="F35" s="5" t="s">
        <v>12</v>
      </c>
      <c r="G35" s="6" t="s">
        <v>13</v>
      </c>
      <c r="H35" s="5">
        <v>20</v>
      </c>
      <c r="I35" s="5">
        <v>1</v>
      </c>
      <c r="J35" s="5" t="s">
        <v>47</v>
      </c>
      <c r="K35" s="5">
        <v>0.3</v>
      </c>
      <c r="L35" s="5" t="s">
        <v>84</v>
      </c>
      <c r="M35" s="5">
        <v>228</v>
      </c>
      <c r="N35" s="4">
        <v>234</v>
      </c>
      <c r="O35" s="4">
        <v>261</v>
      </c>
      <c r="P35" s="4">
        <v>203</v>
      </c>
      <c r="Q35" s="4">
        <v>252</v>
      </c>
      <c r="R35" s="5">
        <v>254</v>
      </c>
      <c r="S35">
        <f t="shared" si="8"/>
        <v>1432</v>
      </c>
      <c r="T35">
        <f t="shared" si="9"/>
        <v>238.66666666666666</v>
      </c>
      <c r="U35">
        <f t="shared" si="10"/>
        <v>21.537564083866741</v>
      </c>
      <c r="V35">
        <f t="shared" si="11"/>
        <v>54</v>
      </c>
      <c r="W35">
        <f t="shared" si="12"/>
        <v>265185.18518518511</v>
      </c>
      <c r="X35">
        <f t="shared" si="13"/>
        <v>3977.7777777777765</v>
      </c>
      <c r="Y35" t="s">
        <v>118</v>
      </c>
      <c r="Z35" s="8">
        <v>43412</v>
      </c>
      <c r="AA35">
        <v>0.15825490249119756</v>
      </c>
      <c r="AB35">
        <v>5.0023976358634863E-2</v>
      </c>
      <c r="AD35">
        <f t="shared" si="14"/>
        <v>1675683.8556703494</v>
      </c>
      <c r="AF35">
        <f t="shared" si="15"/>
        <v>25135.257835055239</v>
      </c>
    </row>
    <row r="36" spans="1:38" x14ac:dyDescent="0.2">
      <c r="A36" s="5">
        <v>1351</v>
      </c>
      <c r="B36" s="5">
        <v>20180810</v>
      </c>
      <c r="C36" s="5" t="s">
        <v>94</v>
      </c>
      <c r="D36" s="5" t="s">
        <v>62</v>
      </c>
      <c r="E36" s="4">
        <v>-1</v>
      </c>
      <c r="F36" s="5" t="s">
        <v>12</v>
      </c>
      <c r="G36" s="6" t="s">
        <v>13</v>
      </c>
      <c r="H36" s="5">
        <v>20</v>
      </c>
      <c r="I36" s="5">
        <v>1</v>
      </c>
      <c r="J36" s="5" t="s">
        <v>47</v>
      </c>
      <c r="K36" s="5">
        <v>0.3</v>
      </c>
      <c r="L36" s="5" t="s">
        <v>83</v>
      </c>
      <c r="M36" s="5">
        <v>244</v>
      </c>
      <c r="N36" s="4">
        <v>256</v>
      </c>
      <c r="O36" s="4">
        <v>236</v>
      </c>
      <c r="P36" s="4">
        <v>249</v>
      </c>
      <c r="Q36" s="4">
        <v>225</v>
      </c>
      <c r="R36" s="5">
        <v>230</v>
      </c>
      <c r="S36">
        <f t="shared" si="8"/>
        <v>1440</v>
      </c>
      <c r="T36">
        <f t="shared" si="9"/>
        <v>240</v>
      </c>
      <c r="U36">
        <f t="shared" si="10"/>
        <v>11.781341180018513</v>
      </c>
      <c r="V36">
        <f t="shared" si="11"/>
        <v>54</v>
      </c>
      <c r="W36">
        <f t="shared" si="12"/>
        <v>266666.66666666663</v>
      </c>
      <c r="X36">
        <f t="shared" si="13"/>
        <v>3999.9999999999991</v>
      </c>
      <c r="Y36" t="s">
        <v>119</v>
      </c>
      <c r="Z36" s="8">
        <v>43381</v>
      </c>
      <c r="AA36">
        <v>0.25720224290927396</v>
      </c>
      <c r="AB36">
        <v>3.4515255346316456E-2</v>
      </c>
      <c r="AD36">
        <f t="shared" si="14"/>
        <v>1036797.594182455</v>
      </c>
      <c r="AF36">
        <f t="shared" si="15"/>
        <v>15551.963912736823</v>
      </c>
    </row>
    <row r="37" spans="1:38" x14ac:dyDescent="0.2">
      <c r="A37" s="5">
        <v>1446</v>
      </c>
      <c r="B37" s="5">
        <v>20180811</v>
      </c>
      <c r="C37" s="5" t="s">
        <v>94</v>
      </c>
      <c r="D37" s="5" t="s">
        <v>62</v>
      </c>
      <c r="E37" s="4">
        <v>0</v>
      </c>
      <c r="F37" s="5" t="s">
        <v>12</v>
      </c>
      <c r="G37" s="5" t="s">
        <v>13</v>
      </c>
      <c r="H37" s="5">
        <v>20</v>
      </c>
      <c r="I37" s="5">
        <v>1</v>
      </c>
      <c r="J37" s="5" t="s">
        <v>47</v>
      </c>
      <c r="K37" s="5">
        <v>0.3</v>
      </c>
      <c r="L37" s="5" t="s">
        <v>82</v>
      </c>
      <c r="M37" s="5">
        <v>174</v>
      </c>
      <c r="N37" s="5">
        <v>192</v>
      </c>
      <c r="O37" s="5">
        <v>211</v>
      </c>
      <c r="P37" s="5">
        <v>195</v>
      </c>
      <c r="Q37" s="5">
        <v>243</v>
      </c>
      <c r="R37" s="5">
        <v>219</v>
      </c>
      <c r="S37">
        <f t="shared" si="8"/>
        <v>1234</v>
      </c>
      <c r="T37">
        <f t="shared" si="9"/>
        <v>205.66666666666666</v>
      </c>
      <c r="U37">
        <f t="shared" si="10"/>
        <v>24.097026095903797</v>
      </c>
      <c r="V37">
        <f t="shared" si="11"/>
        <v>54</v>
      </c>
      <c r="W37">
        <f t="shared" si="12"/>
        <v>228518.51851851848</v>
      </c>
      <c r="X37">
        <f t="shared" si="13"/>
        <v>3427.7777777777774</v>
      </c>
      <c r="Y37" t="s">
        <v>119</v>
      </c>
      <c r="Z37" s="8">
        <v>43412</v>
      </c>
      <c r="AA37">
        <v>0.25206694319783851</v>
      </c>
      <c r="AB37">
        <v>4.44737746252305E-2</v>
      </c>
      <c r="AD37">
        <f t="shared" si="14"/>
        <v>906578.68746859953</v>
      </c>
      <c r="AF37">
        <f t="shared" si="15"/>
        <v>13598.680312028995</v>
      </c>
    </row>
    <row r="38" spans="1:38" s="12" customFormat="1" x14ac:dyDescent="0.2">
      <c r="A38" s="5">
        <v>1646</v>
      </c>
      <c r="B38" s="5">
        <v>20180813</v>
      </c>
      <c r="C38" s="5" t="s">
        <v>94</v>
      </c>
      <c r="D38" s="5" t="s">
        <v>62</v>
      </c>
      <c r="E38" s="4">
        <v>2</v>
      </c>
      <c r="F38" s="5" t="s">
        <v>12</v>
      </c>
      <c r="G38" s="6" t="s">
        <v>13</v>
      </c>
      <c r="H38" s="5">
        <v>50</v>
      </c>
      <c r="I38" s="5">
        <v>1</v>
      </c>
      <c r="J38" s="5" t="s">
        <v>47</v>
      </c>
      <c r="K38" s="5">
        <v>0.3</v>
      </c>
      <c r="L38" s="5" t="s">
        <v>83</v>
      </c>
      <c r="M38" s="5">
        <v>152</v>
      </c>
      <c r="N38" s="4">
        <v>246</v>
      </c>
      <c r="O38" s="4">
        <v>182</v>
      </c>
      <c r="P38" s="4">
        <v>215</v>
      </c>
      <c r="Q38" s="4">
        <v>123</v>
      </c>
      <c r="R38" s="5">
        <v>175</v>
      </c>
      <c r="S38">
        <f t="shared" si="8"/>
        <v>1093</v>
      </c>
      <c r="T38">
        <f t="shared" si="9"/>
        <v>182.16666666666666</v>
      </c>
      <c r="U38">
        <f t="shared" si="10"/>
        <v>43.851643830837958</v>
      </c>
      <c r="V38">
        <f t="shared" si="11"/>
        <v>54</v>
      </c>
      <c r="W38">
        <f t="shared" si="12"/>
        <v>202407.40740740736</v>
      </c>
      <c r="X38">
        <f t="shared" si="13"/>
        <v>3036.1111111111104</v>
      </c>
      <c r="Y38" t="s">
        <v>119</v>
      </c>
      <c r="Z38" t="s">
        <v>101</v>
      </c>
      <c r="AA38">
        <v>0.30237975898458924</v>
      </c>
      <c r="AB38">
        <v>5.8710999976776722E-2</v>
      </c>
      <c r="AC38"/>
      <c r="AD38">
        <f t="shared" si="14"/>
        <v>669381.46947105357</v>
      </c>
      <c r="AE38"/>
      <c r="AF38">
        <f t="shared" si="15"/>
        <v>10040.722042065803</v>
      </c>
      <c r="AG38"/>
      <c r="AH38"/>
      <c r="AI38"/>
      <c r="AJ38"/>
      <c r="AK38"/>
      <c r="AL38"/>
    </row>
    <row r="39" spans="1:38" x14ac:dyDescent="0.2">
      <c r="A39" s="5">
        <v>1746</v>
      </c>
      <c r="B39" s="5">
        <v>20180814</v>
      </c>
      <c r="C39" s="5" t="s">
        <v>94</v>
      </c>
      <c r="D39" s="5" t="s">
        <v>62</v>
      </c>
      <c r="E39" s="4">
        <v>3</v>
      </c>
      <c r="F39" s="5" t="s">
        <v>12</v>
      </c>
      <c r="G39" s="6" t="s">
        <v>13</v>
      </c>
      <c r="H39" s="5">
        <v>20</v>
      </c>
      <c r="I39" s="5">
        <v>1</v>
      </c>
      <c r="J39" s="5" t="s">
        <v>47</v>
      </c>
      <c r="K39" s="5">
        <v>0.3</v>
      </c>
      <c r="L39" s="5" t="s">
        <v>83</v>
      </c>
      <c r="M39" s="5">
        <v>115</v>
      </c>
      <c r="N39" s="5">
        <v>145</v>
      </c>
      <c r="O39" s="5">
        <v>118</v>
      </c>
      <c r="P39" s="5">
        <v>135</v>
      </c>
      <c r="Q39" s="5">
        <v>143</v>
      </c>
      <c r="R39" s="5">
        <v>182</v>
      </c>
      <c r="S39">
        <f t="shared" si="8"/>
        <v>838</v>
      </c>
      <c r="T39">
        <f t="shared" si="9"/>
        <v>139.66666666666666</v>
      </c>
      <c r="U39">
        <f t="shared" si="10"/>
        <v>24.212944196579354</v>
      </c>
      <c r="V39">
        <f t="shared" si="11"/>
        <v>54</v>
      </c>
      <c r="W39">
        <f t="shared" si="12"/>
        <v>155185.18518518514</v>
      </c>
      <c r="X39">
        <f t="shared" si="13"/>
        <v>2327.7777777777769</v>
      </c>
      <c r="Y39" t="s">
        <v>119</v>
      </c>
      <c r="Z39" t="s">
        <v>102</v>
      </c>
      <c r="AA39">
        <v>0.30127475612856663</v>
      </c>
      <c r="AB39">
        <v>5.7337696671810399E-2</v>
      </c>
      <c r="AD39">
        <f t="shared" si="14"/>
        <v>515095.21467826224</v>
      </c>
      <c r="AF39">
        <f t="shared" si="15"/>
        <v>7726.4282201739334</v>
      </c>
    </row>
    <row r="40" spans="1:38" x14ac:dyDescent="0.2">
      <c r="A40" s="5">
        <v>1492</v>
      </c>
      <c r="B40" s="5">
        <v>20180812</v>
      </c>
      <c r="C40" s="5" t="s">
        <v>94</v>
      </c>
      <c r="D40" s="5" t="s">
        <v>68</v>
      </c>
      <c r="E40" s="4">
        <v>1</v>
      </c>
      <c r="F40" s="5" t="s">
        <v>12</v>
      </c>
      <c r="G40" s="6" t="s">
        <v>13</v>
      </c>
      <c r="H40" s="5">
        <v>20</v>
      </c>
      <c r="I40" s="5">
        <v>1</v>
      </c>
      <c r="J40" s="5" t="s">
        <v>47</v>
      </c>
      <c r="K40" s="5">
        <v>0.3</v>
      </c>
      <c r="L40" s="5" t="s">
        <v>83</v>
      </c>
      <c r="M40" s="5">
        <v>185</v>
      </c>
      <c r="N40" s="5">
        <v>177</v>
      </c>
      <c r="O40" s="5">
        <v>180</v>
      </c>
      <c r="P40" s="5">
        <v>168</v>
      </c>
      <c r="Q40" s="5">
        <v>159</v>
      </c>
      <c r="R40" s="5">
        <v>201</v>
      </c>
      <c r="S40">
        <f t="shared" si="8"/>
        <v>1070</v>
      </c>
      <c r="T40">
        <f t="shared" si="9"/>
        <v>178.33333333333334</v>
      </c>
      <c r="U40">
        <f t="shared" si="10"/>
        <v>14.445299120013635</v>
      </c>
      <c r="V40">
        <f t="shared" si="11"/>
        <v>54</v>
      </c>
      <c r="W40">
        <f t="shared" si="12"/>
        <v>198148.14814814812</v>
      </c>
      <c r="X40">
        <f t="shared" si="13"/>
        <v>2972.2222222222217</v>
      </c>
      <c r="Y40" t="s">
        <v>120</v>
      </c>
      <c r="Z40" s="8">
        <v>43442</v>
      </c>
      <c r="AA40">
        <v>0.21263545244581641</v>
      </c>
      <c r="AB40">
        <v>4.4657729330721478E-2</v>
      </c>
      <c r="AD40">
        <f t="shared" si="14"/>
        <v>931867.87936334393</v>
      </c>
      <c r="AF40">
        <f t="shared" si="15"/>
        <v>13978.018190450159</v>
      </c>
    </row>
    <row r="41" spans="1:38" x14ac:dyDescent="0.2">
      <c r="A41" s="5">
        <v>1410</v>
      </c>
      <c r="B41" s="5">
        <v>20180811</v>
      </c>
      <c r="C41" s="5" t="s">
        <v>94</v>
      </c>
      <c r="D41" s="5" t="s">
        <v>64</v>
      </c>
      <c r="E41" s="4">
        <v>0</v>
      </c>
      <c r="F41" s="5" t="s">
        <v>12</v>
      </c>
      <c r="G41" s="6" t="s">
        <v>13</v>
      </c>
      <c r="H41" s="5">
        <v>20</v>
      </c>
      <c r="I41" s="5">
        <v>1</v>
      </c>
      <c r="J41" s="5" t="s">
        <v>47</v>
      </c>
      <c r="K41" s="5">
        <v>0.3</v>
      </c>
      <c r="L41" s="5" t="s">
        <v>84</v>
      </c>
      <c r="M41" s="5">
        <v>312</v>
      </c>
      <c r="N41" s="4">
        <v>311</v>
      </c>
      <c r="O41" s="4">
        <v>367</v>
      </c>
      <c r="P41" s="4">
        <v>375</v>
      </c>
      <c r="Q41" s="4">
        <v>385</v>
      </c>
      <c r="R41" s="5">
        <v>309</v>
      </c>
      <c r="S41">
        <f t="shared" si="8"/>
        <v>2059</v>
      </c>
      <c r="T41">
        <f t="shared" si="9"/>
        <v>343.16666666666669</v>
      </c>
      <c r="U41">
        <f t="shared" si="10"/>
        <v>36.068915518305602</v>
      </c>
      <c r="V41">
        <f t="shared" si="11"/>
        <v>54</v>
      </c>
      <c r="W41">
        <f t="shared" si="12"/>
        <v>381296.29629629623</v>
      </c>
      <c r="X41">
        <f t="shared" si="13"/>
        <v>5719.4444444444434</v>
      </c>
      <c r="Y41" t="s">
        <v>121</v>
      </c>
      <c r="Z41" s="8">
        <v>43412</v>
      </c>
      <c r="AA41">
        <v>0.18060806725977482</v>
      </c>
      <c r="AB41">
        <v>4.4706422548711149E-2</v>
      </c>
      <c r="AD41">
        <f t="shared" si="14"/>
        <v>2111180.8685038672</v>
      </c>
      <c r="AF41">
        <f t="shared" si="15"/>
        <v>31667.713027558006</v>
      </c>
    </row>
    <row r="42" spans="1:38" x14ac:dyDescent="0.2">
      <c r="A42" s="5">
        <v>1495</v>
      </c>
      <c r="B42" s="5">
        <v>20180812</v>
      </c>
      <c r="C42" s="5" t="s">
        <v>94</v>
      </c>
      <c r="D42" s="5" t="s">
        <v>64</v>
      </c>
      <c r="E42" s="4">
        <v>1</v>
      </c>
      <c r="F42" s="5" t="s">
        <v>12</v>
      </c>
      <c r="G42" s="6" t="s">
        <v>13</v>
      </c>
      <c r="H42" s="5">
        <v>20</v>
      </c>
      <c r="I42" s="5">
        <v>1</v>
      </c>
      <c r="J42" s="5" t="s">
        <v>47</v>
      </c>
      <c r="K42" s="5">
        <v>0.3</v>
      </c>
      <c r="L42" s="5" t="s">
        <v>83</v>
      </c>
      <c r="M42" s="5">
        <v>252</v>
      </c>
      <c r="N42" s="4">
        <v>265</v>
      </c>
      <c r="O42" s="4">
        <v>257</v>
      </c>
      <c r="P42" s="4">
        <v>256</v>
      </c>
      <c r="Q42" s="4">
        <v>255</v>
      </c>
      <c r="R42" s="5">
        <v>226</v>
      </c>
      <c r="S42">
        <f t="shared" si="8"/>
        <v>1511</v>
      </c>
      <c r="T42">
        <f t="shared" si="9"/>
        <v>251.83333333333334</v>
      </c>
      <c r="U42">
        <f t="shared" si="10"/>
        <v>13.377842377105011</v>
      </c>
      <c r="V42">
        <f t="shared" si="11"/>
        <v>54</v>
      </c>
      <c r="W42">
        <f t="shared" si="12"/>
        <v>279814.81481481477</v>
      </c>
      <c r="X42">
        <f t="shared" si="13"/>
        <v>4197.2222222222208</v>
      </c>
      <c r="Y42" t="s">
        <v>121</v>
      </c>
      <c r="Z42" s="8">
        <v>43442</v>
      </c>
      <c r="AA42">
        <v>0.18118507311048412</v>
      </c>
      <c r="AB42">
        <v>3.9211518985307704E-2</v>
      </c>
      <c r="AD42">
        <f t="shared" si="14"/>
        <v>1544359.0910173247</v>
      </c>
      <c r="AF42">
        <f t="shared" si="15"/>
        <v>23165.386365259867</v>
      </c>
    </row>
    <row r="43" spans="1:38" x14ac:dyDescent="0.2">
      <c r="A43" s="5">
        <v>1625</v>
      </c>
      <c r="B43" s="5">
        <v>20180813</v>
      </c>
      <c r="C43" s="5" t="s">
        <v>94</v>
      </c>
      <c r="D43" s="5" t="s">
        <v>64</v>
      </c>
      <c r="E43" s="4">
        <v>2</v>
      </c>
      <c r="F43" s="5" t="s">
        <v>12</v>
      </c>
      <c r="G43" s="6" t="s">
        <v>13</v>
      </c>
      <c r="H43" s="5">
        <v>29</v>
      </c>
      <c r="I43" s="5">
        <v>1</v>
      </c>
      <c r="J43" s="5" t="s">
        <v>47</v>
      </c>
      <c r="K43" s="5">
        <v>0.3</v>
      </c>
      <c r="L43" s="5" t="s">
        <v>83</v>
      </c>
      <c r="M43" s="5">
        <v>152</v>
      </c>
      <c r="N43" s="4">
        <v>168</v>
      </c>
      <c r="O43" s="4">
        <v>149</v>
      </c>
      <c r="P43" s="4">
        <v>205</v>
      </c>
      <c r="Q43" s="4">
        <v>217</v>
      </c>
      <c r="R43" s="5">
        <v>201</v>
      </c>
      <c r="S43">
        <f t="shared" si="8"/>
        <v>1092</v>
      </c>
      <c r="T43">
        <f t="shared" si="9"/>
        <v>182</v>
      </c>
      <c r="U43">
        <f t="shared" si="10"/>
        <v>29.32575659723036</v>
      </c>
      <c r="V43">
        <f t="shared" si="11"/>
        <v>54</v>
      </c>
      <c r="W43">
        <f t="shared" si="12"/>
        <v>202222.22222222219</v>
      </c>
      <c r="X43">
        <f t="shared" si="13"/>
        <v>3033.333333333333</v>
      </c>
      <c r="Y43" t="s">
        <v>121</v>
      </c>
      <c r="Z43" t="s">
        <v>101</v>
      </c>
      <c r="AA43">
        <v>0.30697747983311785</v>
      </c>
      <c r="AB43">
        <v>4.3819959209594514E-2</v>
      </c>
      <c r="AD43">
        <f t="shared" si="14"/>
        <v>658752.63010223501</v>
      </c>
      <c r="AF43">
        <f t="shared" si="15"/>
        <v>9881.2894515335265</v>
      </c>
    </row>
    <row r="44" spans="1:38" x14ac:dyDescent="0.2">
      <c r="A44" s="5">
        <v>1725</v>
      </c>
      <c r="B44" s="5">
        <v>20180814</v>
      </c>
      <c r="C44" s="5" t="s">
        <v>94</v>
      </c>
      <c r="D44" s="5" t="s">
        <v>64</v>
      </c>
      <c r="E44" s="4">
        <v>3</v>
      </c>
      <c r="F44" s="5" t="s">
        <v>12</v>
      </c>
      <c r="G44" s="6" t="s">
        <v>13</v>
      </c>
      <c r="H44" s="5">
        <v>20</v>
      </c>
      <c r="I44" s="5">
        <v>1</v>
      </c>
      <c r="J44" s="5" t="s">
        <v>47</v>
      </c>
      <c r="K44" s="5">
        <v>0.3</v>
      </c>
      <c r="L44" s="5" t="s">
        <v>83</v>
      </c>
      <c r="M44" s="5">
        <v>262</v>
      </c>
      <c r="N44" s="5">
        <v>247</v>
      </c>
      <c r="O44" s="5">
        <v>251</v>
      </c>
      <c r="P44" s="5">
        <v>277</v>
      </c>
      <c r="Q44" s="5">
        <v>275</v>
      </c>
      <c r="R44" s="5">
        <v>304</v>
      </c>
      <c r="S44">
        <f t="shared" si="8"/>
        <v>1616</v>
      </c>
      <c r="T44">
        <f t="shared" si="9"/>
        <v>269.33333333333331</v>
      </c>
      <c r="U44">
        <f t="shared" si="10"/>
        <v>20.886997550310259</v>
      </c>
      <c r="V44">
        <f t="shared" si="11"/>
        <v>54</v>
      </c>
      <c r="W44">
        <f t="shared" si="12"/>
        <v>299259.25925925921</v>
      </c>
      <c r="X44">
        <f t="shared" si="13"/>
        <v>4488.8888888888887</v>
      </c>
      <c r="Y44" t="s">
        <v>121</v>
      </c>
      <c r="Z44" t="s">
        <v>102</v>
      </c>
      <c r="AA44">
        <v>0.25230104421040844</v>
      </c>
      <c r="AB44">
        <v>4.1389803280123663E-2</v>
      </c>
      <c r="AD44">
        <f t="shared" si="14"/>
        <v>1186119.7808190186</v>
      </c>
      <c r="AF44">
        <f t="shared" si="15"/>
        <v>17791.796712285282</v>
      </c>
    </row>
    <row r="45" spans="1:38" x14ac:dyDescent="0.2">
      <c r="A45" s="5">
        <v>1640</v>
      </c>
      <c r="B45" s="5">
        <v>20180813</v>
      </c>
      <c r="C45" s="5" t="s">
        <v>94</v>
      </c>
      <c r="D45" s="5" t="s">
        <v>75</v>
      </c>
      <c r="E45" s="4">
        <v>2</v>
      </c>
      <c r="F45" s="5" t="s">
        <v>12</v>
      </c>
      <c r="G45" s="6" t="s">
        <v>13</v>
      </c>
      <c r="H45" s="5">
        <v>44</v>
      </c>
      <c r="I45" s="5">
        <v>1</v>
      </c>
      <c r="J45" s="5" t="s">
        <v>47</v>
      </c>
      <c r="K45" s="5">
        <v>0.3</v>
      </c>
      <c r="L45" s="5" t="s">
        <v>83</v>
      </c>
      <c r="M45" s="5">
        <v>206</v>
      </c>
      <c r="N45" s="4">
        <v>282</v>
      </c>
      <c r="O45" s="4">
        <v>197</v>
      </c>
      <c r="P45" s="4">
        <v>249</v>
      </c>
      <c r="Q45" s="4">
        <v>248</v>
      </c>
      <c r="R45" s="5">
        <v>292</v>
      </c>
      <c r="S45">
        <f t="shared" si="8"/>
        <v>1474</v>
      </c>
      <c r="T45">
        <f t="shared" si="9"/>
        <v>245.66666666666666</v>
      </c>
      <c r="U45">
        <f t="shared" si="10"/>
        <v>38.536562725114223</v>
      </c>
      <c r="V45">
        <f t="shared" si="11"/>
        <v>54</v>
      </c>
      <c r="W45">
        <f t="shared" si="12"/>
        <v>272962.96296296292</v>
      </c>
      <c r="X45">
        <f t="shared" si="13"/>
        <v>4094.4444444444439</v>
      </c>
      <c r="Y45" t="s">
        <v>122</v>
      </c>
      <c r="Z45" t="s">
        <v>101</v>
      </c>
      <c r="AA45">
        <v>0.24625096507812522</v>
      </c>
      <c r="AB45">
        <v>2.6599521831071636E-2</v>
      </c>
      <c r="AD45">
        <f t="shared" si="14"/>
        <v>1108474.6931910017</v>
      </c>
      <c r="AF45">
        <f t="shared" si="15"/>
        <v>16627.120397865026</v>
      </c>
    </row>
    <row r="46" spans="1:38" x14ac:dyDescent="0.2">
      <c r="A46" s="5">
        <v>1731</v>
      </c>
      <c r="B46" s="5">
        <v>20180814</v>
      </c>
      <c r="C46" s="5" t="s">
        <v>94</v>
      </c>
      <c r="D46" s="5" t="s">
        <v>75</v>
      </c>
      <c r="E46" s="4">
        <v>3</v>
      </c>
      <c r="F46" s="5" t="s">
        <v>12</v>
      </c>
      <c r="G46" s="6" t="s">
        <v>13</v>
      </c>
      <c r="H46" s="5">
        <v>20</v>
      </c>
      <c r="I46" s="5">
        <v>1</v>
      </c>
      <c r="J46" s="5" t="s">
        <v>47</v>
      </c>
      <c r="K46" s="5">
        <v>0.3</v>
      </c>
      <c r="L46" s="5" t="s">
        <v>83</v>
      </c>
      <c r="M46" s="5">
        <v>328</v>
      </c>
      <c r="N46" s="4">
        <v>370</v>
      </c>
      <c r="O46" s="4">
        <v>287</v>
      </c>
      <c r="P46" s="4">
        <v>319</v>
      </c>
      <c r="Q46" s="4">
        <v>319</v>
      </c>
      <c r="R46" s="5">
        <v>371</v>
      </c>
      <c r="S46">
        <f t="shared" si="8"/>
        <v>1994</v>
      </c>
      <c r="T46">
        <f t="shared" si="9"/>
        <v>332.33333333333331</v>
      </c>
      <c r="U46">
        <f t="shared" si="10"/>
        <v>32.690467519854572</v>
      </c>
      <c r="V46">
        <f t="shared" si="11"/>
        <v>54</v>
      </c>
      <c r="W46">
        <f t="shared" si="12"/>
        <v>369259.25925925915</v>
      </c>
      <c r="X46">
        <f t="shared" si="13"/>
        <v>5538.8888888888869</v>
      </c>
      <c r="Y46" t="s">
        <v>122</v>
      </c>
      <c r="Z46" t="s">
        <v>102</v>
      </c>
      <c r="AA46">
        <v>0.20221950200283945</v>
      </c>
      <c r="AB46">
        <v>2.8155772719076159E-2</v>
      </c>
      <c r="AD46">
        <f t="shared" si="14"/>
        <v>1826031.8891205371</v>
      </c>
      <c r="AF46">
        <f t="shared" si="15"/>
        <v>27390.478336808053</v>
      </c>
      <c r="AG46" s="12"/>
      <c r="AH46" s="12"/>
      <c r="AI46" s="12"/>
      <c r="AJ46" s="12"/>
      <c r="AK46" s="12"/>
      <c r="AL46" s="12"/>
    </row>
    <row r="47" spans="1:38" x14ac:dyDescent="0.2">
      <c r="A47" s="5">
        <v>1792</v>
      </c>
      <c r="B47" s="5">
        <v>20180815</v>
      </c>
      <c r="C47" s="5" t="s">
        <v>94</v>
      </c>
      <c r="D47" s="5" t="s">
        <v>75</v>
      </c>
      <c r="E47" s="4">
        <v>4</v>
      </c>
      <c r="F47" s="5" t="s">
        <v>12</v>
      </c>
      <c r="G47" s="6" t="s">
        <v>13</v>
      </c>
      <c r="H47" s="5">
        <v>20</v>
      </c>
      <c r="I47" s="5">
        <v>1</v>
      </c>
      <c r="J47" s="5" t="s">
        <v>47</v>
      </c>
      <c r="K47" s="5">
        <v>0.3</v>
      </c>
      <c r="L47" s="5" t="s">
        <v>83</v>
      </c>
      <c r="M47" s="5">
        <v>329</v>
      </c>
      <c r="N47" s="5">
        <v>287</v>
      </c>
      <c r="O47" s="5">
        <v>314</v>
      </c>
      <c r="P47" s="5">
        <v>251</v>
      </c>
      <c r="Q47" s="5">
        <v>304</v>
      </c>
      <c r="R47" s="5">
        <v>356</v>
      </c>
      <c r="S47">
        <f t="shared" si="8"/>
        <v>1841</v>
      </c>
      <c r="T47">
        <f t="shared" si="9"/>
        <v>306.83333333333331</v>
      </c>
      <c r="U47">
        <f t="shared" si="10"/>
        <v>35.996759113379561</v>
      </c>
      <c r="V47">
        <f t="shared" si="11"/>
        <v>54</v>
      </c>
      <c r="W47">
        <f t="shared" si="12"/>
        <v>340925.92592592584</v>
      </c>
      <c r="X47">
        <f t="shared" si="13"/>
        <v>5113.8888888888878</v>
      </c>
      <c r="Y47" t="s">
        <v>122</v>
      </c>
      <c r="Z47" t="s">
        <v>103</v>
      </c>
      <c r="AA47">
        <v>0.31614941194515089</v>
      </c>
      <c r="AB47">
        <v>7.9037723352126291E-2</v>
      </c>
      <c r="AD47">
        <f t="shared" si="14"/>
        <v>1078369.6348771746</v>
      </c>
      <c r="AF47">
        <f t="shared" si="15"/>
        <v>16175.54452315762</v>
      </c>
    </row>
    <row r="48" spans="1:38" x14ac:dyDescent="0.2">
      <c r="A48" s="5">
        <v>1851</v>
      </c>
      <c r="B48" s="5">
        <v>20180816</v>
      </c>
      <c r="C48" s="5" t="s">
        <v>94</v>
      </c>
      <c r="D48" s="5" t="s">
        <v>75</v>
      </c>
      <c r="E48" s="4">
        <v>5</v>
      </c>
      <c r="F48" s="5" t="s">
        <v>12</v>
      </c>
      <c r="G48" s="6" t="s">
        <v>13</v>
      </c>
      <c r="H48" s="5">
        <v>20</v>
      </c>
      <c r="I48" s="5">
        <v>1</v>
      </c>
      <c r="J48" s="5" t="s">
        <v>47</v>
      </c>
      <c r="K48" s="5">
        <v>0.3</v>
      </c>
      <c r="L48" s="5" t="s">
        <v>83</v>
      </c>
      <c r="M48" s="5">
        <v>406</v>
      </c>
      <c r="N48" s="4">
        <v>355</v>
      </c>
      <c r="O48" s="4">
        <v>309</v>
      </c>
      <c r="P48" s="4">
        <v>332</v>
      </c>
      <c r="Q48" s="4">
        <v>372</v>
      </c>
      <c r="R48" s="5">
        <v>260</v>
      </c>
      <c r="S48">
        <f t="shared" si="8"/>
        <v>2034</v>
      </c>
      <c r="T48">
        <f t="shared" si="9"/>
        <v>339</v>
      </c>
      <c r="U48">
        <f t="shared" si="10"/>
        <v>51.03724130475706</v>
      </c>
      <c r="V48">
        <f t="shared" si="11"/>
        <v>54</v>
      </c>
      <c r="W48">
        <f t="shared" si="12"/>
        <v>376666.66666666657</v>
      </c>
      <c r="X48">
        <f t="shared" si="13"/>
        <v>5649.9999999999982</v>
      </c>
      <c r="Y48" t="s">
        <v>122</v>
      </c>
      <c r="Z48" t="s">
        <v>104</v>
      </c>
      <c r="AA48">
        <v>0.23987080927770488</v>
      </c>
      <c r="AB48">
        <v>7.7333088740655809E-2</v>
      </c>
      <c r="AD48">
        <f t="shared" si="14"/>
        <v>1570289.723042496</v>
      </c>
      <c r="AF48">
        <f t="shared" si="15"/>
        <v>23554.345845637439</v>
      </c>
    </row>
    <row r="49" spans="1:38" x14ac:dyDescent="0.2">
      <c r="A49" s="10">
        <v>1286</v>
      </c>
      <c r="B49" s="10">
        <v>20180806</v>
      </c>
      <c r="C49" s="10" t="s">
        <v>94</v>
      </c>
      <c r="D49" s="10" t="s">
        <v>48</v>
      </c>
      <c r="E49" s="10">
        <v>-5</v>
      </c>
      <c r="F49" s="10" t="s">
        <v>12</v>
      </c>
      <c r="G49" s="11" t="s">
        <v>13</v>
      </c>
      <c r="H49" s="10">
        <v>20</v>
      </c>
      <c r="I49" s="10">
        <v>1</v>
      </c>
      <c r="J49" s="10" t="s">
        <v>47</v>
      </c>
      <c r="K49" s="10">
        <v>0.3</v>
      </c>
      <c r="L49" s="10" t="s">
        <v>82</v>
      </c>
      <c r="M49" s="10">
        <v>270</v>
      </c>
      <c r="N49" s="10">
        <v>238</v>
      </c>
      <c r="O49" s="10">
        <v>218</v>
      </c>
      <c r="P49" s="10">
        <v>311</v>
      </c>
      <c r="Q49" s="10">
        <v>187</v>
      </c>
      <c r="R49" s="10"/>
      <c r="S49" s="10">
        <f t="shared" si="8"/>
        <v>1224</v>
      </c>
      <c r="T49" s="10">
        <f t="shared" si="9"/>
        <v>244.8</v>
      </c>
      <c r="U49" s="10">
        <f t="shared" si="10"/>
        <v>47.756674926129406</v>
      </c>
      <c r="V49" s="10">
        <f t="shared" si="11"/>
        <v>45</v>
      </c>
      <c r="W49" s="10">
        <f t="shared" si="12"/>
        <v>271999.99999999994</v>
      </c>
      <c r="X49" s="10">
        <f t="shared" si="13"/>
        <v>4079.9999999999991</v>
      </c>
      <c r="Y49" s="10" t="s">
        <v>123</v>
      </c>
      <c r="Z49" s="22">
        <v>43259</v>
      </c>
      <c r="AA49" s="10">
        <v>9.8124295502713357E-2</v>
      </c>
      <c r="AB49" s="10">
        <v>2.1205112749620988E-2</v>
      </c>
      <c r="AC49" s="10"/>
      <c r="AD49" s="10">
        <f t="shared" si="14"/>
        <v>2771994.4240769455</v>
      </c>
      <c r="AE49" s="10"/>
      <c r="AF49">
        <f t="shared" si="15"/>
        <v>41579.916361154188</v>
      </c>
      <c r="AG49" s="10"/>
      <c r="AH49" s="10"/>
      <c r="AI49" s="10"/>
      <c r="AJ49" s="10"/>
      <c r="AK49" s="10"/>
      <c r="AL49" s="10"/>
    </row>
    <row r="50" spans="1:38" x14ac:dyDescent="0.2">
      <c r="A50" s="5">
        <v>1315</v>
      </c>
      <c r="B50" s="5">
        <v>20180809</v>
      </c>
      <c r="C50" s="5" t="s">
        <v>94</v>
      </c>
      <c r="D50" s="5" t="s">
        <v>48</v>
      </c>
      <c r="E50" s="4">
        <v>-2</v>
      </c>
      <c r="F50" s="5" t="s">
        <v>12</v>
      </c>
      <c r="G50" s="6" t="s">
        <v>13</v>
      </c>
      <c r="H50" s="5">
        <v>20</v>
      </c>
      <c r="I50" s="5">
        <v>1</v>
      </c>
      <c r="J50" s="5" t="s">
        <v>47</v>
      </c>
      <c r="K50" s="5">
        <v>0.3</v>
      </c>
      <c r="L50" s="5" t="s">
        <v>84</v>
      </c>
      <c r="M50" s="5">
        <v>390</v>
      </c>
      <c r="N50" s="5">
        <v>367</v>
      </c>
      <c r="O50" s="5">
        <v>377</v>
      </c>
      <c r="P50" s="5">
        <v>405</v>
      </c>
      <c r="Q50" s="5">
        <v>459</v>
      </c>
      <c r="R50" s="5">
        <v>307</v>
      </c>
      <c r="S50">
        <f t="shared" si="8"/>
        <v>2305</v>
      </c>
      <c r="T50">
        <f t="shared" si="9"/>
        <v>384.16666666666669</v>
      </c>
      <c r="U50">
        <f t="shared" si="10"/>
        <v>49.736974844341653</v>
      </c>
      <c r="V50">
        <f t="shared" si="11"/>
        <v>54</v>
      </c>
      <c r="W50">
        <f t="shared" si="12"/>
        <v>426851.85185185174</v>
      </c>
      <c r="X50">
        <f t="shared" si="13"/>
        <v>6402.7777777777756</v>
      </c>
      <c r="Y50" t="s">
        <v>123</v>
      </c>
      <c r="Z50" s="8">
        <v>43351</v>
      </c>
      <c r="AA50">
        <v>0.27931774619360705</v>
      </c>
      <c r="AB50">
        <v>8.0749828908929747E-2</v>
      </c>
      <c r="AD50">
        <f t="shared" si="14"/>
        <v>1528194.5299529321</v>
      </c>
      <c r="AF50">
        <f t="shared" si="15"/>
        <v>22922.91794929398</v>
      </c>
      <c r="AJ50" t="s">
        <v>95</v>
      </c>
      <c r="AK50" t="e">
        <f>AVERAGE(AF107:AF129)</f>
        <v>#DIV/0!</v>
      </c>
      <c r="AL50" t="e">
        <f>STDEV(AF107:AF129)</f>
        <v>#DIV/0!</v>
      </c>
    </row>
    <row r="51" spans="1:38" x14ac:dyDescent="0.2">
      <c r="A51" s="5">
        <v>1354</v>
      </c>
      <c r="B51" s="5">
        <v>20180810</v>
      </c>
      <c r="C51" s="5" t="s">
        <v>94</v>
      </c>
      <c r="D51" s="5" t="s">
        <v>48</v>
      </c>
      <c r="E51" s="4">
        <v>-1</v>
      </c>
      <c r="F51" s="5" t="s">
        <v>12</v>
      </c>
      <c r="G51" s="6" t="s">
        <v>13</v>
      </c>
      <c r="H51" s="5">
        <v>20</v>
      </c>
      <c r="I51" s="5">
        <v>1</v>
      </c>
      <c r="J51" s="5" t="s">
        <v>47</v>
      </c>
      <c r="K51" s="5">
        <v>0.3</v>
      </c>
      <c r="L51" s="5" t="s">
        <v>83</v>
      </c>
      <c r="M51" s="5">
        <v>403</v>
      </c>
      <c r="N51" s="5">
        <v>254</v>
      </c>
      <c r="O51" s="5">
        <v>357</v>
      </c>
      <c r="P51" s="5">
        <v>323</v>
      </c>
      <c r="Q51" s="5">
        <v>336</v>
      </c>
      <c r="R51" s="5">
        <v>336</v>
      </c>
      <c r="S51">
        <f t="shared" si="8"/>
        <v>2009</v>
      </c>
      <c r="T51">
        <f t="shared" si="9"/>
        <v>334.83333333333331</v>
      </c>
      <c r="U51">
        <f t="shared" si="10"/>
        <v>48.610355549683796</v>
      </c>
      <c r="V51">
        <f t="shared" si="11"/>
        <v>54</v>
      </c>
      <c r="W51">
        <f t="shared" si="12"/>
        <v>372037.03703703696</v>
      </c>
      <c r="X51">
        <f t="shared" si="13"/>
        <v>5580.5555555555538</v>
      </c>
      <c r="Y51" t="s">
        <v>123</v>
      </c>
      <c r="Z51" s="8">
        <v>43381</v>
      </c>
      <c r="AA51">
        <v>0.23928055637797288</v>
      </c>
      <c r="AB51">
        <v>7.157830229631866E-2</v>
      </c>
      <c r="AD51">
        <f t="shared" si="14"/>
        <v>1554815.1620366471</v>
      </c>
      <c r="AF51">
        <f t="shared" si="15"/>
        <v>23322.227430549705</v>
      </c>
    </row>
    <row r="52" spans="1:38" s="12" customFormat="1" x14ac:dyDescent="0.2">
      <c r="A52" s="5">
        <v>1422</v>
      </c>
      <c r="B52" s="5">
        <v>20180811</v>
      </c>
      <c r="C52" s="5" t="s">
        <v>94</v>
      </c>
      <c r="D52" s="5" t="s">
        <v>48</v>
      </c>
      <c r="E52" s="4">
        <v>0</v>
      </c>
      <c r="F52" s="5" t="s">
        <v>12</v>
      </c>
      <c r="G52" s="6" t="s">
        <v>13</v>
      </c>
      <c r="H52" s="5">
        <v>20</v>
      </c>
      <c r="I52" s="5">
        <v>1</v>
      </c>
      <c r="J52" s="5" t="s">
        <v>47</v>
      </c>
      <c r="K52" s="5">
        <v>0.3</v>
      </c>
      <c r="L52" s="5" t="s">
        <v>83</v>
      </c>
      <c r="M52" s="5">
        <v>115</v>
      </c>
      <c r="N52" s="4">
        <v>101</v>
      </c>
      <c r="O52" s="4">
        <v>165</v>
      </c>
      <c r="P52" s="4">
        <v>128</v>
      </c>
      <c r="Q52" s="4">
        <v>145</v>
      </c>
      <c r="R52" s="5">
        <v>145</v>
      </c>
      <c r="S52">
        <f t="shared" si="8"/>
        <v>799</v>
      </c>
      <c r="T52">
        <f t="shared" si="9"/>
        <v>133.16666666666666</v>
      </c>
      <c r="U52">
        <f t="shared" si="10"/>
        <v>23.172541221598156</v>
      </c>
      <c r="V52">
        <f t="shared" si="11"/>
        <v>54</v>
      </c>
      <c r="W52">
        <f t="shared" si="12"/>
        <v>147962.96296296292</v>
      </c>
      <c r="X52">
        <f t="shared" si="13"/>
        <v>2219.4444444444439</v>
      </c>
      <c r="Y52" t="s">
        <v>123</v>
      </c>
      <c r="Z52" s="8">
        <v>43412</v>
      </c>
      <c r="AA52">
        <v>0.22789668123842494</v>
      </c>
      <c r="AB52">
        <v>5.7477074579744672E-2</v>
      </c>
      <c r="AC52"/>
      <c r="AD52">
        <f t="shared" si="14"/>
        <v>649254.57518253382</v>
      </c>
      <c r="AE52"/>
      <c r="AF52">
        <f t="shared" si="15"/>
        <v>9738.8186277380082</v>
      </c>
      <c r="AG52"/>
      <c r="AH52"/>
      <c r="AI52"/>
      <c r="AJ52"/>
      <c r="AK52"/>
      <c r="AL52"/>
    </row>
    <row r="53" spans="1:38" x14ac:dyDescent="0.2">
      <c r="A53" s="5">
        <v>1501</v>
      </c>
      <c r="B53" s="5">
        <v>20180812</v>
      </c>
      <c r="C53" s="5" t="s">
        <v>94</v>
      </c>
      <c r="D53" s="5" t="s">
        <v>48</v>
      </c>
      <c r="E53" s="4">
        <v>1</v>
      </c>
      <c r="F53" s="5" t="s">
        <v>12</v>
      </c>
      <c r="G53" s="6" t="s">
        <v>13</v>
      </c>
      <c r="H53" s="5">
        <v>20</v>
      </c>
      <c r="I53" s="5">
        <v>1</v>
      </c>
      <c r="J53" s="5" t="s">
        <v>47</v>
      </c>
      <c r="K53" s="5">
        <v>0.3</v>
      </c>
      <c r="L53" s="5" t="s">
        <v>83</v>
      </c>
      <c r="M53" s="5">
        <v>294</v>
      </c>
      <c r="N53" s="4">
        <v>239</v>
      </c>
      <c r="O53" s="4">
        <v>317</v>
      </c>
      <c r="P53" s="4">
        <v>258</v>
      </c>
      <c r="Q53" s="4">
        <v>297</v>
      </c>
      <c r="R53" s="5">
        <v>296</v>
      </c>
      <c r="S53">
        <f t="shared" si="8"/>
        <v>1701</v>
      </c>
      <c r="T53">
        <f t="shared" si="9"/>
        <v>283.5</v>
      </c>
      <c r="U53">
        <f t="shared" si="10"/>
        <v>28.987928522058969</v>
      </c>
      <c r="V53">
        <f t="shared" si="11"/>
        <v>54</v>
      </c>
      <c r="W53">
        <f t="shared" si="12"/>
        <v>314999.99999999994</v>
      </c>
      <c r="X53">
        <f t="shared" si="13"/>
        <v>4724.9999999999991</v>
      </c>
      <c r="Y53" t="s">
        <v>123</v>
      </c>
      <c r="Z53" s="8">
        <v>43442</v>
      </c>
      <c r="AA53">
        <v>0.2123630240028726</v>
      </c>
      <c r="AB53">
        <v>7.0508257290048851E-2</v>
      </c>
      <c r="AD53">
        <f t="shared" si="14"/>
        <v>1483309.0717136285</v>
      </c>
      <c r="AF53">
        <f t="shared" si="15"/>
        <v>22249.636075704424</v>
      </c>
    </row>
    <row r="54" spans="1:38" x14ac:dyDescent="0.2">
      <c r="A54" s="5">
        <v>1616</v>
      </c>
      <c r="B54" s="5">
        <v>20180813</v>
      </c>
      <c r="C54" s="5" t="s">
        <v>94</v>
      </c>
      <c r="D54" s="5" t="s">
        <v>48</v>
      </c>
      <c r="E54" s="4">
        <v>2</v>
      </c>
      <c r="F54" s="5" t="s">
        <v>12</v>
      </c>
      <c r="G54" s="6" t="s">
        <v>13</v>
      </c>
      <c r="H54" s="5">
        <v>20</v>
      </c>
      <c r="I54" s="5">
        <v>1</v>
      </c>
      <c r="J54" s="5" t="s">
        <v>47</v>
      </c>
      <c r="K54" s="5">
        <v>0.3</v>
      </c>
      <c r="L54" s="5" t="s">
        <v>83</v>
      </c>
      <c r="M54" s="5">
        <v>176</v>
      </c>
      <c r="N54" s="5">
        <v>220</v>
      </c>
      <c r="O54" s="5">
        <v>219</v>
      </c>
      <c r="P54" s="5">
        <v>195</v>
      </c>
      <c r="Q54" s="5">
        <v>236</v>
      </c>
      <c r="R54" s="5">
        <v>195</v>
      </c>
      <c r="S54">
        <f t="shared" si="8"/>
        <v>1241</v>
      </c>
      <c r="T54">
        <f t="shared" si="9"/>
        <v>206.83333333333334</v>
      </c>
      <c r="U54">
        <f t="shared" si="10"/>
        <v>21.921830823785378</v>
      </c>
      <c r="V54">
        <f t="shared" si="11"/>
        <v>54</v>
      </c>
      <c r="W54">
        <f t="shared" si="12"/>
        <v>229814.81481481477</v>
      </c>
      <c r="X54">
        <f t="shared" si="13"/>
        <v>3447.2222222222213</v>
      </c>
      <c r="Y54" t="s">
        <v>123</v>
      </c>
      <c r="Z54" t="s">
        <v>101</v>
      </c>
      <c r="AA54">
        <v>0.1985991306288426</v>
      </c>
      <c r="AB54">
        <v>4.7388238779225766E-2</v>
      </c>
      <c r="AD54">
        <f t="shared" si="14"/>
        <v>1157179.3596836557</v>
      </c>
      <c r="AF54">
        <f t="shared" si="15"/>
        <v>17357.690395254835</v>
      </c>
      <c r="AG54" s="12"/>
      <c r="AH54" s="12"/>
      <c r="AI54" s="12"/>
      <c r="AJ54" s="12"/>
      <c r="AK54" s="12"/>
      <c r="AL54" s="12"/>
    </row>
    <row r="55" spans="1:38" x14ac:dyDescent="0.2">
      <c r="A55" s="5">
        <v>1312</v>
      </c>
      <c r="B55" s="5">
        <v>20180809</v>
      </c>
      <c r="C55" s="5" t="s">
        <v>94</v>
      </c>
      <c r="D55" s="5" t="s">
        <v>55</v>
      </c>
      <c r="E55" s="4">
        <v>-2</v>
      </c>
      <c r="F55" s="5" t="s">
        <v>12</v>
      </c>
      <c r="G55" s="6" t="s">
        <v>13</v>
      </c>
      <c r="H55" s="5">
        <v>20</v>
      </c>
      <c r="I55" s="5">
        <v>1</v>
      </c>
      <c r="J55" s="5" t="s">
        <v>47</v>
      </c>
      <c r="K55" s="5">
        <v>0.3</v>
      </c>
      <c r="L55" s="5" t="s">
        <v>82</v>
      </c>
      <c r="M55" s="5">
        <v>308</v>
      </c>
      <c r="N55" s="5">
        <v>326</v>
      </c>
      <c r="O55" s="5">
        <v>188</v>
      </c>
      <c r="P55" s="5">
        <v>122</v>
      </c>
      <c r="Q55" s="5">
        <v>320</v>
      </c>
      <c r="R55" s="5">
        <v>201</v>
      </c>
      <c r="S55">
        <f t="shared" si="8"/>
        <v>1465</v>
      </c>
      <c r="T55">
        <f t="shared" si="9"/>
        <v>244.16666666666666</v>
      </c>
      <c r="U55">
        <f t="shared" si="10"/>
        <v>85.398868064317242</v>
      </c>
      <c r="V55">
        <f t="shared" si="11"/>
        <v>54</v>
      </c>
      <c r="W55">
        <f t="shared" si="12"/>
        <v>271296.29629629623</v>
      </c>
      <c r="X55">
        <f t="shared" si="13"/>
        <v>4069.444444444443</v>
      </c>
      <c r="Y55" t="s">
        <v>124</v>
      </c>
      <c r="Z55" s="8">
        <v>43351</v>
      </c>
      <c r="AA55">
        <v>0.17574964658087572</v>
      </c>
      <c r="AB55">
        <v>7.4851414159086527E-2</v>
      </c>
      <c r="AD55">
        <f t="shared" si="14"/>
        <v>1543652.0162300996</v>
      </c>
      <c r="AF55">
        <f t="shared" si="15"/>
        <v>23154.780243451492</v>
      </c>
      <c r="AJ55" t="s">
        <v>94</v>
      </c>
      <c r="AK55">
        <f>AVERAGE(AF54:AF112)</f>
        <v>17488.911242033606</v>
      </c>
      <c r="AL55">
        <f>STDEV(AF54:AF112)</f>
        <v>6193.9312367184293</v>
      </c>
    </row>
    <row r="56" spans="1:38" x14ac:dyDescent="0.2">
      <c r="A56" s="5">
        <v>1324</v>
      </c>
      <c r="B56" s="5">
        <v>20180810</v>
      </c>
      <c r="C56" s="5" t="s">
        <v>94</v>
      </c>
      <c r="D56" s="5" t="s">
        <v>55</v>
      </c>
      <c r="E56" s="4">
        <v>-1</v>
      </c>
      <c r="F56" s="5" t="s">
        <v>12</v>
      </c>
      <c r="G56" s="6" t="s">
        <v>13</v>
      </c>
      <c r="H56" s="5">
        <v>20</v>
      </c>
      <c r="I56" s="5">
        <v>1</v>
      </c>
      <c r="J56" s="5" t="s">
        <v>47</v>
      </c>
      <c r="K56" s="5">
        <v>0.3</v>
      </c>
      <c r="L56" s="5" t="s">
        <v>83</v>
      </c>
      <c r="M56" s="5">
        <v>137</v>
      </c>
      <c r="N56" s="5">
        <v>106</v>
      </c>
      <c r="O56" s="5">
        <v>95</v>
      </c>
      <c r="P56" s="5">
        <v>118</v>
      </c>
      <c r="Q56" s="5">
        <v>131</v>
      </c>
      <c r="R56" s="5">
        <v>113</v>
      </c>
      <c r="S56">
        <f t="shared" si="8"/>
        <v>700</v>
      </c>
      <c r="T56">
        <f t="shared" si="9"/>
        <v>116.66666666666667</v>
      </c>
      <c r="U56">
        <f t="shared" si="10"/>
        <v>15.603418428878516</v>
      </c>
      <c r="V56">
        <f t="shared" si="11"/>
        <v>54</v>
      </c>
      <c r="W56">
        <f t="shared" si="12"/>
        <v>129629.62962962961</v>
      </c>
      <c r="X56">
        <f t="shared" si="13"/>
        <v>1944.4444444444441</v>
      </c>
      <c r="Y56" t="s">
        <v>124</v>
      </c>
      <c r="Z56" s="8">
        <v>43381</v>
      </c>
      <c r="AA56">
        <v>0.13501769354990018</v>
      </c>
      <c r="AB56">
        <v>4.0058368445297476E-2</v>
      </c>
      <c r="AD56">
        <f t="shared" si="14"/>
        <v>960093.64566519402</v>
      </c>
      <c r="AF56">
        <f t="shared" si="15"/>
        <v>14401.40468497791</v>
      </c>
    </row>
    <row r="57" spans="1:38" x14ac:dyDescent="0.2">
      <c r="A57" s="5">
        <v>1507</v>
      </c>
      <c r="B57" s="5">
        <v>20180812</v>
      </c>
      <c r="C57" s="5" t="s">
        <v>94</v>
      </c>
      <c r="D57" s="5" t="s">
        <v>55</v>
      </c>
      <c r="E57" s="4">
        <v>1</v>
      </c>
      <c r="F57" s="5" t="s">
        <v>12</v>
      </c>
      <c r="G57" s="6" t="s">
        <v>13</v>
      </c>
      <c r="H57" s="5">
        <v>20</v>
      </c>
      <c r="I57" s="5">
        <v>1</v>
      </c>
      <c r="J57" s="5" t="s">
        <v>47</v>
      </c>
      <c r="K57" s="5">
        <v>0.3</v>
      </c>
      <c r="L57" s="5" t="s">
        <v>83</v>
      </c>
      <c r="M57" s="5">
        <v>286</v>
      </c>
      <c r="N57" s="4">
        <v>299</v>
      </c>
      <c r="O57" s="4">
        <v>263</v>
      </c>
      <c r="P57" s="4">
        <v>313</v>
      </c>
      <c r="Q57" s="4">
        <v>276</v>
      </c>
      <c r="R57" s="5">
        <v>264</v>
      </c>
      <c r="S57">
        <f t="shared" si="8"/>
        <v>1701</v>
      </c>
      <c r="T57">
        <f t="shared" si="9"/>
        <v>283.5</v>
      </c>
      <c r="U57">
        <f t="shared" si="10"/>
        <v>19.867058161690672</v>
      </c>
      <c r="V57">
        <f t="shared" si="11"/>
        <v>54</v>
      </c>
      <c r="W57">
        <f t="shared" si="12"/>
        <v>314999.99999999994</v>
      </c>
      <c r="X57">
        <f t="shared" si="13"/>
        <v>4724.9999999999991</v>
      </c>
      <c r="Y57" t="s">
        <v>124</v>
      </c>
      <c r="Z57" s="8">
        <v>43442</v>
      </c>
      <c r="AA57">
        <v>0.15385813885274352</v>
      </c>
      <c r="AB57">
        <v>3.1235557788565814E-2</v>
      </c>
      <c r="AD57">
        <f t="shared" si="14"/>
        <v>2047340.5069684619</v>
      </c>
      <c r="AF57">
        <f t="shared" si="15"/>
        <v>30710.107604526929</v>
      </c>
    </row>
    <row r="58" spans="1:38" x14ac:dyDescent="0.2">
      <c r="A58" s="5">
        <v>1634</v>
      </c>
      <c r="B58" s="5">
        <v>20180813</v>
      </c>
      <c r="C58" s="5" t="s">
        <v>94</v>
      </c>
      <c r="D58" s="5" t="s">
        <v>55</v>
      </c>
      <c r="E58" s="4">
        <v>2</v>
      </c>
      <c r="F58" s="5" t="s">
        <v>12</v>
      </c>
      <c r="G58" s="6" t="s">
        <v>13</v>
      </c>
      <c r="H58" s="5">
        <v>38</v>
      </c>
      <c r="I58" s="5">
        <v>1</v>
      </c>
      <c r="J58" s="5" t="s">
        <v>47</v>
      </c>
      <c r="K58" s="5">
        <v>0.3</v>
      </c>
      <c r="L58" s="5" t="s">
        <v>83</v>
      </c>
      <c r="M58" s="5">
        <v>214</v>
      </c>
      <c r="N58" s="4">
        <v>221</v>
      </c>
      <c r="O58" s="4">
        <v>210</v>
      </c>
      <c r="P58" s="4">
        <v>170</v>
      </c>
      <c r="Q58" s="4">
        <v>191</v>
      </c>
      <c r="R58" s="5">
        <v>229</v>
      </c>
      <c r="S58">
        <f t="shared" si="8"/>
        <v>1235</v>
      </c>
      <c r="T58">
        <f t="shared" si="9"/>
        <v>205.83333333333334</v>
      </c>
      <c r="U58">
        <f t="shared" si="10"/>
        <v>21.701766441160192</v>
      </c>
      <c r="V58">
        <f t="shared" si="11"/>
        <v>54</v>
      </c>
      <c r="W58">
        <f t="shared" si="12"/>
        <v>228703.70370370365</v>
      </c>
      <c r="X58">
        <f t="shared" si="13"/>
        <v>3430.5555555555547</v>
      </c>
      <c r="Y58" t="s">
        <v>124</v>
      </c>
      <c r="Z58" t="s">
        <v>101</v>
      </c>
      <c r="AA58">
        <v>0.13447226070535945</v>
      </c>
      <c r="AB58">
        <v>3.1978390384494869E-2</v>
      </c>
      <c r="AD58">
        <f t="shared" si="14"/>
        <v>1700750.046917212</v>
      </c>
      <c r="AF58">
        <f t="shared" si="15"/>
        <v>25511.250703758182</v>
      </c>
    </row>
    <row r="59" spans="1:38" x14ac:dyDescent="0.2">
      <c r="A59" s="5">
        <v>1743</v>
      </c>
      <c r="B59" s="5">
        <v>20180814</v>
      </c>
      <c r="C59" s="5" t="s">
        <v>94</v>
      </c>
      <c r="D59" s="5" t="s">
        <v>55</v>
      </c>
      <c r="E59" s="4">
        <v>3</v>
      </c>
      <c r="F59" s="5" t="s">
        <v>12</v>
      </c>
      <c r="G59" s="6" t="s">
        <v>13</v>
      </c>
      <c r="H59" s="5">
        <v>20</v>
      </c>
      <c r="I59" s="5">
        <v>1</v>
      </c>
      <c r="J59" s="5" t="s">
        <v>47</v>
      </c>
      <c r="K59" s="5">
        <v>0.3</v>
      </c>
      <c r="L59" s="5" t="s">
        <v>83</v>
      </c>
      <c r="M59" s="5">
        <v>177</v>
      </c>
      <c r="N59" s="4">
        <v>120</v>
      </c>
      <c r="O59" s="4">
        <v>162</v>
      </c>
      <c r="P59" s="4">
        <v>165</v>
      </c>
      <c r="Q59" s="4">
        <v>169</v>
      </c>
      <c r="R59" s="5">
        <v>190</v>
      </c>
      <c r="S59">
        <f t="shared" si="8"/>
        <v>983</v>
      </c>
      <c r="T59">
        <f t="shared" si="9"/>
        <v>163.83333333333334</v>
      </c>
      <c r="U59">
        <f t="shared" si="10"/>
        <v>23.710054126185973</v>
      </c>
      <c r="V59">
        <f t="shared" si="11"/>
        <v>54</v>
      </c>
      <c r="W59">
        <f t="shared" si="12"/>
        <v>182037.03703703699</v>
      </c>
      <c r="X59">
        <f t="shared" si="13"/>
        <v>2730.5555555555547</v>
      </c>
      <c r="Y59" t="s">
        <v>124</v>
      </c>
      <c r="Z59" t="s">
        <v>102</v>
      </c>
      <c r="AA59">
        <v>0.19907047424663618</v>
      </c>
      <c r="AB59">
        <v>4.5040576015805425E-2</v>
      </c>
      <c r="AD59">
        <f t="shared" si="14"/>
        <v>914435.14024839364</v>
      </c>
      <c r="AF59">
        <f t="shared" si="15"/>
        <v>13716.527103725904</v>
      </c>
    </row>
    <row r="60" spans="1:38" x14ac:dyDescent="0.2">
      <c r="A60" s="5">
        <v>1443</v>
      </c>
      <c r="B60" s="5">
        <v>20180811</v>
      </c>
      <c r="C60" s="5" t="s">
        <v>94</v>
      </c>
      <c r="D60" s="5" t="s">
        <v>66</v>
      </c>
      <c r="E60" s="4">
        <v>0</v>
      </c>
      <c r="F60" s="5" t="s">
        <v>12</v>
      </c>
      <c r="G60" s="6" t="s">
        <v>13</v>
      </c>
      <c r="H60" s="5">
        <v>20</v>
      </c>
      <c r="I60" s="5">
        <v>1</v>
      </c>
      <c r="J60" s="5" t="s">
        <v>47</v>
      </c>
      <c r="K60" s="5">
        <v>0.3</v>
      </c>
      <c r="L60" s="5" t="s">
        <v>84</v>
      </c>
      <c r="M60" s="5">
        <v>357</v>
      </c>
      <c r="N60" s="4">
        <v>352</v>
      </c>
      <c r="O60" s="4">
        <v>223</v>
      </c>
      <c r="P60" s="4">
        <v>389</v>
      </c>
      <c r="Q60" s="4">
        <v>306</v>
      </c>
      <c r="R60" s="5">
        <v>295</v>
      </c>
      <c r="S60">
        <f t="shared" si="8"/>
        <v>1922</v>
      </c>
      <c r="T60">
        <f t="shared" si="9"/>
        <v>320.33333333333331</v>
      </c>
      <c r="U60">
        <f t="shared" si="10"/>
        <v>58.963265400303897</v>
      </c>
      <c r="V60">
        <f t="shared" si="11"/>
        <v>54</v>
      </c>
      <c r="W60">
        <f t="shared" si="12"/>
        <v>355925.92592592584</v>
      </c>
      <c r="X60">
        <f t="shared" si="13"/>
        <v>5338.8888888888878</v>
      </c>
      <c r="Y60" t="s">
        <v>125</v>
      </c>
      <c r="Z60" s="8">
        <v>43412</v>
      </c>
      <c r="AA60">
        <v>0.39335028149593565</v>
      </c>
      <c r="AB60">
        <v>5.9961231898999323E-2</v>
      </c>
      <c r="AD60">
        <f t="shared" si="14"/>
        <v>904857.43285175075</v>
      </c>
      <c r="AF60">
        <f t="shared" si="15"/>
        <v>13572.861492776261</v>
      </c>
    </row>
    <row r="61" spans="1:38" x14ac:dyDescent="0.2">
      <c r="A61" s="5">
        <v>1498</v>
      </c>
      <c r="B61" s="5">
        <v>20180812</v>
      </c>
      <c r="C61" s="5" t="s">
        <v>94</v>
      </c>
      <c r="D61" s="5" t="s">
        <v>66</v>
      </c>
      <c r="E61" s="4">
        <v>1</v>
      </c>
      <c r="F61" s="5" t="s">
        <v>12</v>
      </c>
      <c r="G61" s="6" t="s">
        <v>13</v>
      </c>
      <c r="H61" s="5">
        <v>20</v>
      </c>
      <c r="I61" s="5">
        <v>1</v>
      </c>
      <c r="J61" s="5" t="s">
        <v>47</v>
      </c>
      <c r="K61" s="5">
        <v>0.3</v>
      </c>
      <c r="L61" s="5" t="s">
        <v>83</v>
      </c>
      <c r="M61" s="5">
        <v>272</v>
      </c>
      <c r="N61" s="4">
        <v>210</v>
      </c>
      <c r="O61" s="4">
        <v>288</v>
      </c>
      <c r="P61" s="4">
        <v>211</v>
      </c>
      <c r="Q61" s="4">
        <v>281</v>
      </c>
      <c r="R61" s="5">
        <v>172</v>
      </c>
      <c r="S61">
        <f t="shared" si="8"/>
        <v>1434</v>
      </c>
      <c r="T61">
        <f t="shared" si="9"/>
        <v>239</v>
      </c>
      <c r="U61">
        <f t="shared" si="10"/>
        <v>47.682281824593922</v>
      </c>
      <c r="V61">
        <f t="shared" si="11"/>
        <v>54</v>
      </c>
      <c r="W61">
        <f t="shared" si="12"/>
        <v>265555.5555555555</v>
      </c>
      <c r="X61">
        <f t="shared" si="13"/>
        <v>3983.3333333333321</v>
      </c>
      <c r="Y61" t="s">
        <v>125</v>
      </c>
      <c r="Z61" s="8">
        <v>43442</v>
      </c>
      <c r="AA61">
        <v>0.28231833369692827</v>
      </c>
      <c r="AB61">
        <v>4.9781172945153454E-2</v>
      </c>
      <c r="AD61">
        <f t="shared" si="14"/>
        <v>940624.54987649585</v>
      </c>
      <c r="AF61">
        <f t="shared" si="15"/>
        <v>14109.368248147437</v>
      </c>
    </row>
    <row r="62" spans="1:38" x14ac:dyDescent="0.2">
      <c r="A62" s="5">
        <v>1522</v>
      </c>
      <c r="B62" s="5">
        <v>20180812</v>
      </c>
      <c r="C62" s="4" t="s">
        <v>95</v>
      </c>
      <c r="D62" s="5" t="s">
        <v>70</v>
      </c>
      <c r="E62" s="4">
        <v>1</v>
      </c>
      <c r="F62" s="5" t="s">
        <v>12</v>
      </c>
      <c r="G62" s="6" t="s">
        <v>13</v>
      </c>
      <c r="H62" s="5">
        <v>20</v>
      </c>
      <c r="I62" s="5">
        <v>1</v>
      </c>
      <c r="J62" s="5" t="s">
        <v>47</v>
      </c>
      <c r="K62" s="5">
        <v>0.3</v>
      </c>
      <c r="L62" s="5" t="s">
        <v>83</v>
      </c>
      <c r="M62" s="5">
        <v>286</v>
      </c>
      <c r="N62" s="4">
        <v>253</v>
      </c>
      <c r="O62" s="4">
        <v>254</v>
      </c>
      <c r="P62" s="4">
        <v>197</v>
      </c>
      <c r="Q62" s="4">
        <v>298</v>
      </c>
      <c r="R62" s="5">
        <v>297</v>
      </c>
      <c r="S62">
        <f t="shared" si="8"/>
        <v>1585</v>
      </c>
      <c r="T62">
        <f t="shared" si="9"/>
        <v>264.16666666666669</v>
      </c>
      <c r="U62">
        <f t="shared" si="10"/>
        <v>38.571578482953775</v>
      </c>
      <c r="V62">
        <f t="shared" si="11"/>
        <v>54</v>
      </c>
      <c r="W62">
        <f t="shared" si="12"/>
        <v>293518.51851851848</v>
      </c>
      <c r="X62">
        <f t="shared" si="13"/>
        <v>4402.7777777777774</v>
      </c>
      <c r="Y62" t="s">
        <v>127</v>
      </c>
      <c r="Z62">
        <v>20180812</v>
      </c>
      <c r="AA62">
        <v>0.32626827244285328</v>
      </c>
      <c r="AB62">
        <v>4.0675166414337313E-2</v>
      </c>
      <c r="AD62">
        <f t="shared" si="14"/>
        <v>899623.2343429256</v>
      </c>
      <c r="AF62">
        <f t="shared" si="15"/>
        <v>13494.348515143884</v>
      </c>
    </row>
    <row r="63" spans="1:38" x14ac:dyDescent="0.2">
      <c r="A63" s="5">
        <v>1655</v>
      </c>
      <c r="B63" s="5">
        <v>20180813</v>
      </c>
      <c r="C63" s="4" t="s">
        <v>95</v>
      </c>
      <c r="D63" s="5" t="s">
        <v>70</v>
      </c>
      <c r="E63" s="4">
        <v>2</v>
      </c>
      <c r="F63" s="5" t="s">
        <v>12</v>
      </c>
      <c r="G63" s="6" t="s">
        <v>13</v>
      </c>
      <c r="H63" s="5">
        <v>24</v>
      </c>
      <c r="I63" s="5">
        <v>1</v>
      </c>
      <c r="J63" s="5" t="s">
        <v>47</v>
      </c>
      <c r="K63" s="5">
        <v>0.3</v>
      </c>
      <c r="L63" s="5" t="s">
        <v>83</v>
      </c>
      <c r="M63" s="5">
        <v>297</v>
      </c>
      <c r="N63" s="4">
        <v>282</v>
      </c>
      <c r="O63" s="4">
        <v>249</v>
      </c>
      <c r="P63" s="4">
        <v>250</v>
      </c>
      <c r="Q63" s="4">
        <v>269</v>
      </c>
      <c r="R63" s="5">
        <v>322</v>
      </c>
      <c r="S63">
        <f t="shared" si="8"/>
        <v>1669</v>
      </c>
      <c r="T63">
        <f t="shared" si="9"/>
        <v>278.16666666666669</v>
      </c>
      <c r="U63">
        <f t="shared" si="10"/>
        <v>28.350778942855637</v>
      </c>
      <c r="V63">
        <f t="shared" si="11"/>
        <v>54</v>
      </c>
      <c r="W63">
        <f t="shared" si="12"/>
        <v>309074.07407407399</v>
      </c>
      <c r="X63">
        <f t="shared" si="13"/>
        <v>4636.1111111111095</v>
      </c>
      <c r="Y63" t="s">
        <v>127</v>
      </c>
      <c r="Z63" s="9">
        <v>20180813</v>
      </c>
      <c r="AA63">
        <v>0.2442929674567754</v>
      </c>
      <c r="AB63">
        <v>5.639003049768071E-2</v>
      </c>
      <c r="AD63">
        <f t="shared" si="14"/>
        <v>1265177.943072638</v>
      </c>
      <c r="AF63">
        <f t="shared" si="15"/>
        <v>18977.669146089567</v>
      </c>
    </row>
    <row r="64" spans="1:38" x14ac:dyDescent="0.2">
      <c r="A64" s="5">
        <v>1348</v>
      </c>
      <c r="B64" s="5">
        <v>20180810</v>
      </c>
      <c r="C64" s="4" t="s">
        <v>95</v>
      </c>
      <c r="D64" s="5" t="s">
        <v>61</v>
      </c>
      <c r="E64" s="4">
        <v>-1</v>
      </c>
      <c r="F64" s="5" t="s">
        <v>12</v>
      </c>
      <c r="G64" s="6" t="s">
        <v>13</v>
      </c>
      <c r="H64" s="5">
        <v>20</v>
      </c>
      <c r="I64" s="5">
        <v>1</v>
      </c>
      <c r="J64" s="5" t="s">
        <v>47</v>
      </c>
      <c r="K64" s="5">
        <v>0.3</v>
      </c>
      <c r="L64" s="5" t="s">
        <v>84</v>
      </c>
      <c r="M64" s="5">
        <v>403</v>
      </c>
      <c r="N64" s="4">
        <v>372</v>
      </c>
      <c r="O64" s="4">
        <v>328</v>
      </c>
      <c r="P64" s="4">
        <v>339</v>
      </c>
      <c r="Q64" s="4">
        <v>366</v>
      </c>
      <c r="R64" s="5">
        <v>338</v>
      </c>
      <c r="S64">
        <f t="shared" si="8"/>
        <v>2146</v>
      </c>
      <c r="T64">
        <f t="shared" si="9"/>
        <v>357.66666666666669</v>
      </c>
      <c r="U64">
        <f t="shared" si="10"/>
        <v>28.090330483400631</v>
      </c>
      <c r="V64">
        <f t="shared" si="11"/>
        <v>54</v>
      </c>
      <c r="W64">
        <f t="shared" si="12"/>
        <v>397407.4074074073</v>
      </c>
      <c r="X64">
        <f t="shared" si="13"/>
        <v>5961.1111111111095</v>
      </c>
      <c r="Y64" t="s">
        <v>128</v>
      </c>
      <c r="Z64" s="9">
        <v>20180810</v>
      </c>
      <c r="AA64">
        <v>0.16177280558480989</v>
      </c>
      <c r="AB64">
        <v>3.6291240311404183E-2</v>
      </c>
      <c r="AD64">
        <f t="shared" si="14"/>
        <v>2456577.3336920044</v>
      </c>
      <c r="AF64">
        <f t="shared" si="15"/>
        <v>36848.660005380072</v>
      </c>
    </row>
    <row r="65" spans="1:38" x14ac:dyDescent="0.2">
      <c r="A65" s="5">
        <v>1661</v>
      </c>
      <c r="B65" s="5">
        <v>20180813</v>
      </c>
      <c r="C65" s="4" t="s">
        <v>95</v>
      </c>
      <c r="D65" s="5" t="s">
        <v>61</v>
      </c>
      <c r="E65" s="4">
        <v>2</v>
      </c>
      <c r="F65" s="5" t="s">
        <v>12</v>
      </c>
      <c r="G65" s="6" t="s">
        <v>13</v>
      </c>
      <c r="H65" s="5">
        <v>30</v>
      </c>
      <c r="I65" s="5">
        <v>1</v>
      </c>
      <c r="J65" s="5" t="s">
        <v>47</v>
      </c>
      <c r="K65" s="5">
        <v>0.3</v>
      </c>
      <c r="L65" s="5" t="s">
        <v>83</v>
      </c>
      <c r="M65" s="5">
        <v>249</v>
      </c>
      <c r="N65" s="4">
        <v>242</v>
      </c>
      <c r="O65" s="4">
        <v>237</v>
      </c>
      <c r="P65" s="4">
        <v>340</v>
      </c>
      <c r="Q65" s="4">
        <v>305</v>
      </c>
      <c r="R65" s="5">
        <v>306</v>
      </c>
      <c r="S65">
        <f t="shared" si="8"/>
        <v>1679</v>
      </c>
      <c r="T65">
        <f t="shared" si="9"/>
        <v>279.83333333333331</v>
      </c>
      <c r="U65">
        <f t="shared" si="10"/>
        <v>42.78979629148359</v>
      </c>
      <c r="V65">
        <f t="shared" si="11"/>
        <v>54</v>
      </c>
      <c r="W65">
        <f t="shared" si="12"/>
        <v>310925.92592592584</v>
      </c>
      <c r="X65">
        <f t="shared" si="13"/>
        <v>4663.8888888888878</v>
      </c>
      <c r="Y65" t="s">
        <v>128</v>
      </c>
      <c r="Z65" s="9">
        <v>20180813</v>
      </c>
      <c r="AA65">
        <v>0.24670377329926269</v>
      </c>
      <c r="AB65">
        <v>4.5560208951172056E-2</v>
      </c>
      <c r="AD65">
        <f t="shared" si="14"/>
        <v>1260320.9175433195</v>
      </c>
      <c r="AF65">
        <f t="shared" si="15"/>
        <v>18904.813763149792</v>
      </c>
    </row>
    <row r="66" spans="1:38" s="12" customFormat="1" x14ac:dyDescent="0.2">
      <c r="A66" s="5">
        <v>1737</v>
      </c>
      <c r="B66" s="5">
        <v>20180814</v>
      </c>
      <c r="C66" s="4" t="s">
        <v>95</v>
      </c>
      <c r="D66" s="5" t="s">
        <v>61</v>
      </c>
      <c r="E66" s="4">
        <v>3</v>
      </c>
      <c r="F66" s="5" t="s">
        <v>12</v>
      </c>
      <c r="G66" s="6" t="s">
        <v>13</v>
      </c>
      <c r="H66" s="5">
        <v>20</v>
      </c>
      <c r="I66" s="5">
        <v>1</v>
      </c>
      <c r="J66" s="5" t="s">
        <v>47</v>
      </c>
      <c r="K66" s="5">
        <v>0.3</v>
      </c>
      <c r="L66" s="5" t="s">
        <v>83</v>
      </c>
      <c r="M66" s="5">
        <v>193</v>
      </c>
      <c r="N66" s="4">
        <v>207</v>
      </c>
      <c r="O66" s="4">
        <v>242</v>
      </c>
      <c r="P66" s="4">
        <v>225</v>
      </c>
      <c r="Q66" s="4">
        <v>220</v>
      </c>
      <c r="R66" s="5">
        <v>269</v>
      </c>
      <c r="S66">
        <f t="shared" ref="S66:S85" si="16">SUM(M66:R66)</f>
        <v>1356</v>
      </c>
      <c r="T66">
        <f t="shared" ref="T66:T85" si="17">AVERAGE(M66:R66)</f>
        <v>226</v>
      </c>
      <c r="U66">
        <f t="shared" ref="U66:U84" si="18">STDEV(M66:R66)</f>
        <v>26.802984908401527</v>
      </c>
      <c r="V66">
        <f t="shared" ref="V66:V84" si="19">COUNT(M66:R66)*9</f>
        <v>54</v>
      </c>
      <c r="W66">
        <f t="shared" ref="W66:W84" si="20">S66/(V66*(0.1*0.1*0.01))</f>
        <v>251111.11111111107</v>
      </c>
      <c r="X66">
        <f t="shared" ref="X66:X84" si="21">(W66*K66)/20</f>
        <v>3766.6666666666656</v>
      </c>
      <c r="Y66" t="s">
        <v>128</v>
      </c>
      <c r="Z66" s="9">
        <v>20180814</v>
      </c>
      <c r="AA66">
        <v>0.24055845154969807</v>
      </c>
      <c r="AB66">
        <v>5.8759068489435864E-2</v>
      </c>
      <c r="AC66"/>
      <c r="AD66">
        <f t="shared" ref="AD66:AD84" si="22">W66/AA66</f>
        <v>1043867.3407374875</v>
      </c>
      <c r="AE66"/>
      <c r="AF66">
        <f t="shared" ref="AF66:AF84" si="23">X66/AA66</f>
        <v>15658.010111062311</v>
      </c>
      <c r="AG66"/>
      <c r="AH66"/>
      <c r="AI66"/>
      <c r="AJ66"/>
      <c r="AK66"/>
      <c r="AL66"/>
    </row>
    <row r="67" spans="1:38" x14ac:dyDescent="0.2">
      <c r="A67" s="5">
        <v>1848</v>
      </c>
      <c r="B67" s="5">
        <v>20180816</v>
      </c>
      <c r="C67" s="4" t="s">
        <v>95</v>
      </c>
      <c r="D67" s="5" t="s">
        <v>61</v>
      </c>
      <c r="E67" s="4">
        <v>5</v>
      </c>
      <c r="F67" s="5" t="s">
        <v>12</v>
      </c>
      <c r="G67" s="6" t="s">
        <v>13</v>
      </c>
      <c r="H67" s="5">
        <v>20</v>
      </c>
      <c r="I67" s="5">
        <v>1</v>
      </c>
      <c r="J67" s="5" t="s">
        <v>47</v>
      </c>
      <c r="K67" s="5">
        <v>0.3</v>
      </c>
      <c r="L67" s="5" t="s">
        <v>83</v>
      </c>
      <c r="M67" s="5">
        <v>293</v>
      </c>
      <c r="N67" s="4">
        <v>286</v>
      </c>
      <c r="O67" s="4">
        <v>360</v>
      </c>
      <c r="P67" s="4">
        <v>367</v>
      </c>
      <c r="Q67" s="4">
        <v>317</v>
      </c>
      <c r="R67" s="5">
        <v>352</v>
      </c>
      <c r="S67">
        <f t="shared" si="16"/>
        <v>1975</v>
      </c>
      <c r="T67">
        <f t="shared" si="17"/>
        <v>329.16666666666669</v>
      </c>
      <c r="U67">
        <f t="shared" si="18"/>
        <v>35.278416442162857</v>
      </c>
      <c r="V67">
        <f t="shared" si="19"/>
        <v>54</v>
      </c>
      <c r="W67">
        <f t="shared" si="20"/>
        <v>365740.74074074067</v>
      </c>
      <c r="X67">
        <f t="shared" si="21"/>
        <v>5486.1111111111104</v>
      </c>
      <c r="Y67" t="s">
        <v>128</v>
      </c>
      <c r="Z67" s="9">
        <v>20180816</v>
      </c>
      <c r="AA67">
        <v>0.36473388053352918</v>
      </c>
      <c r="AB67">
        <v>6.4581561028220505E-2</v>
      </c>
      <c r="AD67">
        <f t="shared" si="22"/>
        <v>1002760.5338054657</v>
      </c>
      <c r="AF67">
        <f t="shared" si="23"/>
        <v>15041.408007081987</v>
      </c>
    </row>
    <row r="68" spans="1:38" x14ac:dyDescent="0.2">
      <c r="A68" s="5">
        <v>1300</v>
      </c>
      <c r="B68" s="5">
        <v>20180808</v>
      </c>
      <c r="C68" s="4" t="s">
        <v>95</v>
      </c>
      <c r="D68" s="5" t="s">
        <v>46</v>
      </c>
      <c r="E68" s="4">
        <v>-3</v>
      </c>
      <c r="F68" s="5" t="s">
        <v>12</v>
      </c>
      <c r="G68" s="6" t="s">
        <v>13</v>
      </c>
      <c r="H68" s="5">
        <v>20</v>
      </c>
      <c r="I68" s="5">
        <v>1</v>
      </c>
      <c r="J68" s="5" t="s">
        <v>47</v>
      </c>
      <c r="K68" s="5">
        <v>0.3</v>
      </c>
      <c r="L68" s="5" t="s">
        <v>83</v>
      </c>
      <c r="M68" s="5">
        <v>150</v>
      </c>
      <c r="N68" s="5">
        <v>239</v>
      </c>
      <c r="O68" s="5">
        <v>172</v>
      </c>
      <c r="P68" s="5">
        <v>163</v>
      </c>
      <c r="Q68" s="5">
        <v>167</v>
      </c>
      <c r="R68" s="5">
        <v>155</v>
      </c>
      <c r="S68">
        <f t="shared" si="16"/>
        <v>1046</v>
      </c>
      <c r="T68">
        <f t="shared" si="17"/>
        <v>174.33333333333334</v>
      </c>
      <c r="U68">
        <f t="shared" si="18"/>
        <v>32.66598638747449</v>
      </c>
      <c r="V68">
        <f t="shared" si="19"/>
        <v>54</v>
      </c>
      <c r="W68">
        <f t="shared" si="20"/>
        <v>193703.70370370365</v>
      </c>
      <c r="X68">
        <f t="shared" si="21"/>
        <v>2905.5555555555547</v>
      </c>
      <c r="Y68" t="s">
        <v>129</v>
      </c>
      <c r="Z68" s="8">
        <v>43320</v>
      </c>
      <c r="AA68">
        <v>0.16237808576940155</v>
      </c>
      <c r="AB68">
        <v>3.8164380126895263E-2</v>
      </c>
      <c r="AD68">
        <f t="shared" si="22"/>
        <v>1192917.7683421434</v>
      </c>
      <c r="AF68">
        <f t="shared" si="23"/>
        <v>17893.766525132152</v>
      </c>
    </row>
    <row r="69" spans="1:38" x14ac:dyDescent="0.2">
      <c r="A69" s="5">
        <v>1336</v>
      </c>
      <c r="B69" s="5">
        <v>20180810</v>
      </c>
      <c r="C69" s="4" t="s">
        <v>95</v>
      </c>
      <c r="D69" s="5" t="s">
        <v>46</v>
      </c>
      <c r="E69" s="4">
        <v>-1</v>
      </c>
      <c r="F69" s="5" t="s">
        <v>12</v>
      </c>
      <c r="G69" s="6" t="s">
        <v>13</v>
      </c>
      <c r="H69" s="5">
        <v>20</v>
      </c>
      <c r="I69" s="5">
        <v>1</v>
      </c>
      <c r="J69" s="5" t="s">
        <v>47</v>
      </c>
      <c r="K69" s="5">
        <v>0.3</v>
      </c>
      <c r="L69" s="5" t="s">
        <v>82</v>
      </c>
      <c r="M69" s="5">
        <v>217</v>
      </c>
      <c r="N69" s="5">
        <v>222</v>
      </c>
      <c r="O69" s="5">
        <v>196</v>
      </c>
      <c r="P69" s="5">
        <v>239</v>
      </c>
      <c r="Q69" s="5">
        <v>204</v>
      </c>
      <c r="R69" s="5">
        <v>214</v>
      </c>
      <c r="S69">
        <f t="shared" si="16"/>
        <v>1292</v>
      </c>
      <c r="T69">
        <f t="shared" si="17"/>
        <v>215.33333333333334</v>
      </c>
      <c r="U69">
        <f t="shared" si="18"/>
        <v>14.908610487455451</v>
      </c>
      <c r="V69">
        <f t="shared" si="19"/>
        <v>54</v>
      </c>
      <c r="W69">
        <f t="shared" si="20"/>
        <v>239259.25925925921</v>
      </c>
      <c r="X69">
        <f t="shared" si="21"/>
        <v>3588.8888888888882</v>
      </c>
      <c r="Y69" t="s">
        <v>129</v>
      </c>
      <c r="Z69" s="8">
        <v>43381</v>
      </c>
      <c r="AA69">
        <v>0.25956026999518084</v>
      </c>
      <c r="AB69">
        <v>7.3487488277111837E-2</v>
      </c>
      <c r="AD69">
        <f t="shared" si="22"/>
        <v>921786.91008335538</v>
      </c>
      <c r="AF69">
        <f t="shared" si="23"/>
        <v>13826.803651250331</v>
      </c>
    </row>
    <row r="70" spans="1:38" x14ac:dyDescent="0.2">
      <c r="A70" s="5">
        <v>1407</v>
      </c>
      <c r="B70" s="5">
        <v>20180811</v>
      </c>
      <c r="C70" s="4" t="s">
        <v>95</v>
      </c>
      <c r="D70" s="5" t="s">
        <v>46</v>
      </c>
      <c r="E70" s="4">
        <v>0</v>
      </c>
      <c r="F70" s="5" t="s">
        <v>12</v>
      </c>
      <c r="G70" s="6" t="s">
        <v>13</v>
      </c>
      <c r="H70" s="5">
        <v>20</v>
      </c>
      <c r="I70" s="5">
        <v>1</v>
      </c>
      <c r="J70" s="5" t="s">
        <v>47</v>
      </c>
      <c r="K70" s="5">
        <v>0.3</v>
      </c>
      <c r="L70" s="5" t="s">
        <v>83</v>
      </c>
      <c r="M70" s="5">
        <v>248</v>
      </c>
      <c r="N70" s="4">
        <v>185</v>
      </c>
      <c r="O70" s="4">
        <v>268</v>
      </c>
      <c r="P70" s="4">
        <v>200</v>
      </c>
      <c r="Q70" s="4">
        <v>105</v>
      </c>
      <c r="R70" s="5">
        <v>177</v>
      </c>
      <c r="S70">
        <f t="shared" si="16"/>
        <v>1183</v>
      </c>
      <c r="T70">
        <f t="shared" si="17"/>
        <v>197.16666666666666</v>
      </c>
      <c r="U70">
        <f t="shared" si="18"/>
        <v>57.721457593053458</v>
      </c>
      <c r="V70">
        <f t="shared" si="19"/>
        <v>54</v>
      </c>
      <c r="W70">
        <f t="shared" si="20"/>
        <v>219074.07407407401</v>
      </c>
      <c r="X70">
        <f t="shared" si="21"/>
        <v>3286.1111111111104</v>
      </c>
      <c r="Y70" t="s">
        <v>129</v>
      </c>
      <c r="Z70" s="8">
        <v>43412</v>
      </c>
      <c r="AA70">
        <v>0.33520516106452025</v>
      </c>
      <c r="AB70">
        <v>6.3279808211000821E-2</v>
      </c>
      <c r="AD70">
        <f t="shared" si="22"/>
        <v>653552.21076654806</v>
      </c>
      <c r="AF70">
        <f t="shared" si="23"/>
        <v>9803.2831614982206</v>
      </c>
    </row>
    <row r="71" spans="1:38" x14ac:dyDescent="0.2">
      <c r="A71" s="5">
        <v>1534</v>
      </c>
      <c r="B71" s="5">
        <v>20180812</v>
      </c>
      <c r="C71" s="4" t="s">
        <v>95</v>
      </c>
      <c r="D71" s="5" t="s">
        <v>46</v>
      </c>
      <c r="E71" s="4">
        <v>1</v>
      </c>
      <c r="F71" s="5" t="s">
        <v>12</v>
      </c>
      <c r="G71" s="6" t="s">
        <v>13</v>
      </c>
      <c r="H71" s="5">
        <v>20</v>
      </c>
      <c r="I71" s="5">
        <v>1</v>
      </c>
      <c r="J71" s="5" t="s">
        <v>47</v>
      </c>
      <c r="K71" s="5">
        <v>0.3</v>
      </c>
      <c r="L71" s="5" t="s">
        <v>83</v>
      </c>
      <c r="M71" s="5">
        <v>157</v>
      </c>
      <c r="N71" s="5">
        <v>183</v>
      </c>
      <c r="O71" s="5">
        <v>208</v>
      </c>
      <c r="P71" s="5">
        <v>186</v>
      </c>
      <c r="Q71" s="5">
        <v>231</v>
      </c>
      <c r="R71" s="5">
        <v>250</v>
      </c>
      <c r="S71">
        <f t="shared" si="16"/>
        <v>1215</v>
      </c>
      <c r="T71">
        <f t="shared" si="17"/>
        <v>202.5</v>
      </c>
      <c r="U71">
        <f t="shared" si="18"/>
        <v>34.121840513079007</v>
      </c>
      <c r="V71">
        <f t="shared" si="19"/>
        <v>54</v>
      </c>
      <c r="W71">
        <f t="shared" si="20"/>
        <v>224999.99999999994</v>
      </c>
      <c r="X71">
        <f t="shared" si="21"/>
        <v>3374.9999999999991</v>
      </c>
      <c r="Y71" t="s">
        <v>129</v>
      </c>
      <c r="Z71" s="8">
        <v>43442</v>
      </c>
      <c r="AA71">
        <v>0.2723996973710146</v>
      </c>
      <c r="AB71">
        <v>4.4717008799118704E-2</v>
      </c>
      <c r="AD71">
        <f t="shared" si="22"/>
        <v>825992.10708206042</v>
      </c>
      <c r="AF71">
        <f t="shared" si="23"/>
        <v>12389.881606230905</v>
      </c>
    </row>
    <row r="72" spans="1:38" x14ac:dyDescent="0.2">
      <c r="A72" s="5">
        <v>1631</v>
      </c>
      <c r="B72" s="5">
        <v>20180813</v>
      </c>
      <c r="C72" s="4" t="s">
        <v>95</v>
      </c>
      <c r="D72" s="5" t="s">
        <v>46</v>
      </c>
      <c r="E72" s="4">
        <v>2</v>
      </c>
      <c r="F72" s="5" t="s">
        <v>12</v>
      </c>
      <c r="G72" s="6" t="s">
        <v>13</v>
      </c>
      <c r="H72" s="5">
        <v>35</v>
      </c>
      <c r="I72" s="5">
        <v>1</v>
      </c>
      <c r="J72" s="5" t="s">
        <v>47</v>
      </c>
      <c r="K72" s="5">
        <v>0.3</v>
      </c>
      <c r="L72" s="5" t="s">
        <v>83</v>
      </c>
      <c r="M72" s="5">
        <v>145</v>
      </c>
      <c r="N72" s="4">
        <v>211</v>
      </c>
      <c r="O72" s="4">
        <v>176</v>
      </c>
      <c r="P72" s="4">
        <v>171</v>
      </c>
      <c r="Q72" s="4">
        <v>166</v>
      </c>
      <c r="R72" s="5">
        <v>185</v>
      </c>
      <c r="S72">
        <f t="shared" si="16"/>
        <v>1054</v>
      </c>
      <c r="T72">
        <f t="shared" si="17"/>
        <v>175.66666666666666</v>
      </c>
      <c r="U72">
        <f t="shared" si="18"/>
        <v>21.869308783467954</v>
      </c>
      <c r="V72">
        <f t="shared" si="19"/>
        <v>54</v>
      </c>
      <c r="W72">
        <f t="shared" si="20"/>
        <v>195185.18518518514</v>
      </c>
      <c r="X72">
        <f t="shared" si="21"/>
        <v>2927.7777777777769</v>
      </c>
      <c r="Y72" t="s">
        <v>129</v>
      </c>
      <c r="Z72" t="s">
        <v>101</v>
      </c>
      <c r="AA72">
        <v>0.26916809808789943</v>
      </c>
      <c r="AB72">
        <v>5.248338586591679E-2</v>
      </c>
      <c r="AD72">
        <f t="shared" si="22"/>
        <v>725142.34254256065</v>
      </c>
      <c r="AF72">
        <f t="shared" si="23"/>
        <v>10877.13513813841</v>
      </c>
    </row>
    <row r="73" spans="1:38" x14ac:dyDescent="0.2">
      <c r="A73" s="5">
        <v>1303</v>
      </c>
      <c r="B73" s="5">
        <v>20180808</v>
      </c>
      <c r="C73" s="4" t="s">
        <v>95</v>
      </c>
      <c r="D73" s="5" t="s">
        <v>53</v>
      </c>
      <c r="E73" s="4">
        <v>-3</v>
      </c>
      <c r="F73" s="5" t="s">
        <v>12</v>
      </c>
      <c r="G73" s="6" t="s">
        <v>13</v>
      </c>
      <c r="H73" s="5">
        <v>20</v>
      </c>
      <c r="I73" s="5">
        <v>1</v>
      </c>
      <c r="J73" s="5" t="s">
        <v>47</v>
      </c>
      <c r="K73" s="5">
        <v>0.3</v>
      </c>
      <c r="L73" s="5" t="s">
        <v>83</v>
      </c>
      <c r="M73" s="5">
        <v>207</v>
      </c>
      <c r="N73" s="5">
        <v>251</v>
      </c>
      <c r="O73" s="5">
        <v>238</v>
      </c>
      <c r="P73" s="5">
        <v>191</v>
      </c>
      <c r="Q73" s="5">
        <v>246</v>
      </c>
      <c r="R73" s="5">
        <v>244</v>
      </c>
      <c r="S73">
        <f t="shared" si="16"/>
        <v>1377</v>
      </c>
      <c r="T73">
        <f t="shared" si="17"/>
        <v>229.5</v>
      </c>
      <c r="U73">
        <f t="shared" si="18"/>
        <v>24.517340801971162</v>
      </c>
      <c r="V73">
        <f t="shared" si="19"/>
        <v>54</v>
      </c>
      <c r="W73">
        <f t="shared" si="20"/>
        <v>254999.99999999994</v>
      </c>
      <c r="X73">
        <f t="shared" si="21"/>
        <v>3824.9999999999991</v>
      </c>
      <c r="Y73" t="s">
        <v>130</v>
      </c>
      <c r="Z73">
        <v>20180808</v>
      </c>
      <c r="AA73">
        <v>0.25495170483423313</v>
      </c>
      <c r="AB73">
        <v>7.6288065959446164E-2</v>
      </c>
      <c r="AD73">
        <f t="shared" si="22"/>
        <v>1000189.4286833587</v>
      </c>
      <c r="AF73">
        <f t="shared" si="23"/>
        <v>15002.841430250381</v>
      </c>
      <c r="AG73" s="12"/>
      <c r="AH73" s="12"/>
      <c r="AI73" s="12"/>
      <c r="AJ73" s="12"/>
      <c r="AK73" s="12"/>
      <c r="AL73" s="12"/>
    </row>
    <row r="74" spans="1:38" x14ac:dyDescent="0.2">
      <c r="A74" s="5">
        <v>1306</v>
      </c>
      <c r="B74" s="5">
        <v>20180809</v>
      </c>
      <c r="C74" s="4" t="s">
        <v>95</v>
      </c>
      <c r="D74" s="5" t="s">
        <v>53</v>
      </c>
      <c r="E74" s="4">
        <v>-2</v>
      </c>
      <c r="F74" s="5" t="s">
        <v>12</v>
      </c>
      <c r="G74" s="6" t="s">
        <v>13</v>
      </c>
      <c r="H74" s="5">
        <v>20</v>
      </c>
      <c r="I74" s="5">
        <v>1</v>
      </c>
      <c r="J74" s="5" t="s">
        <v>47</v>
      </c>
      <c r="K74" s="5">
        <v>0.3</v>
      </c>
      <c r="L74" s="5" t="s">
        <v>83</v>
      </c>
      <c r="M74" s="5">
        <v>139</v>
      </c>
      <c r="N74" s="5">
        <v>166</v>
      </c>
      <c r="O74" s="5">
        <v>223</v>
      </c>
      <c r="P74" s="5">
        <v>247</v>
      </c>
      <c r="Q74" s="5">
        <v>265</v>
      </c>
      <c r="R74" s="5">
        <v>191</v>
      </c>
      <c r="S74">
        <f t="shared" si="16"/>
        <v>1231</v>
      </c>
      <c r="T74">
        <f t="shared" si="17"/>
        <v>205.16666666666666</v>
      </c>
      <c r="U74">
        <f t="shared" si="18"/>
        <v>48.49914088586177</v>
      </c>
      <c r="V74">
        <f t="shared" si="19"/>
        <v>54</v>
      </c>
      <c r="W74">
        <f t="shared" si="20"/>
        <v>227962.96296296292</v>
      </c>
      <c r="X74">
        <f t="shared" si="21"/>
        <v>3419.4444444444439</v>
      </c>
      <c r="Y74" t="s">
        <v>130</v>
      </c>
      <c r="Z74">
        <v>20180809</v>
      </c>
      <c r="AA74">
        <v>0.18237149557611235</v>
      </c>
      <c r="AB74">
        <v>4.160624811647691E-2</v>
      </c>
      <c r="AD74">
        <f t="shared" si="22"/>
        <v>1249992.2876808513</v>
      </c>
      <c r="AF74">
        <f t="shared" si="23"/>
        <v>18749.88431521277</v>
      </c>
    </row>
    <row r="75" spans="1:38" x14ac:dyDescent="0.2">
      <c r="A75" s="5">
        <v>1513</v>
      </c>
      <c r="B75" s="5">
        <v>20180812</v>
      </c>
      <c r="C75" s="4" t="s">
        <v>95</v>
      </c>
      <c r="D75" s="5" t="s">
        <v>53</v>
      </c>
      <c r="E75" s="4">
        <v>1</v>
      </c>
      <c r="F75" s="5" t="s">
        <v>12</v>
      </c>
      <c r="G75" s="6" t="s">
        <v>13</v>
      </c>
      <c r="H75" s="5">
        <v>20</v>
      </c>
      <c r="I75" s="5">
        <v>1</v>
      </c>
      <c r="J75" s="5" t="s">
        <v>47</v>
      </c>
      <c r="K75" s="5">
        <v>0.3</v>
      </c>
      <c r="L75" s="5" t="s">
        <v>83</v>
      </c>
      <c r="M75" s="5">
        <v>227</v>
      </c>
      <c r="N75" s="4">
        <v>230</v>
      </c>
      <c r="O75" s="4">
        <v>274</v>
      </c>
      <c r="P75" s="4">
        <v>287</v>
      </c>
      <c r="Q75" s="4">
        <v>279</v>
      </c>
      <c r="R75" s="5">
        <v>257</v>
      </c>
      <c r="S75">
        <f t="shared" si="16"/>
        <v>1554</v>
      </c>
      <c r="T75">
        <f t="shared" si="17"/>
        <v>259</v>
      </c>
      <c r="U75">
        <f t="shared" si="18"/>
        <v>25.60468707092512</v>
      </c>
      <c r="V75">
        <f t="shared" si="19"/>
        <v>54</v>
      </c>
      <c r="W75">
        <f t="shared" si="20"/>
        <v>287777.77777777769</v>
      </c>
      <c r="X75">
        <f t="shared" si="21"/>
        <v>4316.6666666666652</v>
      </c>
      <c r="Y75" t="s">
        <v>130</v>
      </c>
      <c r="Z75">
        <v>20180812</v>
      </c>
      <c r="AA75">
        <v>0.21180889941865694</v>
      </c>
      <c r="AB75">
        <v>3.3749941871273455E-2</v>
      </c>
      <c r="AD75">
        <f t="shared" si="22"/>
        <v>1358667.0747434569</v>
      </c>
      <c r="AF75">
        <f t="shared" si="23"/>
        <v>20380.006121151851</v>
      </c>
    </row>
    <row r="76" spans="1:38" x14ac:dyDescent="0.2">
      <c r="A76" s="5">
        <v>1295</v>
      </c>
      <c r="B76" s="5">
        <v>20180807</v>
      </c>
      <c r="C76" s="4" t="s">
        <v>95</v>
      </c>
      <c r="D76" s="5" t="s">
        <v>51</v>
      </c>
      <c r="E76" s="5">
        <v>-4</v>
      </c>
      <c r="F76" s="5" t="s">
        <v>12</v>
      </c>
      <c r="G76" s="6" t="s">
        <v>13</v>
      </c>
      <c r="H76" s="5">
        <v>20</v>
      </c>
      <c r="I76" s="5">
        <v>1</v>
      </c>
      <c r="J76" s="5" t="s">
        <v>47</v>
      </c>
      <c r="K76" s="5">
        <v>0.3</v>
      </c>
      <c r="L76" s="5" t="s">
        <v>83</v>
      </c>
      <c r="M76" s="5">
        <v>193</v>
      </c>
      <c r="N76" s="5">
        <v>162</v>
      </c>
      <c r="O76" s="5">
        <v>260</v>
      </c>
      <c r="P76" s="5">
        <v>139</v>
      </c>
      <c r="Q76" s="5">
        <v>213</v>
      </c>
      <c r="R76" s="5">
        <v>133</v>
      </c>
      <c r="S76">
        <f t="shared" si="16"/>
        <v>1100</v>
      </c>
      <c r="T76">
        <f t="shared" si="17"/>
        <v>183.33333333333334</v>
      </c>
      <c r="U76">
        <f t="shared" si="18"/>
        <v>48.590808458664981</v>
      </c>
      <c r="V76">
        <f t="shared" si="19"/>
        <v>54</v>
      </c>
      <c r="W76">
        <f t="shared" si="20"/>
        <v>203703.70370370365</v>
      </c>
      <c r="X76">
        <f t="shared" si="21"/>
        <v>3055.5555555555547</v>
      </c>
      <c r="Y76" t="s">
        <v>131</v>
      </c>
      <c r="Z76">
        <v>20180807</v>
      </c>
      <c r="AA76">
        <v>0.21290065522565699</v>
      </c>
      <c r="AB76">
        <v>5.2522410264632308E-2</v>
      </c>
      <c r="AD76">
        <f t="shared" si="22"/>
        <v>956801.67582290748</v>
      </c>
      <c r="AF76">
        <f t="shared" si="23"/>
        <v>14352.025137343611</v>
      </c>
    </row>
    <row r="77" spans="1:38" x14ac:dyDescent="0.2">
      <c r="A77" s="5">
        <v>1333</v>
      </c>
      <c r="B77" s="5">
        <v>20180810</v>
      </c>
      <c r="C77" s="4" t="s">
        <v>95</v>
      </c>
      <c r="D77" s="5" t="s">
        <v>51</v>
      </c>
      <c r="E77" s="4">
        <v>-1</v>
      </c>
      <c r="F77" s="5" t="s">
        <v>12</v>
      </c>
      <c r="G77" s="6" t="s">
        <v>13</v>
      </c>
      <c r="H77" s="5">
        <v>20</v>
      </c>
      <c r="I77" s="5">
        <v>1</v>
      </c>
      <c r="J77" s="5" t="s">
        <v>47</v>
      </c>
      <c r="K77" s="5">
        <v>0.3</v>
      </c>
      <c r="L77" s="5" t="s">
        <v>83</v>
      </c>
      <c r="M77" s="5">
        <v>335</v>
      </c>
      <c r="N77" s="5">
        <v>329</v>
      </c>
      <c r="O77" s="5">
        <v>361</v>
      </c>
      <c r="P77" s="5">
        <v>305</v>
      </c>
      <c r="Q77" s="5">
        <v>332</v>
      </c>
      <c r="R77" s="5">
        <v>261</v>
      </c>
      <c r="S77">
        <f t="shared" si="16"/>
        <v>1923</v>
      </c>
      <c r="T77">
        <f t="shared" si="17"/>
        <v>320.5</v>
      </c>
      <c r="U77">
        <f t="shared" si="18"/>
        <v>34.162845314756787</v>
      </c>
      <c r="V77">
        <f t="shared" si="19"/>
        <v>54</v>
      </c>
      <c r="W77">
        <f t="shared" si="20"/>
        <v>356111.11111111101</v>
      </c>
      <c r="X77">
        <f t="shared" si="21"/>
        <v>5341.6666666666652</v>
      </c>
      <c r="Y77" t="s">
        <v>131</v>
      </c>
      <c r="Z77">
        <v>20180810</v>
      </c>
      <c r="AA77">
        <v>0.2291618529599031</v>
      </c>
      <c r="AB77">
        <v>5.3329994467912097E-2</v>
      </c>
      <c r="AD77">
        <f t="shared" si="22"/>
        <v>1553972.0355351658</v>
      </c>
      <c r="AF77">
        <f t="shared" si="23"/>
        <v>23309.580533027489</v>
      </c>
    </row>
    <row r="78" spans="1:38" x14ac:dyDescent="0.2">
      <c r="A78" s="5">
        <v>1416</v>
      </c>
      <c r="B78" s="5">
        <v>20180811</v>
      </c>
      <c r="C78" s="4" t="s">
        <v>95</v>
      </c>
      <c r="D78" s="5" t="s">
        <v>51</v>
      </c>
      <c r="E78" s="4">
        <v>0</v>
      </c>
      <c r="F78" s="5" t="s">
        <v>12</v>
      </c>
      <c r="G78" s="6" t="s">
        <v>13</v>
      </c>
      <c r="H78" s="5">
        <v>20</v>
      </c>
      <c r="I78" s="5">
        <v>1</v>
      </c>
      <c r="J78" s="5" t="s">
        <v>47</v>
      </c>
      <c r="K78" s="5">
        <v>0.3</v>
      </c>
      <c r="L78" s="5" t="s">
        <v>82</v>
      </c>
      <c r="M78" s="5">
        <v>385</v>
      </c>
      <c r="N78" s="4">
        <v>417</v>
      </c>
      <c r="O78" s="4">
        <v>374</v>
      </c>
      <c r="P78" s="4">
        <v>386</v>
      </c>
      <c r="Q78" s="4">
        <v>369</v>
      </c>
      <c r="R78" s="5">
        <v>373</v>
      </c>
      <c r="S78">
        <f t="shared" si="16"/>
        <v>2304</v>
      </c>
      <c r="T78">
        <f t="shared" si="17"/>
        <v>384</v>
      </c>
      <c r="U78">
        <f t="shared" si="18"/>
        <v>17.549928774784245</v>
      </c>
      <c r="V78">
        <f t="shared" si="19"/>
        <v>54</v>
      </c>
      <c r="W78">
        <f t="shared" si="20"/>
        <v>426666.66666666657</v>
      </c>
      <c r="X78">
        <f t="shared" si="21"/>
        <v>6399.9999999999982</v>
      </c>
      <c r="Y78" t="s">
        <v>131</v>
      </c>
      <c r="Z78">
        <v>20180811</v>
      </c>
      <c r="AA78">
        <v>0.30795624302434377</v>
      </c>
      <c r="AB78">
        <v>3.4022917402050899E-2</v>
      </c>
      <c r="AD78">
        <f t="shared" si="22"/>
        <v>1385478.2175431943</v>
      </c>
      <c r="AF78">
        <f t="shared" si="23"/>
        <v>20782.173263147914</v>
      </c>
    </row>
    <row r="79" spans="1:38" x14ac:dyDescent="0.2">
      <c r="A79" s="5">
        <v>1510</v>
      </c>
      <c r="B79" s="5">
        <v>20180812</v>
      </c>
      <c r="C79" s="4" t="s">
        <v>95</v>
      </c>
      <c r="D79" s="5" t="s">
        <v>51</v>
      </c>
      <c r="E79" s="4">
        <v>1</v>
      </c>
      <c r="F79" s="5" t="s">
        <v>12</v>
      </c>
      <c r="G79" s="6" t="s">
        <v>13</v>
      </c>
      <c r="H79" s="5">
        <v>20</v>
      </c>
      <c r="I79" s="5">
        <v>1</v>
      </c>
      <c r="J79" s="5" t="s">
        <v>47</v>
      </c>
      <c r="K79" s="5">
        <v>0.3</v>
      </c>
      <c r="L79" s="5" t="s">
        <v>83</v>
      </c>
      <c r="M79" s="5">
        <v>365</v>
      </c>
      <c r="N79" s="4">
        <v>291</v>
      </c>
      <c r="O79" s="4">
        <v>280</v>
      </c>
      <c r="P79" s="4">
        <v>368</v>
      </c>
      <c r="Q79" s="4">
        <v>515</v>
      </c>
      <c r="R79" s="5">
        <v>390</v>
      </c>
      <c r="S79">
        <f t="shared" si="16"/>
        <v>2209</v>
      </c>
      <c r="T79">
        <f t="shared" si="17"/>
        <v>368.16666666666669</v>
      </c>
      <c r="U79">
        <f t="shared" si="18"/>
        <v>84.587036043750075</v>
      </c>
      <c r="V79">
        <f t="shared" si="19"/>
        <v>54</v>
      </c>
      <c r="W79">
        <f t="shared" si="20"/>
        <v>409074.07407407399</v>
      </c>
      <c r="X79">
        <f t="shared" si="21"/>
        <v>6136.1111111111095</v>
      </c>
      <c r="Y79" t="s">
        <v>131</v>
      </c>
      <c r="Z79">
        <v>20180812</v>
      </c>
      <c r="AA79">
        <v>0.41666545429491963</v>
      </c>
      <c r="AB79">
        <v>8.8691037232392925E-2</v>
      </c>
      <c r="AD79">
        <f t="shared" si="22"/>
        <v>981780.63445722475</v>
      </c>
      <c r="AF79">
        <f t="shared" si="23"/>
        <v>14726.709516858371</v>
      </c>
    </row>
    <row r="80" spans="1:38" x14ac:dyDescent="0.2">
      <c r="A80" s="5">
        <v>1289</v>
      </c>
      <c r="B80" s="5">
        <v>20180807</v>
      </c>
      <c r="C80" s="4" t="s">
        <v>95</v>
      </c>
      <c r="D80" s="5" t="s">
        <v>49</v>
      </c>
      <c r="E80" s="4">
        <v>-4</v>
      </c>
      <c r="F80" s="5" t="s">
        <v>12</v>
      </c>
      <c r="G80" s="6" t="s">
        <v>13</v>
      </c>
      <c r="H80" s="5">
        <v>20</v>
      </c>
      <c r="I80" s="5">
        <v>1</v>
      </c>
      <c r="J80" s="5" t="s">
        <v>47</v>
      </c>
      <c r="K80" s="5">
        <v>0.3</v>
      </c>
      <c r="L80" s="5" t="s">
        <v>83</v>
      </c>
      <c r="M80" s="5">
        <v>470</v>
      </c>
      <c r="N80" s="5">
        <v>346</v>
      </c>
      <c r="O80" s="5">
        <v>302</v>
      </c>
      <c r="P80" s="5">
        <v>312</v>
      </c>
      <c r="Q80" s="5">
        <v>300</v>
      </c>
      <c r="R80" s="5">
        <v>233</v>
      </c>
      <c r="S80">
        <f t="shared" si="16"/>
        <v>1963</v>
      </c>
      <c r="T80">
        <f t="shared" si="17"/>
        <v>327.16666666666669</v>
      </c>
      <c r="U80">
        <f t="shared" si="18"/>
        <v>79.025101497351301</v>
      </c>
      <c r="V80">
        <f t="shared" si="19"/>
        <v>54</v>
      </c>
      <c r="W80">
        <f t="shared" si="20"/>
        <v>363518.51851851842</v>
      </c>
      <c r="X80">
        <f t="shared" si="21"/>
        <v>5452.7777777777756</v>
      </c>
      <c r="Y80" t="s">
        <v>132</v>
      </c>
      <c r="Z80">
        <v>20180807</v>
      </c>
      <c r="AA80">
        <v>0.22595276842413864</v>
      </c>
      <c r="AB80">
        <v>5.0456804161570737E-2</v>
      </c>
      <c r="AD80">
        <f t="shared" si="22"/>
        <v>1608825.2472134065</v>
      </c>
      <c r="AF80">
        <f t="shared" si="23"/>
        <v>24132.378708201093</v>
      </c>
    </row>
    <row r="81" spans="1:32" x14ac:dyDescent="0.2">
      <c r="A81" s="5">
        <v>1431</v>
      </c>
      <c r="B81" s="5">
        <v>20180811</v>
      </c>
      <c r="C81" s="4" t="s">
        <v>95</v>
      </c>
      <c r="D81" s="5" t="s">
        <v>49</v>
      </c>
      <c r="E81" s="4">
        <v>0</v>
      </c>
      <c r="F81" s="5" t="s">
        <v>12</v>
      </c>
      <c r="G81" s="6" t="s">
        <v>13</v>
      </c>
      <c r="H81" s="5">
        <v>20</v>
      </c>
      <c r="I81" s="5">
        <v>1</v>
      </c>
      <c r="J81" s="5" t="s">
        <v>47</v>
      </c>
      <c r="K81" s="5">
        <v>0.3</v>
      </c>
      <c r="L81" s="5" t="s">
        <v>84</v>
      </c>
      <c r="M81" s="5">
        <v>315</v>
      </c>
      <c r="N81" s="4">
        <v>377</v>
      </c>
      <c r="O81" s="4">
        <v>257</v>
      </c>
      <c r="P81" s="4">
        <v>361</v>
      </c>
      <c r="Q81" s="4">
        <v>406</v>
      </c>
      <c r="R81" s="5">
        <v>350</v>
      </c>
      <c r="S81">
        <f t="shared" si="16"/>
        <v>2066</v>
      </c>
      <c r="T81">
        <f t="shared" si="17"/>
        <v>344.33333333333331</v>
      </c>
      <c r="U81">
        <f t="shared" si="18"/>
        <v>52.282565609069671</v>
      </c>
      <c r="V81">
        <f t="shared" si="19"/>
        <v>54</v>
      </c>
      <c r="W81">
        <f t="shared" si="20"/>
        <v>382592.59259259253</v>
      </c>
      <c r="X81">
        <f t="shared" si="21"/>
        <v>5738.8888888888878</v>
      </c>
      <c r="Y81" t="s">
        <v>132</v>
      </c>
      <c r="Z81">
        <v>20180811</v>
      </c>
      <c r="AA81">
        <v>0.31227609000266254</v>
      </c>
      <c r="AB81">
        <v>6.1909223080793718E-2</v>
      </c>
      <c r="AD81">
        <f t="shared" si="22"/>
        <v>1225174.1482651792</v>
      </c>
      <c r="AF81">
        <f t="shared" si="23"/>
        <v>18377.612223977689</v>
      </c>
    </row>
    <row r="82" spans="1:32" x14ac:dyDescent="0.2">
      <c r="A82" s="5">
        <v>1637</v>
      </c>
      <c r="B82" s="5">
        <v>20180813</v>
      </c>
      <c r="C82" s="4" t="s">
        <v>95</v>
      </c>
      <c r="D82" s="5" t="s">
        <v>49</v>
      </c>
      <c r="E82" s="4">
        <v>2</v>
      </c>
      <c r="F82" s="5" t="s">
        <v>12</v>
      </c>
      <c r="G82" s="6" t="s">
        <v>13</v>
      </c>
      <c r="H82" s="5">
        <v>41</v>
      </c>
      <c r="I82" s="5">
        <v>1</v>
      </c>
      <c r="J82" s="5" t="s">
        <v>47</v>
      </c>
      <c r="K82" s="5">
        <v>0.3</v>
      </c>
      <c r="L82" s="5" t="s">
        <v>83</v>
      </c>
      <c r="M82" s="5">
        <v>311</v>
      </c>
      <c r="N82" s="4">
        <v>330</v>
      </c>
      <c r="O82" s="4">
        <v>325</v>
      </c>
      <c r="P82" s="4">
        <v>326</v>
      </c>
      <c r="Q82" s="4">
        <v>340</v>
      </c>
      <c r="R82" s="5">
        <v>314</v>
      </c>
      <c r="S82">
        <f t="shared" si="16"/>
        <v>1946</v>
      </c>
      <c r="T82">
        <f t="shared" si="17"/>
        <v>324.33333333333331</v>
      </c>
      <c r="U82">
        <f t="shared" si="18"/>
        <v>10.633281086601006</v>
      </c>
      <c r="V82">
        <f t="shared" si="19"/>
        <v>54</v>
      </c>
      <c r="W82">
        <f t="shared" si="20"/>
        <v>360370.37037037028</v>
      </c>
      <c r="X82">
        <f t="shared" si="21"/>
        <v>5405.5555555555538</v>
      </c>
      <c r="Y82" t="s">
        <v>132</v>
      </c>
      <c r="Z82">
        <v>20180813</v>
      </c>
      <c r="AA82">
        <v>0.30447881411608529</v>
      </c>
      <c r="AB82">
        <v>7.4146439567546588E-2</v>
      </c>
      <c r="AD82">
        <f t="shared" si="22"/>
        <v>1183564.6805724087</v>
      </c>
      <c r="AF82">
        <f t="shared" si="23"/>
        <v>17753.470208586128</v>
      </c>
    </row>
    <row r="83" spans="1:32" x14ac:dyDescent="0.2">
      <c r="A83" s="5">
        <v>1734</v>
      </c>
      <c r="B83" s="5">
        <v>20180814</v>
      </c>
      <c r="C83" s="4" t="s">
        <v>95</v>
      </c>
      <c r="D83" s="5" t="s">
        <v>49</v>
      </c>
      <c r="E83" s="4">
        <v>3</v>
      </c>
      <c r="F83" s="5" t="s">
        <v>12</v>
      </c>
      <c r="G83" s="6" t="s">
        <v>13</v>
      </c>
      <c r="H83" s="5">
        <v>20</v>
      </c>
      <c r="I83" s="5">
        <v>1</v>
      </c>
      <c r="J83" s="5" t="s">
        <v>47</v>
      </c>
      <c r="K83" s="5">
        <v>0.3</v>
      </c>
      <c r="L83" s="5" t="s">
        <v>83</v>
      </c>
      <c r="M83" s="5">
        <v>108</v>
      </c>
      <c r="N83" s="4">
        <v>197</v>
      </c>
      <c r="O83" s="4">
        <v>167</v>
      </c>
      <c r="P83" s="4">
        <v>160</v>
      </c>
      <c r="Q83" s="4">
        <v>114</v>
      </c>
      <c r="R83" s="5">
        <v>129</v>
      </c>
      <c r="S83">
        <f t="shared" si="16"/>
        <v>875</v>
      </c>
      <c r="T83">
        <f t="shared" si="17"/>
        <v>145.83333333333334</v>
      </c>
      <c r="U83">
        <f t="shared" si="18"/>
        <v>34.626098057197638</v>
      </c>
      <c r="V83">
        <f t="shared" si="19"/>
        <v>54</v>
      </c>
      <c r="W83">
        <f t="shared" si="20"/>
        <v>162037.03703703699</v>
      </c>
      <c r="X83">
        <f t="shared" si="21"/>
        <v>2430.5555555555547</v>
      </c>
      <c r="Y83" t="s">
        <v>132</v>
      </c>
      <c r="Z83">
        <v>20180814</v>
      </c>
      <c r="AA83">
        <v>0.40849082077076881</v>
      </c>
      <c r="AB83">
        <v>7.3112854636251542E-2</v>
      </c>
      <c r="AD83">
        <f t="shared" si="22"/>
        <v>396672.40681515017</v>
      </c>
      <c r="AF83">
        <f t="shared" si="23"/>
        <v>5950.086102227252</v>
      </c>
    </row>
    <row r="84" spans="1:32" x14ac:dyDescent="0.2">
      <c r="A84" s="5">
        <v>1292</v>
      </c>
      <c r="B84" s="5">
        <v>20180807</v>
      </c>
      <c r="C84" s="4" t="s">
        <v>95</v>
      </c>
      <c r="D84" s="5" t="s">
        <v>50</v>
      </c>
      <c r="E84" s="4">
        <v>-4</v>
      </c>
      <c r="F84" s="5" t="s">
        <v>12</v>
      </c>
      <c r="G84" s="6" t="s">
        <v>13</v>
      </c>
      <c r="H84" s="5">
        <v>20</v>
      </c>
      <c r="I84" s="5">
        <v>1</v>
      </c>
      <c r="J84" s="5" t="s">
        <v>47</v>
      </c>
      <c r="K84" s="5">
        <v>0.3</v>
      </c>
      <c r="L84" s="5" t="s">
        <v>83</v>
      </c>
      <c r="M84" s="5">
        <v>352</v>
      </c>
      <c r="N84" s="5">
        <v>226</v>
      </c>
      <c r="O84" s="5">
        <v>174</v>
      </c>
      <c r="P84" s="5">
        <v>124</v>
      </c>
      <c r="Q84" s="5">
        <v>184</v>
      </c>
      <c r="R84" s="5">
        <v>163</v>
      </c>
      <c r="S84">
        <f t="shared" si="16"/>
        <v>1223</v>
      </c>
      <c r="T84">
        <f t="shared" si="17"/>
        <v>203.83333333333334</v>
      </c>
      <c r="U84">
        <f t="shared" si="18"/>
        <v>79.71051791744091</v>
      </c>
      <c r="V84">
        <f t="shared" si="19"/>
        <v>54</v>
      </c>
      <c r="W84">
        <f t="shared" si="20"/>
        <v>226481.48148148143</v>
      </c>
      <c r="X84">
        <f t="shared" si="21"/>
        <v>3397.2222222222213</v>
      </c>
      <c r="Y84" t="s">
        <v>133</v>
      </c>
      <c r="Z84">
        <v>20180807</v>
      </c>
      <c r="AA84">
        <v>0.27419705488801077</v>
      </c>
      <c r="AB84">
        <v>5.8857804958881127E-2</v>
      </c>
      <c r="AD84">
        <f t="shared" si="22"/>
        <v>825980.72241870861</v>
      </c>
      <c r="AF84">
        <f t="shared" si="23"/>
        <v>12389.710836280628</v>
      </c>
    </row>
    <row r="85" spans="1:32" x14ac:dyDescent="0.2">
      <c r="A85" s="10">
        <v>1283</v>
      </c>
      <c r="B85" s="10">
        <v>20180803</v>
      </c>
      <c r="C85" s="4" t="s">
        <v>95</v>
      </c>
      <c r="D85" s="10" t="s">
        <v>46</v>
      </c>
      <c r="E85" s="10"/>
      <c r="F85" s="10" t="s">
        <v>12</v>
      </c>
      <c r="G85" s="6" t="s">
        <v>13</v>
      </c>
      <c r="H85" s="5">
        <v>20</v>
      </c>
      <c r="I85" s="10">
        <v>1</v>
      </c>
      <c r="J85" s="5" t="s">
        <v>254</v>
      </c>
      <c r="K85" s="5">
        <v>0.3</v>
      </c>
      <c r="L85" s="5" t="s">
        <v>83</v>
      </c>
      <c r="M85" s="10">
        <v>45</v>
      </c>
      <c r="N85" s="10">
        <v>69</v>
      </c>
      <c r="O85" s="10">
        <v>22</v>
      </c>
      <c r="P85" s="10">
        <v>30</v>
      </c>
      <c r="Q85" s="10">
        <v>78</v>
      </c>
      <c r="R85" s="10">
        <v>74</v>
      </c>
      <c r="S85" s="10">
        <f t="shared" si="16"/>
        <v>318</v>
      </c>
      <c r="T85" s="10">
        <f t="shared" si="17"/>
        <v>53</v>
      </c>
      <c r="U85">
        <f t="shared" ref="U85:U88" si="24">STDEV(M85:R85)</f>
        <v>23.983327542274029</v>
      </c>
      <c r="V85">
        <f t="shared" ref="V85:V88" si="25">COUNT(M85:R85)*9</f>
        <v>54</v>
      </c>
      <c r="W85">
        <f t="shared" ref="W85:W88" si="26">S85/(V85*(0.1*0.1*0.01))</f>
        <v>58888.888888888876</v>
      </c>
      <c r="X85">
        <f t="shared" ref="X85:X88" si="27">(W85*K85)/20</f>
        <v>883.33333333333303</v>
      </c>
      <c r="Y85" s="10"/>
      <c r="Z85" s="10"/>
      <c r="AA85" s="10"/>
      <c r="AB85" s="10"/>
      <c r="AC85" s="10"/>
      <c r="AD85" s="10"/>
      <c r="AE85" s="10"/>
      <c r="AF85" s="10"/>
    </row>
    <row r="86" spans="1:32" x14ac:dyDescent="0.2">
      <c r="A86" s="10">
        <v>1298</v>
      </c>
      <c r="B86" s="10">
        <v>20180808</v>
      </c>
      <c r="C86" s="10" t="s">
        <v>95</v>
      </c>
      <c r="D86" s="10" t="s">
        <v>52</v>
      </c>
      <c r="E86" s="10"/>
      <c r="F86" s="10" t="s">
        <v>12</v>
      </c>
      <c r="G86" s="6" t="s">
        <v>13</v>
      </c>
      <c r="H86" s="5">
        <v>20</v>
      </c>
      <c r="I86" s="10">
        <v>2</v>
      </c>
      <c r="J86" s="5" t="s">
        <v>255</v>
      </c>
      <c r="K86" s="5">
        <v>0.3</v>
      </c>
      <c r="L86" s="10" t="s">
        <v>82</v>
      </c>
      <c r="M86" s="10">
        <v>219</v>
      </c>
      <c r="N86" s="10">
        <v>151</v>
      </c>
      <c r="O86" s="10">
        <v>210</v>
      </c>
      <c r="P86" s="10">
        <v>153</v>
      </c>
      <c r="Q86" s="10">
        <v>167</v>
      </c>
      <c r="R86" s="10">
        <v>189</v>
      </c>
      <c r="S86" s="12">
        <f>SUM(M86:R86)</f>
        <v>1089</v>
      </c>
      <c r="T86" s="12">
        <f>AVERAGE(M86:R86)</f>
        <v>181.5</v>
      </c>
      <c r="U86">
        <f t="shared" si="24"/>
        <v>29.077482697097423</v>
      </c>
      <c r="V86">
        <f t="shared" si="25"/>
        <v>54</v>
      </c>
      <c r="W86">
        <f t="shared" si="26"/>
        <v>201666.66666666663</v>
      </c>
      <c r="X86">
        <f t="shared" si="27"/>
        <v>3024.9999999999991</v>
      </c>
      <c r="Y86" s="12" t="s">
        <v>146</v>
      </c>
      <c r="Z86" s="12"/>
      <c r="AA86" s="12"/>
      <c r="AB86" s="12"/>
      <c r="AC86" s="12"/>
      <c r="AD86" s="12"/>
      <c r="AE86" s="12"/>
      <c r="AF86" s="12"/>
    </row>
    <row r="87" spans="1:32" x14ac:dyDescent="0.2">
      <c r="A87" s="10">
        <v>1437</v>
      </c>
      <c r="B87" s="10">
        <v>20180811</v>
      </c>
      <c r="C87" s="10" t="s">
        <v>95</v>
      </c>
      <c r="D87" s="10"/>
      <c r="E87" s="10"/>
      <c r="F87" s="10" t="s">
        <v>12</v>
      </c>
      <c r="G87" s="6" t="s">
        <v>13</v>
      </c>
      <c r="H87" s="5">
        <v>20</v>
      </c>
      <c r="I87" s="10">
        <v>1</v>
      </c>
      <c r="J87" s="5" t="s">
        <v>256</v>
      </c>
      <c r="K87" s="5">
        <v>0.3</v>
      </c>
      <c r="L87" s="10" t="s">
        <v>83</v>
      </c>
      <c r="M87" s="10">
        <v>396</v>
      </c>
      <c r="N87" s="10">
        <v>358</v>
      </c>
      <c r="O87" s="10">
        <v>387</v>
      </c>
      <c r="P87" s="10">
        <v>378</v>
      </c>
      <c r="Q87" s="10">
        <v>373</v>
      </c>
      <c r="R87" s="10">
        <v>338</v>
      </c>
      <c r="S87" s="12">
        <f>SUM(M87:R87)</f>
        <v>2230</v>
      </c>
      <c r="T87" s="12">
        <f>AVERAGE(M87:R87)</f>
        <v>371.66666666666669</v>
      </c>
      <c r="U87" s="12">
        <f t="shared" si="24"/>
        <v>20.9252638374446</v>
      </c>
      <c r="V87" s="12">
        <f t="shared" si="25"/>
        <v>54</v>
      </c>
      <c r="W87" s="12">
        <f t="shared" si="26"/>
        <v>412962.96296296286</v>
      </c>
      <c r="X87" s="12">
        <f t="shared" si="27"/>
        <v>6194.4444444444425</v>
      </c>
      <c r="Y87" s="12"/>
      <c r="Z87" s="13"/>
      <c r="AA87" s="12"/>
      <c r="AB87" s="12"/>
      <c r="AC87" s="12"/>
      <c r="AD87" s="12"/>
      <c r="AE87" s="12"/>
      <c r="AF87" s="12"/>
    </row>
    <row r="88" spans="1:32" x14ac:dyDescent="0.2">
      <c r="A88" s="10">
        <v>1643</v>
      </c>
      <c r="B88" s="10">
        <v>20180813</v>
      </c>
      <c r="C88" s="10" t="s">
        <v>94</v>
      </c>
      <c r="D88" s="10" t="s">
        <v>55</v>
      </c>
      <c r="E88" s="10"/>
      <c r="F88" s="10" t="s">
        <v>12</v>
      </c>
      <c r="G88" s="6" t="s">
        <v>13</v>
      </c>
      <c r="H88" s="5">
        <v>20</v>
      </c>
      <c r="I88" s="10">
        <v>1</v>
      </c>
      <c r="J88" s="5" t="s">
        <v>257</v>
      </c>
      <c r="K88" s="5">
        <v>0.3</v>
      </c>
      <c r="L88" s="10" t="s">
        <v>83</v>
      </c>
      <c r="M88" s="10">
        <v>303</v>
      </c>
      <c r="N88" s="10">
        <v>264</v>
      </c>
      <c r="O88" s="10">
        <v>289</v>
      </c>
      <c r="P88" s="10">
        <v>274</v>
      </c>
      <c r="Q88" s="10">
        <v>280</v>
      </c>
      <c r="R88" s="10">
        <v>238</v>
      </c>
      <c r="S88" s="12">
        <f>SUM(M88:R88)</f>
        <v>1648</v>
      </c>
      <c r="T88" s="12">
        <f>AVERAGE(M88:R88)</f>
        <v>274.66666666666669</v>
      </c>
      <c r="U88" s="12">
        <f t="shared" si="24"/>
        <v>22.339800058788949</v>
      </c>
      <c r="V88" s="12">
        <f t="shared" si="25"/>
        <v>54</v>
      </c>
      <c r="W88" s="12">
        <f t="shared" si="26"/>
        <v>305185.18518518511</v>
      </c>
      <c r="X88" s="12">
        <f t="shared" si="27"/>
        <v>4577.7777777777765</v>
      </c>
      <c r="Y88" s="12"/>
      <c r="Z88" s="12"/>
      <c r="AA88" s="12"/>
      <c r="AB88" s="12"/>
      <c r="AC88" s="12"/>
      <c r="AD88" s="12"/>
      <c r="AE88" s="12"/>
      <c r="AF88" s="12"/>
    </row>
    <row r="89" spans="1:32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32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32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 t="s">
        <v>96</v>
      </c>
      <c r="S91" s="5">
        <f>MAX(S3:S88)</f>
        <v>2576</v>
      </c>
      <c r="T91" s="5">
        <f>MAX(T3:T88)</f>
        <v>429.33333333333331</v>
      </c>
      <c r="U91" s="5">
        <f>MAX(U3:U88)</f>
        <v>85.398868064317242</v>
      </c>
    </row>
    <row r="92" spans="1:32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 t="s">
        <v>97</v>
      </c>
      <c r="S92" s="5">
        <f>MIN(S3:S88)</f>
        <v>318</v>
      </c>
      <c r="T92" s="5">
        <f>MIN(T3:T88)</f>
        <v>53</v>
      </c>
      <c r="U92" s="5">
        <f>MIN(U3:U88)</f>
        <v>8.0415587212098796</v>
      </c>
    </row>
    <row r="93" spans="1:32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32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32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32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>
        <f>TTEST(S3:S64,S65:S88,2,2)</f>
        <v>0.81666504829615838</v>
      </c>
      <c r="P96" s="5"/>
      <c r="Q96" s="5"/>
      <c r="R96" s="5"/>
      <c r="S96" s="5"/>
      <c r="T96" s="5"/>
      <c r="U96" s="5"/>
    </row>
    <row r="97" spans="1:2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</sheetData>
  <sortState ref="A2:AL102">
    <sortCondition ref="D2:D102"/>
  </sortState>
  <printOptions gridLines="1"/>
  <pageMargins left="0" right="0" top="1" bottom="1" header="0.5" footer="0.5"/>
  <pageSetup scale="67" fitToHeight="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4"/>
  <sheetViews>
    <sheetView topLeftCell="F5" zoomScaleNormal="60" workbookViewId="0">
      <selection activeCell="D100" sqref="D100"/>
    </sheetView>
  </sheetViews>
  <sheetFormatPr baseColWidth="10" defaultColWidth="8.83203125" defaultRowHeight="16" x14ac:dyDescent="0.2"/>
  <cols>
    <col min="7" max="7" width="9.83203125" bestFit="1" customWidth="1"/>
  </cols>
  <sheetData>
    <row r="1" spans="2:12" x14ac:dyDescent="0.2">
      <c r="D1" t="s">
        <v>87</v>
      </c>
      <c r="E1" t="s">
        <v>88</v>
      </c>
      <c r="G1" t="s">
        <v>100</v>
      </c>
      <c r="H1" t="s">
        <v>99</v>
      </c>
      <c r="I1" t="s">
        <v>105</v>
      </c>
      <c r="J1" t="s">
        <v>107</v>
      </c>
      <c r="K1" t="s">
        <v>106</v>
      </c>
      <c r="L1" t="s">
        <v>108</v>
      </c>
    </row>
    <row r="2" spans="2:12" x14ac:dyDescent="0.2">
      <c r="B2" t="s">
        <v>94</v>
      </c>
      <c r="D2">
        <f>AVERAGE('Set_2 (R&amp;D.DOR)'!X3:X82)</f>
        <v>4274.6597222222217</v>
      </c>
      <c r="E2">
        <f>STDEV('Set_2 (R&amp;D.DOR)'!S3:S64)</f>
        <v>424.81793561961808</v>
      </c>
      <c r="G2" s="8">
        <v>43167</v>
      </c>
      <c r="H2">
        <v>-8</v>
      </c>
      <c r="I2">
        <v>0</v>
      </c>
      <c r="J2">
        <v>0</v>
      </c>
      <c r="L2">
        <v>0</v>
      </c>
    </row>
    <row r="3" spans="2:12" x14ac:dyDescent="0.2">
      <c r="B3" t="s">
        <v>95</v>
      </c>
      <c r="D3">
        <f>AVERAGE('Set_2 (R&amp;D.DOR)'!X65:X88)</f>
        <v>4149.9999999999982</v>
      </c>
      <c r="E3">
        <f>STDEV('Set_2 (R&amp;D.DOR)'!S65:S88)</f>
        <v>502.5077979061835</v>
      </c>
      <c r="G3" s="8">
        <v>43198</v>
      </c>
      <c r="H3">
        <v>-7</v>
      </c>
      <c r="I3">
        <v>0</v>
      </c>
      <c r="J3">
        <v>0</v>
      </c>
    </row>
    <row r="4" spans="2:12" x14ac:dyDescent="0.2">
      <c r="G4" s="8">
        <v>43228</v>
      </c>
      <c r="H4">
        <v>-6</v>
      </c>
      <c r="I4">
        <v>0</v>
      </c>
      <c r="J4">
        <v>0</v>
      </c>
    </row>
    <row r="5" spans="2:12" x14ac:dyDescent="0.2">
      <c r="B5" t="s">
        <v>98</v>
      </c>
      <c r="C5">
        <f>TTEST('Set_2 (R&amp;D.DOR)'!X3:X64,'Set_2 (R&amp;D.DOR)'!X65:X88,2,2)</f>
        <v>0.76233554617605603</v>
      </c>
      <c r="G5" s="8">
        <v>43259</v>
      </c>
      <c r="H5">
        <v>-5</v>
      </c>
      <c r="I5">
        <f>'Set_2 (R&amp;D.DOR)'!X3</f>
        <v>4427.7777777777765</v>
      </c>
      <c r="J5">
        <v>0</v>
      </c>
      <c r="K5">
        <v>0</v>
      </c>
    </row>
    <row r="6" spans="2:12" x14ac:dyDescent="0.2">
      <c r="G6" s="8">
        <v>43289</v>
      </c>
      <c r="H6">
        <v>-4</v>
      </c>
      <c r="I6">
        <v>0</v>
      </c>
      <c r="J6">
        <v>0</v>
      </c>
      <c r="K6">
        <f>AVERAGE('Set_2 (R&amp;D.DOR)'!X65,'Set_2 (R&amp;D.DOR)'!X67,'Set_2 (R&amp;D.DOR)'!X68)</f>
        <v>4351.8518518518513</v>
      </c>
      <c r="L6">
        <f>STDEV('Set_2 (R&amp;D.DOR)'!X65,'Set_2 (R&amp;D.DOR)'!X67,'Set_2 (R&amp;D.DOR)'!X68)</f>
        <v>1318.2723839136199</v>
      </c>
    </row>
    <row r="7" spans="2:12" x14ac:dyDescent="0.2">
      <c r="G7" s="8">
        <v>43320</v>
      </c>
      <c r="H7">
        <v>-3</v>
      </c>
      <c r="I7">
        <v>0</v>
      </c>
      <c r="J7">
        <v>0</v>
      </c>
      <c r="K7" t="e">
        <f>AVERAGE('Set_2 (R&amp;D.DOR)'!#REF!,'Set_2 (R&amp;D.DOR)'!X69,'Set_2 (R&amp;D.DOR)'!X70)</f>
        <v>#REF!</v>
      </c>
      <c r="L7" t="e">
        <f>STDEV('Set_2 (R&amp;D.DOR)'!#REF!,'Set_2 (R&amp;D.DOR)'!X69,'Set_2 (R&amp;D.DOR)'!X70)</f>
        <v>#REF!</v>
      </c>
    </row>
    <row r="8" spans="2:12" x14ac:dyDescent="0.2">
      <c r="G8" s="8">
        <v>43351</v>
      </c>
      <c r="H8">
        <v>-2</v>
      </c>
      <c r="I8">
        <f>AVERAGE('Set_2 (R&amp;D.DOR)'!X4,'Set_2 (R&amp;D.DOR)'!X5,'Set_2 (R&amp;D.DOR)'!X6,'Set_2 (R&amp;D.DOR)'!X8,'Set_2 (R&amp;D.DOR)'!X9)</f>
        <v>4206.1111111111095</v>
      </c>
      <c r="J8">
        <f>STDEV('Set_2 (R&amp;D.DOR)'!X4,'Set_2 (R&amp;D.DOR)'!X5,'Set_2 (R&amp;D.DOR)'!X6,'Set_2 (R&amp;D.DOR)'!X8,'Set_2 (R&amp;D.DOR)'!X9)</f>
        <v>1896.2483265778742</v>
      </c>
      <c r="K8">
        <f>AVERAGE('Set_2 (R&amp;D.DOR)'!X71)</f>
        <v>3374.9999999999991</v>
      </c>
      <c r="L8">
        <v>0</v>
      </c>
    </row>
    <row r="9" spans="2:12" x14ac:dyDescent="0.2">
      <c r="G9" s="8">
        <v>43381</v>
      </c>
      <c r="H9">
        <v>-1</v>
      </c>
      <c r="I9">
        <f>AVERAGE('Set_2 (R&amp;D.DOR)'!X10,'Set_2 (R&amp;D.DOR)'!X11,'Set_2 (R&amp;D.DOR)'!X12,'Set_2 (R&amp;D.DOR)'!X13,'Set_2 (R&amp;D.DOR)'!X14,'Set_2 (R&amp;D.DOR)'!X15,'Set_2 (R&amp;D.DOR)'!X16,'Set_2 (R&amp;D.DOR)'!X17)</f>
        <v>3957.6388888888878</v>
      </c>
      <c r="J9">
        <f>STDEV('Set_2 (R&amp;D.DOR)'!X10,'Set_2 (R&amp;D.DOR)'!X11,'Set_2 (R&amp;D.DOR)'!X12,'Set_2 (R&amp;D.DOR)'!X13,'Set_2 (R&amp;D.DOR)'!X14,'Set_2 (R&amp;D.DOR)'!X15,'Set_2 (R&amp;D.DOR)'!X16,'Set_2 (R&amp;D.DOR)'!X17)</f>
        <v>904.05068990174254</v>
      </c>
      <c r="K9" t="e">
        <f>AVERAGE('Set_2 (R&amp;D.DOR)'!#REF!,'Set_2 (R&amp;D.DOR)'!X72,'Set_2 (R&amp;D.DOR)'!X73)</f>
        <v>#REF!</v>
      </c>
      <c r="L9" t="e">
        <f>STDEV('Set_2 (R&amp;D.DOR)'!#REF!,'Set_2 (R&amp;D.DOR)'!X72,'Set_2 (R&amp;D.DOR)'!X73)</f>
        <v>#REF!</v>
      </c>
    </row>
    <row r="10" spans="2:12" x14ac:dyDescent="0.2">
      <c r="G10" s="8">
        <v>43412</v>
      </c>
      <c r="H10">
        <v>0</v>
      </c>
      <c r="I10">
        <f>AVERAGE('Set_2 (R&amp;D.DOR)'!X18,'Set_2 (R&amp;D.DOR)'!X19,'Set_2 (R&amp;D.DOR)'!X20,'Set_2 (R&amp;D.DOR)'!X21,'Set_2 (R&amp;D.DOR)'!X22,'Set_2 (R&amp;D.DOR)'!X23,'Set_2 (R&amp;D.DOR)'!X24,'Set_2 (R&amp;D.DOR)'!X25,'Set_2 (R&amp;D.DOR)'!X26,'Set_2 (R&amp;D.DOR)'!X27,'Set_2 (R&amp;D.DOR)'!X28)</f>
        <v>4481.060606060606</v>
      </c>
      <c r="J10">
        <f>STDEV('Set_2 (R&amp;D.DOR)'!X18,'Set_2 (R&amp;D.DOR)'!X19,'Set_2 (R&amp;D.DOR)'!X20,'Set_2 (R&amp;D.DOR)'!X21,'Set_2 (R&amp;D.DOR)'!X22,'Set_2 (R&amp;D.DOR)'!X23,'Set_2 (R&amp;D.DOR)'!X24,'Set_2 (R&amp;D.DOR)'!X25,'Set_2 (R&amp;D.DOR)'!X26,'Set_2 (R&amp;D.DOR)'!X27,'Set_2 (R&amp;D.DOR)'!X28)</f>
        <v>1224.217322516598</v>
      </c>
      <c r="K10">
        <f>AVERAGE('Set_2 (R&amp;D.DOR)'!X74,'Set_2 (R&amp;D.DOR)'!X75,'Set_2 (R&amp;D.DOR)'!X76,'Set_2 (R&amp;D.DOR)'!X77)</f>
        <v>4033.3333333333321</v>
      </c>
      <c r="L10">
        <f>STDEV('Set_2 (R&amp;D.DOR)'!X74,'Set_2 (R&amp;D.DOR)'!X75,'Set_2 (R&amp;D.DOR)'!X76,'Set_2 (R&amp;D.DOR)'!X77)</f>
        <v>1020.6081258259973</v>
      </c>
    </row>
    <row r="11" spans="2:12" x14ac:dyDescent="0.2">
      <c r="G11" s="8">
        <v>43442</v>
      </c>
      <c r="H11">
        <v>1</v>
      </c>
      <c r="I11">
        <f>AVERAGE('Set_2 (R&amp;D.DOR)'!X29,'Set_2 (R&amp;D.DOR)'!X30,'Set_2 (R&amp;D.DOR)'!X31,'Set_2 (R&amp;D.DOR)'!X32,'Set_2 (R&amp;D.DOR)'!X33,'Set_2 (R&amp;D.DOR)'!X34,'Set_2 (R&amp;D.DOR)'!X35,'Set_2 (R&amp;D.DOR)'!X36,'Set_2 (R&amp;D.DOR)'!X37,'Set_2 (R&amp;D.DOR)'!X39,'Set_2 (R&amp;D.DOR)'!X40)</f>
        <v>3854.898989898988</v>
      </c>
      <c r="J11">
        <f>STDEV('Set_2 (R&amp;D.DOR)'!X29,'Set_2 (R&amp;D.DOR)'!X30,'Set_2 (R&amp;D.DOR)'!X31,'Set_2 (R&amp;D.DOR)'!X32,'Set_2 (R&amp;D.DOR)'!X33,'Set_2 (R&amp;D.DOR)'!X34,'Set_2 (R&amp;D.DOR)'!X35,'Set_2 (R&amp;D.DOR)'!X36,'Set_2 (R&amp;D.DOR)'!X37,'Set_2 (R&amp;D.DOR)'!X39,'Set_2 (R&amp;D.DOR)'!X40)</f>
        <v>975.00718003630288</v>
      </c>
      <c r="K11">
        <f>AVERAGE('Set_2 (R&amp;D.DOR)'!X78,'Set_2 (R&amp;D.DOR)'!X79,'Set_2 (R&amp;D.DOR)'!X80,'Set_2 (R&amp;D.DOR)'!X81)</f>
        <v>5931.9444444444425</v>
      </c>
      <c r="L11">
        <f>STDEV('Set_2 (R&amp;D.DOR)'!X78,'Set_2 (R&amp;D.DOR)'!X79,'Set_2 (R&amp;D.DOR)'!X80,'Set_2 (R&amp;D.DOR)'!X81)</f>
        <v>419.37698746255597</v>
      </c>
    </row>
    <row r="12" spans="2:12" x14ac:dyDescent="0.2">
      <c r="G12" t="s">
        <v>101</v>
      </c>
      <c r="H12">
        <v>2</v>
      </c>
      <c r="I12">
        <f>AVERAGE('Set_2 (R&amp;D.DOR)'!X42,'Set_2 (R&amp;D.DOR)'!X41,'Set_2 (R&amp;D.DOR)'!X43,'Set_2 (R&amp;D.DOR)'!X44,'Set_2 (R&amp;D.DOR)'!X45,'Set_2 (R&amp;D.DOR)'!X46,'Set_2 (R&amp;D.DOR)'!X47,'Set_2 (R&amp;D.DOR)'!X48,'Set_2 (R&amp;D.DOR)'!X49,'Set_2 (R&amp;D.DOR)'!X50,'Set_2 (R&amp;D.DOR)'!X51,'Set_2 (R&amp;D.DOR)'!X52,'Set_2 (R&amp;D.DOR)'!X53)</f>
        <v>4680.2991452991446</v>
      </c>
      <c r="J12">
        <f>STDEV('Set_2 (R&amp;D.DOR)'!X41,'Set_2 (R&amp;D.DOR)'!X42,'Set_2 (R&amp;D.DOR)'!X43,'Set_2 (R&amp;D.DOR)'!X44,'Set_2 (R&amp;D.DOR)'!X45,'Set_2 (R&amp;D.DOR)'!X46,'Set_2 (R&amp;D.DOR)'!X47,'Set_2 (R&amp;D.DOR)'!X48,'Set_2 (R&amp;D.DOR)'!X49,'Set_2 (R&amp;D.DOR)'!X50,'Set_2 (R&amp;D.DOR)'!X51,'Set_2 (R&amp;D.DOR)'!X52,'Set_2 (R&amp;D.DOR)'!X53)</f>
        <v>1171.4165129798721</v>
      </c>
      <c r="K12">
        <f>AVERAGE('Set_2 (R&amp;D.DOR)'!X82,'Set_2 (R&amp;D.DOR)'!X83,'Set_2 (R&amp;D.DOR)'!X84,'Set_2 (R&amp;D.DOR)'!X85)</f>
        <v>3029.1666666666661</v>
      </c>
      <c r="L12">
        <f>STDEV('Set_2 (R&amp;D.DOR)'!X82,'Set_2 (R&amp;D.DOR)'!X83,'Set_2 (R&amp;D.DOR)'!X84,'Set_2 (R&amp;D.DOR)'!X85)</f>
        <v>1892.5842121290125</v>
      </c>
    </row>
    <row r="13" spans="2:12" x14ac:dyDescent="0.2">
      <c r="G13" t="s">
        <v>102</v>
      </c>
      <c r="H13">
        <v>3</v>
      </c>
      <c r="I13">
        <f>AVERAGE('Set_2 (R&amp;D.DOR)'!X54,'Set_2 (R&amp;D.DOR)'!X55,'Set_2 (R&amp;D.DOR)'!X56,'Set_2 (R&amp;D.DOR)'!X57,'Set_2 (R&amp;D.DOR)'!X58,'Set_2 (R&amp;D.DOR)'!X59)</f>
        <v>3391.2037037037026</v>
      </c>
      <c r="J13">
        <f>STDEV('Set_2 (R&amp;D.DOR)'!X54,'Set_2 (R&amp;D.DOR)'!X55,'Set_2 (R&amp;D.DOR)'!X56,'Set_2 (R&amp;D.DOR)'!X57,'Set_2 (R&amp;D.DOR)'!X58,'Set_2 (R&amp;D.DOR)'!X59)</f>
        <v>977.064791605903</v>
      </c>
      <c r="K13">
        <f>AVERAGE('Set_2 (R&amp;D.DOR)'!X86,'Set_2 (R&amp;D.DOR)'!X87)</f>
        <v>4609.7222222222208</v>
      </c>
      <c r="L13">
        <f>STDEV('Set_2 (R&amp;D.DOR)'!X86,'Set_2 (R&amp;D.DOR)'!X87)</f>
        <v>2241.1356592606958</v>
      </c>
    </row>
    <row r="14" spans="2:12" x14ac:dyDescent="0.2">
      <c r="G14" t="s">
        <v>103</v>
      </c>
      <c r="H14">
        <v>4</v>
      </c>
      <c r="I14" t="e">
        <f>AVERAGE('Set_2 (R&amp;D.DOR)'!X60,'Set_2 (R&amp;D.DOR)'!X61,'Set_2 (R&amp;D.DOR)'!#REF!)</f>
        <v>#REF!</v>
      </c>
      <c r="J14" t="e">
        <f>STDEV('Set_2 (R&amp;D.DOR)'!X60,'Set_2 (R&amp;D.DOR)'!X61,'Set_2 (R&amp;D.DOR)'!#REF!)</f>
        <v>#REF!</v>
      </c>
      <c r="K14">
        <v>0</v>
      </c>
      <c r="L14">
        <v>0</v>
      </c>
    </row>
    <row r="15" spans="2:12" x14ac:dyDescent="0.2">
      <c r="G15" t="s">
        <v>104</v>
      </c>
      <c r="H15">
        <v>5</v>
      </c>
      <c r="I15">
        <f>AVERAGE('Set_2 (R&amp;D.DOR)'!X62,'Set_2 (R&amp;D.DOR)'!X63,'Set_2 (R&amp;D.DOR)'!X64)</f>
        <v>4999.9999999999991</v>
      </c>
      <c r="J15">
        <f>STDEV('Set_2 (R&amp;D.DOR)'!X62,'Set_2 (R&amp;D.DOR)'!X63,'Set_2 (R&amp;D.DOR)'!X64)</f>
        <v>840.48321639223991</v>
      </c>
      <c r="K15">
        <f>'Set_2 (R&amp;D.DOR)'!X88</f>
        <v>4577.7777777777765</v>
      </c>
      <c r="L15">
        <v>0</v>
      </c>
    </row>
    <row r="32" spans="2:2" x14ac:dyDescent="0.2">
      <c r="B32" t="s">
        <v>134</v>
      </c>
    </row>
    <row r="35" spans="3:6" x14ac:dyDescent="0.2">
      <c r="D35" t="s">
        <v>87</v>
      </c>
      <c r="E35" t="s">
        <v>88</v>
      </c>
      <c r="F35" t="s">
        <v>137</v>
      </c>
    </row>
    <row r="36" spans="3:6" x14ac:dyDescent="0.2">
      <c r="C36" t="s">
        <v>94</v>
      </c>
      <c r="D36">
        <f>AVERAGE('Set_2 (R&amp;D.DOR)'!AF3:AF64)</f>
        <v>20033.021831063303</v>
      </c>
      <c r="E36">
        <f>STDEV('Set_2 (R&amp;D.DOR)'!AF3:AF64)</f>
        <v>7286.6380735220073</v>
      </c>
      <c r="F36">
        <f>COUNT('Set_2 (R&amp;D.DOR)'!AF3:AF64)</f>
        <v>62</v>
      </c>
    </row>
    <row r="37" spans="3:6" x14ac:dyDescent="0.2">
      <c r="C37" t="s">
        <v>95</v>
      </c>
      <c r="D37">
        <f>AVERAGE('Set_2 (R&amp;D.DOR)'!AF65:AF88)</f>
        <v>16015.079017990467</v>
      </c>
      <c r="E37">
        <f>STDEV('Set_2 (R&amp;D.DOR)'!AF65:AF88)</f>
        <v>4546.4242939275591</v>
      </c>
      <c r="F37">
        <f>COUNT('Set_2 (R&amp;D.DOR)'!AF65:AF88)</f>
        <v>20</v>
      </c>
    </row>
    <row r="39" spans="3:6" x14ac:dyDescent="0.2">
      <c r="C39" t="s">
        <v>98</v>
      </c>
      <c r="D39">
        <f>TTEST('Set_2 (R&amp;D.DOR)'!AF3:AF64,'Set_2 (R&amp;D.DOR)'!AF65:AF88,2,2)</f>
        <v>2.2945397170600686E-2</v>
      </c>
    </row>
    <row r="42" spans="3:6" x14ac:dyDescent="0.2">
      <c r="C42" t="s">
        <v>139</v>
      </c>
    </row>
    <row r="44" spans="3:6" x14ac:dyDescent="0.2">
      <c r="D44" t="s">
        <v>87</v>
      </c>
      <c r="E44" t="s">
        <v>88</v>
      </c>
      <c r="F44" t="s">
        <v>137</v>
      </c>
    </row>
    <row r="45" spans="3:6" x14ac:dyDescent="0.2">
      <c r="C45" t="s">
        <v>94</v>
      </c>
      <c r="D45">
        <f>D36/1000</f>
        <v>20.033021831063301</v>
      </c>
      <c r="E45">
        <f>E36/1000</f>
        <v>7.2866380735220071</v>
      </c>
      <c r="F45">
        <f>COUNT('Set_2 (R&amp;D.DOR)'!AF13:AF74)</f>
        <v>62</v>
      </c>
    </row>
    <row r="46" spans="3:6" x14ac:dyDescent="0.2">
      <c r="C46" t="s">
        <v>95</v>
      </c>
      <c r="D46">
        <f>D37/1000</f>
        <v>16.015079017990466</v>
      </c>
      <c r="E46">
        <f>E37/1000</f>
        <v>4.5464242939275588</v>
      </c>
      <c r="F46">
        <f>COUNT('Set_2 (R&amp;D.DOR)'!AF75:AF97)</f>
        <v>10</v>
      </c>
    </row>
    <row r="79" spans="1:17" x14ac:dyDescent="0.2">
      <c r="L79" t="s">
        <v>138</v>
      </c>
    </row>
    <row r="80" spans="1:17" x14ac:dyDescent="0.2">
      <c r="A80" t="s">
        <v>100</v>
      </c>
      <c r="B80" t="s">
        <v>99</v>
      </c>
      <c r="C80" t="s">
        <v>105</v>
      </c>
      <c r="D80" t="s">
        <v>107</v>
      </c>
      <c r="E80" t="s">
        <v>106</v>
      </c>
      <c r="F80" t="s">
        <v>108</v>
      </c>
      <c r="H80" t="s">
        <v>99</v>
      </c>
      <c r="I80" t="s">
        <v>105</v>
      </c>
      <c r="J80" t="s">
        <v>106</v>
      </c>
      <c r="L80" t="s">
        <v>99</v>
      </c>
      <c r="M80" t="s">
        <v>105</v>
      </c>
      <c r="N80" t="s">
        <v>106</v>
      </c>
      <c r="P80" t="s">
        <v>107</v>
      </c>
      <c r="Q80" t="s">
        <v>108</v>
      </c>
    </row>
    <row r="81" spans="1:17" x14ac:dyDescent="0.2">
      <c r="A81" s="8">
        <v>43167</v>
      </c>
      <c r="B81">
        <v>-8</v>
      </c>
      <c r="C81">
        <v>0</v>
      </c>
      <c r="D81">
        <v>0</v>
      </c>
      <c r="E81">
        <v>0</v>
      </c>
      <c r="F81">
        <v>0</v>
      </c>
      <c r="H81">
        <v>-8</v>
      </c>
      <c r="I81">
        <v>0</v>
      </c>
      <c r="J81">
        <v>0</v>
      </c>
      <c r="L81">
        <v>-8</v>
      </c>
      <c r="M81">
        <f>I81/1000</f>
        <v>0</v>
      </c>
      <c r="N81">
        <f>J81/1000</f>
        <v>0</v>
      </c>
      <c r="P81">
        <f>D81/1000</f>
        <v>0</v>
      </c>
      <c r="Q81">
        <f>F81/1000</f>
        <v>0</v>
      </c>
    </row>
    <row r="82" spans="1:17" x14ac:dyDescent="0.2">
      <c r="A82" s="8">
        <v>43198</v>
      </c>
      <c r="B82">
        <v>-7</v>
      </c>
      <c r="C82">
        <v>0</v>
      </c>
      <c r="D82">
        <v>0</v>
      </c>
      <c r="E82">
        <v>0</v>
      </c>
      <c r="F82">
        <v>0</v>
      </c>
      <c r="H82">
        <v>-7</v>
      </c>
      <c r="I82">
        <v>0</v>
      </c>
      <c r="J82">
        <v>0</v>
      </c>
      <c r="L82">
        <v>-7</v>
      </c>
      <c r="M82">
        <f t="shared" ref="M82:M94" si="0">I82/1000</f>
        <v>0</v>
      </c>
      <c r="N82">
        <f t="shared" ref="N82:N94" si="1">J82/1000</f>
        <v>0</v>
      </c>
      <c r="P82">
        <f t="shared" ref="P82:P94" si="2">D82/1000</f>
        <v>0</v>
      </c>
      <c r="Q82">
        <f t="shared" ref="Q82:Q94" si="3">F82/1000</f>
        <v>0</v>
      </c>
    </row>
    <row r="83" spans="1:17" x14ac:dyDescent="0.2">
      <c r="A83" s="8">
        <v>43228</v>
      </c>
      <c r="B83">
        <v>-6</v>
      </c>
      <c r="C83">
        <v>0</v>
      </c>
      <c r="D83">
        <v>0</v>
      </c>
      <c r="E83">
        <v>0</v>
      </c>
      <c r="F83">
        <v>0</v>
      </c>
      <c r="H83">
        <v>-6</v>
      </c>
      <c r="I83">
        <v>0</v>
      </c>
      <c r="J83">
        <v>0</v>
      </c>
      <c r="L83">
        <v>-6</v>
      </c>
      <c r="M83">
        <f t="shared" si="0"/>
        <v>0</v>
      </c>
      <c r="N83">
        <f t="shared" si="1"/>
        <v>0</v>
      </c>
      <c r="P83">
        <f t="shared" si="2"/>
        <v>0</v>
      </c>
      <c r="Q83">
        <f t="shared" si="3"/>
        <v>0</v>
      </c>
    </row>
    <row r="84" spans="1:17" x14ac:dyDescent="0.2">
      <c r="A84" s="8">
        <v>43259</v>
      </c>
      <c r="B84">
        <v>-5</v>
      </c>
      <c r="C84">
        <v>41579.916361154188</v>
      </c>
      <c r="D84">
        <v>0</v>
      </c>
      <c r="E84">
        <v>0</v>
      </c>
      <c r="F84">
        <v>0</v>
      </c>
      <c r="H84">
        <v>-5</v>
      </c>
      <c r="J84">
        <v>0</v>
      </c>
      <c r="L84">
        <v>-5</v>
      </c>
      <c r="M84">
        <f t="shared" si="0"/>
        <v>0</v>
      </c>
      <c r="N84">
        <f t="shared" si="1"/>
        <v>0</v>
      </c>
      <c r="P84">
        <f t="shared" si="2"/>
        <v>0</v>
      </c>
      <c r="Q84">
        <f t="shared" si="3"/>
        <v>0</v>
      </c>
    </row>
    <row r="85" spans="1:17" x14ac:dyDescent="0.2">
      <c r="A85" s="8">
        <v>43289</v>
      </c>
      <c r="B85">
        <v>-4</v>
      </c>
      <c r="C85">
        <v>0</v>
      </c>
      <c r="D85">
        <v>0</v>
      </c>
      <c r="E85">
        <v>16863.749614405577</v>
      </c>
      <c r="F85">
        <v>5731.7090190714534</v>
      </c>
      <c r="H85">
        <v>-4</v>
      </c>
      <c r="I85">
        <v>0</v>
      </c>
      <c r="J85">
        <v>16863.749614405577</v>
      </c>
      <c r="L85">
        <v>-4</v>
      </c>
      <c r="M85">
        <f t="shared" si="0"/>
        <v>0</v>
      </c>
      <c r="N85">
        <f t="shared" si="1"/>
        <v>16.863749614405577</v>
      </c>
      <c r="P85">
        <f t="shared" si="2"/>
        <v>0</v>
      </c>
      <c r="Q85">
        <f t="shared" si="3"/>
        <v>5.7317090190714532</v>
      </c>
    </row>
    <row r="86" spans="1:17" x14ac:dyDescent="0.2">
      <c r="A86" s="8">
        <v>43320</v>
      </c>
      <c r="B86">
        <v>-3</v>
      </c>
      <c r="C86">
        <v>0</v>
      </c>
      <c r="D86">
        <v>0</v>
      </c>
      <c r="E86">
        <f>AVERAGE('Set_2 (R&amp;D.DOR)'!AF72:AF77)</f>
        <v>17111.912112520753</v>
      </c>
      <c r="F86">
        <f>STDEV('Set_2 (R&amp;D.DOR)'!AF72:AF77)</f>
        <v>4532.3743096845283</v>
      </c>
      <c r="H86">
        <v>-3</v>
      </c>
      <c r="I86">
        <v>0</v>
      </c>
      <c r="J86">
        <v>13298.951918750065</v>
      </c>
      <c r="L86">
        <v>-3</v>
      </c>
      <c r="M86">
        <f t="shared" si="0"/>
        <v>0</v>
      </c>
      <c r="N86">
        <f t="shared" si="1"/>
        <v>13.298951918750065</v>
      </c>
      <c r="P86">
        <f t="shared" si="2"/>
        <v>0</v>
      </c>
      <c r="Q86">
        <f t="shared" si="3"/>
        <v>4.5323743096845286</v>
      </c>
    </row>
    <row r="87" spans="1:17" x14ac:dyDescent="0.2">
      <c r="A87" s="8">
        <v>43351</v>
      </c>
      <c r="B87">
        <v>-2</v>
      </c>
      <c r="C87">
        <f>AVERAGE('Set_2 (R&amp;D.DOR)'!AF6:AF58)</f>
        <v>20423.889979922871</v>
      </c>
      <c r="D87">
        <f>STDEV('Set_2 (R&amp;D.DOR)'!AF6:AF58)</f>
        <v>7056.4880210623378</v>
      </c>
      <c r="E87">
        <f>AVERAGE('Set_2 (R&amp;D.DOR)'!AF78)</f>
        <v>20782.173263147914</v>
      </c>
      <c r="F87">
        <v>0</v>
      </c>
      <c r="H87">
        <v>-2</v>
      </c>
      <c r="I87">
        <v>20285.049422427539</v>
      </c>
      <c r="J87">
        <v>18749.88431521277</v>
      </c>
      <c r="L87">
        <v>-2</v>
      </c>
      <c r="M87">
        <f t="shared" si="0"/>
        <v>20.285049422427537</v>
      </c>
      <c r="N87">
        <f t="shared" si="1"/>
        <v>18.749884315212771</v>
      </c>
      <c r="P87">
        <f t="shared" si="2"/>
        <v>7.0564880210623375</v>
      </c>
      <c r="Q87">
        <f t="shared" si="3"/>
        <v>0</v>
      </c>
    </row>
    <row r="88" spans="1:17" x14ac:dyDescent="0.2">
      <c r="A88" s="8">
        <v>43381</v>
      </c>
      <c r="B88">
        <v>-1</v>
      </c>
      <c r="C88">
        <f>AVERAGE('Set_2 (R&amp;D.DOR)'!AF3:AF59)</f>
        <v>20088.499054708551</v>
      </c>
      <c r="D88">
        <f>STDEV('Set_2 (R&amp;D.DOR)'!AF3:AF59)</f>
        <v>7115.3359027634524</v>
      </c>
      <c r="E88">
        <f>AVERAGE('Set_2 (R&amp;D.DOR)'!AF68:AF81)</f>
        <v>16757.434380815794</v>
      </c>
      <c r="F88">
        <f>STDEV('Set_2 (R&amp;D.DOR)'!AF68:AF81)</f>
        <v>4455.9272663916963</v>
      </c>
      <c r="H88">
        <v>-1</v>
      </c>
      <c r="I88">
        <v>19670.723851302675</v>
      </c>
      <c r="J88">
        <v>17359.864250422164</v>
      </c>
      <c r="L88">
        <v>-1</v>
      </c>
      <c r="M88">
        <f t="shared" si="0"/>
        <v>19.670723851302675</v>
      </c>
      <c r="N88">
        <f t="shared" si="1"/>
        <v>17.359864250422163</v>
      </c>
      <c r="P88">
        <f t="shared" si="2"/>
        <v>7.1153359027634524</v>
      </c>
      <c r="Q88">
        <f t="shared" si="3"/>
        <v>4.4559272663916962</v>
      </c>
    </row>
    <row r="89" spans="1:17" x14ac:dyDescent="0.2">
      <c r="A89" s="8">
        <v>43412</v>
      </c>
      <c r="B89">
        <v>0</v>
      </c>
      <c r="C89">
        <f>AVERAGE('Set_2 (R&amp;D.DOR)'!AF4:AF63)</f>
        <v>19754.080607941767</v>
      </c>
      <c r="D89">
        <f>STDEV('Set_2 (R&amp;D.DOR)'!AF4:AF63)</f>
        <v>7072.6979397313044</v>
      </c>
      <c r="E89">
        <f>AVERAGE('Set_2 (R&amp;D.DOR)'!AF74:AF85)</f>
        <v>17354.876087819528</v>
      </c>
      <c r="F89">
        <f>STDEV('Set_2 (R&amp;D.DOR)'!AF74:AF85)</f>
        <v>5254.4096987530038</v>
      </c>
      <c r="H89">
        <v>0</v>
      </c>
      <c r="I89">
        <v>19976.160476054545</v>
      </c>
      <c r="J89">
        <v>16906.959262919892</v>
      </c>
      <c r="L89">
        <v>0</v>
      </c>
      <c r="M89">
        <f t="shared" si="0"/>
        <v>19.976160476054545</v>
      </c>
      <c r="N89">
        <f t="shared" si="1"/>
        <v>16.906959262919891</v>
      </c>
      <c r="P89">
        <f t="shared" si="2"/>
        <v>7.0726979397313041</v>
      </c>
      <c r="Q89">
        <f t="shared" si="3"/>
        <v>5.2544096987530038</v>
      </c>
    </row>
    <row r="90" spans="1:17" x14ac:dyDescent="0.2">
      <c r="A90" s="8">
        <v>43442</v>
      </c>
      <c r="B90">
        <v>1</v>
      </c>
      <c r="C90">
        <f>AVERAGE('Set_2 (R&amp;D.DOR)'!AF9:AF64)</f>
        <v>20133.03997105017</v>
      </c>
      <c r="D90">
        <f>STDEV('Set_2 (R&amp;D.DOR)'!AF9:AF64)</f>
        <v>7391.0483444944075</v>
      </c>
      <c r="E90">
        <f>AVERAGE('Set_2 (R&amp;D.DOR)'!AF65:AF83)</f>
        <v>16205.887869659407</v>
      </c>
      <c r="F90">
        <f>STDEV('Set_2 (R&amp;D.DOR)'!AF65:AF83)</f>
        <v>4587.9943364012315</v>
      </c>
      <c r="H90">
        <v>1</v>
      </c>
      <c r="I90">
        <v>19973.88071779938</v>
      </c>
      <c r="J90">
        <v>17278.833330397225</v>
      </c>
      <c r="L90">
        <v>1</v>
      </c>
      <c r="M90">
        <f t="shared" si="0"/>
        <v>19.973880717799382</v>
      </c>
      <c r="N90">
        <f t="shared" si="1"/>
        <v>17.278833330397227</v>
      </c>
      <c r="P90">
        <f t="shared" si="2"/>
        <v>7.3910483444944077</v>
      </c>
      <c r="Q90">
        <f t="shared" si="3"/>
        <v>4.5879943364012314</v>
      </c>
    </row>
    <row r="91" spans="1:17" x14ac:dyDescent="0.2">
      <c r="A91" t="s">
        <v>101</v>
      </c>
      <c r="B91">
        <v>2</v>
      </c>
      <c r="C91">
        <f>AVERAGE('Set_2 (R&amp;D.DOR)'!AF5:AF67)</f>
        <v>20087.046824279758</v>
      </c>
      <c r="D91">
        <f>STDEV('Set_2 (R&amp;D.DOR)'!AF5:AF67)</f>
        <v>7063.0443445496849</v>
      </c>
      <c r="E91">
        <f>AVERAGE('Set_2 (R&amp;D.DOR)'!AF69:AF86)</f>
        <v>15800.223872086439</v>
      </c>
      <c r="F91">
        <f>STDEV('Set_2 (R&amp;D.DOR)'!AF69:AF86)</f>
        <v>5026.8302306701489</v>
      </c>
      <c r="H91">
        <v>2</v>
      </c>
      <c r="I91">
        <v>19754.080607941767</v>
      </c>
      <c r="J91">
        <v>16775.654634516748</v>
      </c>
      <c r="L91">
        <v>2</v>
      </c>
      <c r="M91">
        <f t="shared" si="0"/>
        <v>19.754080607941766</v>
      </c>
      <c r="N91">
        <f t="shared" si="1"/>
        <v>16.775654634516748</v>
      </c>
      <c r="P91">
        <f t="shared" si="2"/>
        <v>7.0630443445496844</v>
      </c>
      <c r="Q91">
        <f t="shared" si="3"/>
        <v>5.0268302306701491</v>
      </c>
    </row>
    <row r="92" spans="1:17" x14ac:dyDescent="0.2">
      <c r="A92" t="s">
        <v>102</v>
      </c>
      <c r="B92">
        <v>3</v>
      </c>
      <c r="C92">
        <f>AVERAGE('Set_2 (R&amp;D.DOR)'!AF11:AF62)</f>
        <v>19931.490121320905</v>
      </c>
      <c r="D92">
        <f>STDEV('Set_2 (R&amp;D.DOR)'!AF70:AF87)</f>
        <v>5174.6726558108403</v>
      </c>
      <c r="E92">
        <f>AVERAGE('Set_2 (R&amp;D.DOR)'!AF70:AF87)</f>
        <v>15931.785220142181</v>
      </c>
      <c r="F92">
        <f>STDEV('Set_2 (R&amp;D.DOR)'!AF70:AF87)</f>
        <v>5174.6726558108403</v>
      </c>
      <c r="H92">
        <v>3</v>
      </c>
      <c r="I92">
        <v>20204.849626887688</v>
      </c>
      <c r="J92">
        <v>16055.947542243268</v>
      </c>
      <c r="L92">
        <v>3</v>
      </c>
      <c r="M92">
        <f t="shared" si="0"/>
        <v>20.20484962688769</v>
      </c>
      <c r="N92">
        <f t="shared" si="1"/>
        <v>16.055947542243267</v>
      </c>
      <c r="P92">
        <f t="shared" si="2"/>
        <v>5.1746726558108405</v>
      </c>
      <c r="Q92">
        <f t="shared" si="3"/>
        <v>5.1746726558108405</v>
      </c>
    </row>
    <row r="93" spans="1:17" x14ac:dyDescent="0.2">
      <c r="A93" t="s">
        <v>103</v>
      </c>
      <c r="B93">
        <v>4</v>
      </c>
      <c r="C93">
        <f>AVERAGE('Set_2 (R&amp;D.DOR)'!AF12:AF50)</f>
        <v>20610.75569697583</v>
      </c>
      <c r="D93">
        <f>STDEV('Set_2 (R&amp;D.DOR)'!AF12:AF50)</f>
        <v>7508.2613230761945</v>
      </c>
      <c r="E93">
        <v>0</v>
      </c>
      <c r="F93">
        <v>0</v>
      </c>
      <c r="H93">
        <v>4</v>
      </c>
      <c r="I93">
        <v>19560.222276764638</v>
      </c>
      <c r="J93">
        <v>0</v>
      </c>
      <c r="L93">
        <v>4</v>
      </c>
      <c r="M93">
        <f t="shared" si="0"/>
        <v>19.560222276764637</v>
      </c>
      <c r="N93">
        <f t="shared" si="1"/>
        <v>0</v>
      </c>
      <c r="P93">
        <f t="shared" si="2"/>
        <v>7.5082613230761943</v>
      </c>
      <c r="Q93">
        <f t="shared" si="3"/>
        <v>0</v>
      </c>
    </row>
    <row r="94" spans="1:17" x14ac:dyDescent="0.2">
      <c r="A94" t="s">
        <v>104</v>
      </c>
      <c r="B94">
        <v>5</v>
      </c>
      <c r="C94">
        <f>AVERAGE('Set_2 (R&amp;D.DOR)'!AF19:AF51)</f>
        <v>20961.292392895615</v>
      </c>
      <c r="D94">
        <f>STDEV('Set_2 (R&amp;D.DOR)'!AF19:AF51)</f>
        <v>7769.1594644324896</v>
      </c>
      <c r="E94">
        <f>AVERAGE('Set_2 (R&amp;D.DOR)'!AF71)</f>
        <v>12389.881606230905</v>
      </c>
      <c r="F94">
        <v>0</v>
      </c>
      <c r="H94">
        <v>5</v>
      </c>
      <c r="I94">
        <v>20398.478633494113</v>
      </c>
      <c r="J94">
        <v>15041.408007081987</v>
      </c>
      <c r="L94">
        <v>5</v>
      </c>
      <c r="M94">
        <f t="shared" si="0"/>
        <v>20.398478633494111</v>
      </c>
      <c r="N94">
        <f t="shared" si="1"/>
        <v>15.041408007081987</v>
      </c>
      <c r="P94">
        <f t="shared" si="2"/>
        <v>7.7691594644324899</v>
      </c>
      <c r="Q94">
        <f t="shared" si="3"/>
        <v>0</v>
      </c>
    </row>
  </sheetData>
  <pageMargins left="0.7" right="0.7" top="0.75" bottom="0.75" header="0.3" footer="0.3"/>
  <ignoredErrors>
    <ignoredError sqref="D36" evalError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194"/>
  <sheetViews>
    <sheetView tabSelected="1" topLeftCell="A171" zoomScale="125" workbookViewId="0">
      <selection activeCell="B191" sqref="B191"/>
    </sheetView>
  </sheetViews>
  <sheetFormatPr baseColWidth="10" defaultColWidth="11" defaultRowHeight="16" x14ac:dyDescent="0.2"/>
  <cols>
    <col min="19" max="19" width="11" style="15"/>
    <col min="23" max="23" width="12.1640625" bestFit="1" customWidth="1"/>
    <col min="31" max="31" width="50.1640625" customWidth="1"/>
  </cols>
  <sheetData>
    <row r="1" spans="1:47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140</v>
      </c>
      <c r="L1" s="14" t="s">
        <v>76</v>
      </c>
      <c r="M1" s="14" t="s">
        <v>77</v>
      </c>
      <c r="N1" s="14" t="s">
        <v>78</v>
      </c>
      <c r="O1" s="14" t="s">
        <v>79</v>
      </c>
      <c r="P1" t="s">
        <v>80</v>
      </c>
      <c r="Q1" t="s">
        <v>81</v>
      </c>
      <c r="R1" t="s">
        <v>86</v>
      </c>
      <c r="S1" s="15" t="s">
        <v>87</v>
      </c>
      <c r="T1" t="s">
        <v>88</v>
      </c>
      <c r="U1" t="s">
        <v>92</v>
      </c>
      <c r="V1" t="s">
        <v>141</v>
      </c>
      <c r="W1" t="s">
        <v>142</v>
      </c>
      <c r="X1" t="s">
        <v>10</v>
      </c>
      <c r="Y1" s="19" t="s">
        <v>2</v>
      </c>
      <c r="Z1" s="20" t="s">
        <v>1</v>
      </c>
      <c r="AA1" s="19" t="s">
        <v>144</v>
      </c>
      <c r="AB1" s="19" t="s">
        <v>145</v>
      </c>
      <c r="AC1" s="19" t="s">
        <v>88</v>
      </c>
      <c r="AD1" t="s">
        <v>5</v>
      </c>
      <c r="AE1" s="7" t="s">
        <v>2</v>
      </c>
      <c r="AF1" s="7" t="s">
        <v>126</v>
      </c>
      <c r="AG1" s="7" t="s">
        <v>88</v>
      </c>
      <c r="AH1" s="4" t="s">
        <v>5</v>
      </c>
      <c r="AI1" t="s">
        <v>246</v>
      </c>
      <c r="AM1" t="s">
        <v>94</v>
      </c>
      <c r="AN1" t="s">
        <v>95</v>
      </c>
      <c r="AP1" t="s">
        <v>248</v>
      </c>
    </row>
    <row r="2" spans="1:47" ht="17" thickTop="1" x14ac:dyDescent="0.2">
      <c r="A2">
        <v>1357</v>
      </c>
      <c r="B2">
        <v>20180810</v>
      </c>
      <c r="C2" t="s">
        <v>63</v>
      </c>
      <c r="D2" t="s">
        <v>25</v>
      </c>
      <c r="E2" s="1" t="s">
        <v>13</v>
      </c>
      <c r="F2" t="s">
        <v>27</v>
      </c>
      <c r="G2">
        <v>10</v>
      </c>
      <c r="H2">
        <v>7</v>
      </c>
      <c r="I2">
        <v>1</v>
      </c>
      <c r="J2" t="s">
        <v>47</v>
      </c>
      <c r="K2">
        <v>0.3</v>
      </c>
      <c r="L2" s="14">
        <v>47</v>
      </c>
      <c r="M2" s="14">
        <v>83</v>
      </c>
      <c r="N2" s="14">
        <v>79</v>
      </c>
      <c r="O2" s="14">
        <v>87</v>
      </c>
      <c r="P2" s="14">
        <v>64</v>
      </c>
      <c r="Q2" s="14">
        <v>86</v>
      </c>
      <c r="R2">
        <f>SUM(L2:Q2)</f>
        <v>446</v>
      </c>
      <c r="S2" s="15">
        <f>AVERAGE(L2:Q2)</f>
        <v>74.333333333333329</v>
      </c>
      <c r="T2">
        <f>STDEV(L2:Q2)</f>
        <v>15.794513815457162</v>
      </c>
      <c r="U2">
        <f>COUNT(L2:Q2)*9</f>
        <v>54</v>
      </c>
      <c r="V2">
        <f>R2/(U2*(0.1*0.1*0.01))</f>
        <v>82592.592592592569</v>
      </c>
      <c r="W2">
        <f>(K2*V2)/20</f>
        <v>1238.8888888888885</v>
      </c>
      <c r="Y2" t="s">
        <v>146</v>
      </c>
      <c r="Z2" s="21" t="s">
        <v>147</v>
      </c>
      <c r="AA2" t="s">
        <v>148</v>
      </c>
      <c r="AB2">
        <v>0.2106854658857332</v>
      </c>
      <c r="AC2">
        <v>4.0924417549994992E-2</v>
      </c>
      <c r="AD2" t="s">
        <v>26</v>
      </c>
      <c r="AE2" t="s">
        <v>234</v>
      </c>
      <c r="AF2">
        <v>0.37986525682978933</v>
      </c>
      <c r="AG2">
        <v>7.4097312528521558E-2</v>
      </c>
      <c r="AH2" t="s">
        <v>27</v>
      </c>
      <c r="AI2">
        <f t="shared" ref="AI2:AI37" si="0">W2/AF2</f>
        <v>3261.3903657001511</v>
      </c>
      <c r="AL2" t="s">
        <v>87</v>
      </c>
      <c r="AM2">
        <f>AVERAGE(AI2:AI91)</f>
        <v>5968.4704560563969</v>
      </c>
      <c r="AN2">
        <f>AVERAGE(AI92:AI170)</f>
        <v>6748.013730636746</v>
      </c>
      <c r="AP2">
        <f>TTEST(AI2:AI91,AI92:AI170,2,2)</f>
        <v>7.5987200505104532E-2</v>
      </c>
      <c r="AU2">
        <v>1238.8888888888885</v>
      </c>
    </row>
    <row r="3" spans="1:47" x14ac:dyDescent="0.2">
      <c r="A3">
        <v>1359</v>
      </c>
      <c r="B3">
        <v>20180810</v>
      </c>
      <c r="C3" t="s">
        <v>63</v>
      </c>
      <c r="D3" t="s">
        <v>25</v>
      </c>
      <c r="E3" s="1" t="s">
        <v>13</v>
      </c>
      <c r="F3" t="s">
        <v>27</v>
      </c>
      <c r="G3">
        <v>10</v>
      </c>
      <c r="H3">
        <v>7</v>
      </c>
      <c r="I3">
        <v>2</v>
      </c>
      <c r="J3" t="s">
        <v>47</v>
      </c>
      <c r="K3">
        <v>0.3</v>
      </c>
      <c r="L3" s="14">
        <v>122</v>
      </c>
      <c r="M3" s="14">
        <v>120</v>
      </c>
      <c r="N3" s="14">
        <v>105</v>
      </c>
      <c r="O3" s="14">
        <v>80</v>
      </c>
      <c r="P3" s="14">
        <v>116</v>
      </c>
      <c r="Q3" s="14">
        <v>101</v>
      </c>
      <c r="R3">
        <f>SUM(L3:Q3)</f>
        <v>644</v>
      </c>
      <c r="S3" s="15">
        <f>AVERAGE(L3:Q3)</f>
        <v>107.33333333333333</v>
      </c>
      <c r="T3">
        <f>STDEV(L3:Q3)</f>
        <v>15.769168230019798</v>
      </c>
      <c r="U3">
        <f>COUNT(L3:Q3)*9</f>
        <v>54</v>
      </c>
      <c r="V3">
        <f>R3/(U3*(0.1*0.1*0.01))</f>
        <v>119259.25925925924</v>
      </c>
      <c r="W3">
        <f>(K3*V3)/20</f>
        <v>1788.8888888888887</v>
      </c>
      <c r="Y3" t="s">
        <v>146</v>
      </c>
      <c r="Z3" s="21">
        <v>20180810</v>
      </c>
      <c r="AA3" t="s">
        <v>149</v>
      </c>
      <c r="AB3">
        <v>0.20060561349681283</v>
      </c>
      <c r="AC3">
        <v>2.962640431868311E-2</v>
      </c>
      <c r="AD3" t="s">
        <v>26</v>
      </c>
      <c r="AE3" t="s">
        <v>234</v>
      </c>
      <c r="AF3">
        <v>0.37986525682978933</v>
      </c>
      <c r="AG3">
        <v>7.4097312528521558E-2</v>
      </c>
      <c r="AH3" t="s">
        <v>27</v>
      </c>
      <c r="AI3">
        <f t="shared" si="0"/>
        <v>4709.2721872441653</v>
      </c>
      <c r="AL3" t="s">
        <v>88</v>
      </c>
      <c r="AM3">
        <f>STDEV(AI2:AI91)</f>
        <v>2604.5027067205706</v>
      </c>
      <c r="AN3">
        <f>STDEV(AI92:AI170)</f>
        <v>2968.1093812126833</v>
      </c>
      <c r="AU3">
        <v>1788.8888888888887</v>
      </c>
    </row>
    <row r="4" spans="1:47" x14ac:dyDescent="0.2">
      <c r="A4">
        <v>1361</v>
      </c>
      <c r="B4">
        <v>20180810</v>
      </c>
      <c r="C4" t="s">
        <v>63</v>
      </c>
      <c r="D4" t="s">
        <v>25</v>
      </c>
      <c r="E4" s="1" t="s">
        <v>13</v>
      </c>
      <c r="F4" t="s">
        <v>27</v>
      </c>
      <c r="G4">
        <v>10</v>
      </c>
      <c r="H4">
        <v>8</v>
      </c>
      <c r="I4">
        <v>1</v>
      </c>
      <c r="J4" t="s">
        <v>47</v>
      </c>
      <c r="K4">
        <v>0.3</v>
      </c>
      <c r="L4" s="14">
        <v>101</v>
      </c>
      <c r="M4" s="14">
        <v>60</v>
      </c>
      <c r="N4" s="14">
        <v>104</v>
      </c>
      <c r="O4" s="14">
        <v>83</v>
      </c>
      <c r="P4" s="14">
        <v>111</v>
      </c>
      <c r="Q4" s="14">
        <v>121</v>
      </c>
      <c r="R4">
        <f>SUM(L4:Q4)</f>
        <v>580</v>
      </c>
      <c r="S4" s="15">
        <f>AVERAGE(L4:Q4)</f>
        <v>96.666666666666671</v>
      </c>
      <c r="T4">
        <f>STDEV(L4:Q4)</f>
        <v>21.914987261385008</v>
      </c>
      <c r="U4">
        <f>COUNT(L4:Q4)*9</f>
        <v>54</v>
      </c>
      <c r="V4">
        <f>R4/(U4*(0.1*0.1*0.01))</f>
        <v>107407.40740740739</v>
      </c>
      <c r="W4">
        <f>(K4*V4)/20</f>
        <v>1611.1111111111109</v>
      </c>
      <c r="Y4" t="s">
        <v>146</v>
      </c>
      <c r="Z4" s="21">
        <v>20180810</v>
      </c>
      <c r="AA4" t="s">
        <v>150</v>
      </c>
      <c r="AB4">
        <v>0.18109140128952958</v>
      </c>
      <c r="AC4">
        <v>3.579803139604984E-2</v>
      </c>
      <c r="AD4" t="s">
        <v>26</v>
      </c>
      <c r="AE4" t="s">
        <v>234</v>
      </c>
      <c r="AF4">
        <v>0.28981543040545493</v>
      </c>
      <c r="AG4">
        <v>7.1907677683396398E-2</v>
      </c>
      <c r="AH4" t="s">
        <v>27</v>
      </c>
      <c r="AI4">
        <f t="shared" si="0"/>
        <v>5559.0936233351995</v>
      </c>
      <c r="AU4">
        <v>1611.1111111111109</v>
      </c>
    </row>
    <row r="5" spans="1:47" x14ac:dyDescent="0.2">
      <c r="A5">
        <v>1363</v>
      </c>
      <c r="B5">
        <v>20180810</v>
      </c>
      <c r="C5" t="s">
        <v>63</v>
      </c>
      <c r="D5" t="s">
        <v>25</v>
      </c>
      <c r="E5" s="1" t="s">
        <v>13</v>
      </c>
      <c r="F5" t="s">
        <v>27</v>
      </c>
      <c r="G5">
        <v>10</v>
      </c>
      <c r="H5">
        <v>8</v>
      </c>
      <c r="I5">
        <v>2</v>
      </c>
      <c r="J5" t="s">
        <v>47</v>
      </c>
      <c r="K5">
        <v>0.3</v>
      </c>
      <c r="L5" s="14">
        <v>85</v>
      </c>
      <c r="M5" s="14">
        <v>102</v>
      </c>
      <c r="N5" s="14">
        <v>75</v>
      </c>
      <c r="O5" s="14">
        <v>105</v>
      </c>
      <c r="P5" s="14">
        <v>90</v>
      </c>
      <c r="Q5" s="14">
        <v>91</v>
      </c>
      <c r="R5">
        <f>SUM(L5:Q5)</f>
        <v>548</v>
      </c>
      <c r="S5" s="15">
        <f>AVERAGE(L5:Q5)</f>
        <v>91.333333333333329</v>
      </c>
      <c r="T5">
        <f>STDEV(L5:Q5)</f>
        <v>11.03932365077984</v>
      </c>
      <c r="U5">
        <f>COUNT(L5:Q5)*9</f>
        <v>54</v>
      </c>
      <c r="V5">
        <f>R5/(U5*(0.1*0.1*0.01))</f>
        <v>101481.48148148146</v>
      </c>
      <c r="W5">
        <f>(K5*V5)/20</f>
        <v>1522.2222222222219</v>
      </c>
      <c r="Y5" t="s">
        <v>146</v>
      </c>
      <c r="Z5" s="21">
        <v>20180810</v>
      </c>
      <c r="AA5" t="s">
        <v>151</v>
      </c>
      <c r="AB5">
        <v>0.23157244936288007</v>
      </c>
      <c r="AC5">
        <v>5.1828399999467915E-2</v>
      </c>
      <c r="AD5" t="s">
        <v>26</v>
      </c>
      <c r="AE5" t="s">
        <v>234</v>
      </c>
      <c r="AF5">
        <v>0.28981543040545493</v>
      </c>
      <c r="AG5">
        <v>7.1907677683396398E-2</v>
      </c>
      <c r="AH5" t="s">
        <v>27</v>
      </c>
      <c r="AI5">
        <f t="shared" si="0"/>
        <v>5252.3850096339474</v>
      </c>
      <c r="AU5">
        <v>1522.2222222222219</v>
      </c>
    </row>
    <row r="6" spans="1:47" s="16" customFormat="1" x14ac:dyDescent="0.2">
      <c r="A6" s="16">
        <v>1365</v>
      </c>
      <c r="B6" s="16">
        <v>20180810</v>
      </c>
      <c r="C6" s="16" t="s">
        <v>63</v>
      </c>
      <c r="D6" s="16" t="s">
        <v>25</v>
      </c>
      <c r="E6" s="17" t="s">
        <v>13</v>
      </c>
      <c r="F6" s="16" t="s">
        <v>27</v>
      </c>
      <c r="G6" s="16">
        <v>10</v>
      </c>
      <c r="I6" s="16">
        <v>1</v>
      </c>
      <c r="J6" s="16" t="s">
        <v>254</v>
      </c>
      <c r="K6" s="16">
        <v>0.3</v>
      </c>
      <c r="L6" s="18">
        <v>101</v>
      </c>
      <c r="M6" s="18"/>
      <c r="N6" s="18"/>
      <c r="O6" s="18"/>
      <c r="P6" s="18"/>
      <c r="Q6" s="18"/>
      <c r="S6" s="23"/>
      <c r="X6" s="16" t="s">
        <v>258</v>
      </c>
      <c r="Z6" s="24"/>
    </row>
    <row r="7" spans="1:47" s="16" customFormat="1" x14ac:dyDescent="0.2">
      <c r="A7" s="16">
        <v>1367</v>
      </c>
      <c r="B7" s="16">
        <v>20180810</v>
      </c>
      <c r="C7" s="16" t="s">
        <v>63</v>
      </c>
      <c r="D7" s="16" t="s">
        <v>25</v>
      </c>
      <c r="E7" s="17" t="s">
        <v>13</v>
      </c>
      <c r="F7" s="16" t="s">
        <v>27</v>
      </c>
      <c r="J7" s="16" t="s">
        <v>255</v>
      </c>
      <c r="K7" s="16">
        <v>0.3</v>
      </c>
      <c r="L7" s="18">
        <v>165</v>
      </c>
      <c r="M7" s="18">
        <v>128</v>
      </c>
      <c r="N7" s="18">
        <v>131</v>
      </c>
      <c r="O7" s="18">
        <v>107</v>
      </c>
      <c r="P7" s="18"/>
      <c r="Q7" s="18"/>
      <c r="S7" s="23"/>
      <c r="X7" s="16" t="s">
        <v>259</v>
      </c>
      <c r="Z7" s="24"/>
    </row>
    <row r="8" spans="1:47" s="16" customFormat="1" x14ac:dyDescent="0.2">
      <c r="A8" s="16">
        <v>1369</v>
      </c>
      <c r="B8" s="16">
        <v>20180810</v>
      </c>
      <c r="C8" s="16" t="s">
        <v>63</v>
      </c>
      <c r="D8" s="16" t="s">
        <v>25</v>
      </c>
      <c r="E8" s="17" t="s">
        <v>13</v>
      </c>
      <c r="F8" s="16" t="s">
        <v>27</v>
      </c>
      <c r="G8" s="16">
        <v>10</v>
      </c>
      <c r="H8" s="16">
        <v>10</v>
      </c>
      <c r="I8" s="16">
        <v>1</v>
      </c>
      <c r="J8" s="16" t="s">
        <v>47</v>
      </c>
      <c r="K8" s="16">
        <v>0.3</v>
      </c>
      <c r="L8" s="18">
        <v>90</v>
      </c>
      <c r="M8" s="18">
        <v>106</v>
      </c>
      <c r="N8" s="18">
        <v>97</v>
      </c>
      <c r="O8" s="18">
        <v>63</v>
      </c>
      <c r="P8" s="18">
        <v>71</v>
      </c>
      <c r="Q8" s="18">
        <v>83</v>
      </c>
      <c r="R8" s="16">
        <f t="shared" ref="R8:R24" si="1">SUM(L8:Q8)</f>
        <v>510</v>
      </c>
      <c r="S8" s="23">
        <f t="shared" ref="S8:S24" si="2">AVERAGE(L8:Q8)</f>
        <v>85</v>
      </c>
      <c r="T8" s="16">
        <f t="shared" ref="T8:T24" si="3">STDEV(L8:Q8)</f>
        <v>16.087262041752165</v>
      </c>
      <c r="U8" s="16">
        <f t="shared" ref="U8:U24" si="4">COUNT(L8:Q8)*9</f>
        <v>54</v>
      </c>
      <c r="V8" s="16">
        <f t="shared" ref="V8:V24" si="5">R8/(U8*(0.1*0.1*0.01))</f>
        <v>94444.444444444423</v>
      </c>
      <c r="W8" s="16">
        <f t="shared" ref="W8:W24" si="6">(K8*V8)/20</f>
        <v>1416.6666666666663</v>
      </c>
      <c r="Y8" s="16" t="s">
        <v>146</v>
      </c>
      <c r="Z8" s="24">
        <v>20180810</v>
      </c>
      <c r="AA8" s="16" t="s">
        <v>152</v>
      </c>
      <c r="AB8" s="16">
        <v>0.20651908570854244</v>
      </c>
      <c r="AC8" s="16">
        <v>5.8942946445339948E-2</v>
      </c>
      <c r="AD8" s="16" t="s">
        <v>26</v>
      </c>
      <c r="AE8" s="16" t="s">
        <v>234</v>
      </c>
      <c r="AF8" s="16">
        <v>0.44830946045746822</v>
      </c>
      <c r="AG8" s="16">
        <v>0.1398337755634658</v>
      </c>
      <c r="AH8" s="16" t="s">
        <v>26</v>
      </c>
      <c r="AI8" s="16">
        <f t="shared" si="0"/>
        <v>3160.0195659959031</v>
      </c>
      <c r="AU8" s="16">
        <v>1416.6666666666663</v>
      </c>
    </row>
    <row r="9" spans="1:47" s="16" customFormat="1" x14ac:dyDescent="0.2">
      <c r="A9" s="16">
        <v>1371</v>
      </c>
      <c r="B9" s="16">
        <v>20180810</v>
      </c>
      <c r="C9" s="16" t="s">
        <v>63</v>
      </c>
      <c r="D9" s="16" t="s">
        <v>25</v>
      </c>
      <c r="E9" s="17" t="s">
        <v>13</v>
      </c>
      <c r="F9" s="16" t="s">
        <v>27</v>
      </c>
      <c r="G9" s="16">
        <v>9</v>
      </c>
      <c r="H9" s="16">
        <v>10</v>
      </c>
      <c r="I9" s="16">
        <v>2</v>
      </c>
      <c r="J9" s="16" t="s">
        <v>47</v>
      </c>
      <c r="K9" s="16">
        <v>0.3</v>
      </c>
      <c r="L9" s="18">
        <v>91</v>
      </c>
      <c r="M9" s="18">
        <v>139</v>
      </c>
      <c r="N9" s="18">
        <v>66</v>
      </c>
      <c r="O9" s="18">
        <v>96</v>
      </c>
      <c r="P9" s="18">
        <v>95</v>
      </c>
      <c r="Q9" s="18">
        <v>98</v>
      </c>
      <c r="R9" s="16">
        <f t="shared" si="1"/>
        <v>585</v>
      </c>
      <c r="S9" s="23">
        <f t="shared" si="2"/>
        <v>97.5</v>
      </c>
      <c r="T9" s="16">
        <f t="shared" si="3"/>
        <v>23.518078152774304</v>
      </c>
      <c r="U9" s="16">
        <f t="shared" si="4"/>
        <v>54</v>
      </c>
      <c r="V9" s="16">
        <f t="shared" si="5"/>
        <v>108333.33333333331</v>
      </c>
      <c r="W9" s="16">
        <f t="shared" si="6"/>
        <v>1624.9999999999995</v>
      </c>
      <c r="Y9" s="16" t="s">
        <v>146</v>
      </c>
      <c r="Z9" s="24">
        <v>20180810</v>
      </c>
      <c r="AA9" s="16" t="s">
        <v>153</v>
      </c>
      <c r="AB9" s="16">
        <v>0.23231658794276039</v>
      </c>
      <c r="AC9" s="16">
        <v>4.9365323557422756E-2</v>
      </c>
      <c r="AD9" s="16" t="s">
        <v>26</v>
      </c>
      <c r="AE9" s="16" t="s">
        <v>234</v>
      </c>
      <c r="AF9" s="16">
        <v>0.44830946045746822</v>
      </c>
      <c r="AG9" s="16">
        <v>0.1398337755634658</v>
      </c>
      <c r="AH9" s="16" t="s">
        <v>26</v>
      </c>
      <c r="AI9" s="16">
        <f t="shared" si="0"/>
        <v>3624.7283257011832</v>
      </c>
      <c r="AU9" s="16">
        <v>1624.9999999999995</v>
      </c>
    </row>
    <row r="10" spans="1:47" x14ac:dyDescent="0.2">
      <c r="A10">
        <v>1372</v>
      </c>
      <c r="B10">
        <v>20180810</v>
      </c>
      <c r="C10" t="s">
        <v>63</v>
      </c>
      <c r="D10" t="s">
        <v>25</v>
      </c>
      <c r="E10" t="s">
        <v>13</v>
      </c>
      <c r="F10" t="s">
        <v>27</v>
      </c>
      <c r="G10">
        <v>10</v>
      </c>
      <c r="H10">
        <v>11</v>
      </c>
      <c r="I10">
        <v>1</v>
      </c>
      <c r="J10" t="s">
        <v>47</v>
      </c>
      <c r="K10">
        <v>0.3</v>
      </c>
      <c r="L10" s="14">
        <v>78</v>
      </c>
      <c r="M10" s="14">
        <v>103</v>
      </c>
      <c r="N10" s="14">
        <v>68</v>
      </c>
      <c r="O10" s="14">
        <v>99</v>
      </c>
      <c r="P10" s="14">
        <v>68</v>
      </c>
      <c r="Q10" s="14">
        <v>79</v>
      </c>
      <c r="R10">
        <f t="shared" si="1"/>
        <v>495</v>
      </c>
      <c r="S10" s="15">
        <f t="shared" si="2"/>
        <v>82.5</v>
      </c>
      <c r="T10">
        <f t="shared" si="3"/>
        <v>15.136049682793724</v>
      </c>
      <c r="U10">
        <f t="shared" si="4"/>
        <v>54</v>
      </c>
      <c r="V10">
        <f t="shared" si="5"/>
        <v>91666.666666666642</v>
      </c>
      <c r="W10">
        <f t="shared" si="6"/>
        <v>1374.9999999999995</v>
      </c>
      <c r="Y10" t="s">
        <v>146</v>
      </c>
      <c r="Z10" s="21">
        <v>20180810</v>
      </c>
      <c r="AA10" t="s">
        <v>154</v>
      </c>
      <c r="AB10">
        <v>0.17930048403747317</v>
      </c>
      <c r="AC10">
        <v>0.17930048403747317</v>
      </c>
      <c r="AD10" t="s">
        <v>26</v>
      </c>
      <c r="AE10" t="s">
        <v>234</v>
      </c>
      <c r="AF10">
        <v>0.42309744637412433</v>
      </c>
      <c r="AG10">
        <v>0.10508119810948792</v>
      </c>
      <c r="AH10" t="s">
        <v>26</v>
      </c>
      <c r="AI10">
        <f t="shared" si="0"/>
        <v>3249.8423514098795</v>
      </c>
      <c r="AU10">
        <v>1374.9999999999995</v>
      </c>
    </row>
    <row r="11" spans="1:47" s="16" customFormat="1" x14ac:dyDescent="0.2">
      <c r="A11">
        <v>1374</v>
      </c>
      <c r="B11">
        <v>20180810</v>
      </c>
      <c r="C11" t="s">
        <v>63</v>
      </c>
      <c r="D11" t="s">
        <v>25</v>
      </c>
      <c r="E11" t="s">
        <v>13</v>
      </c>
      <c r="F11" t="s">
        <v>27</v>
      </c>
      <c r="G11">
        <v>10</v>
      </c>
      <c r="H11">
        <v>11</v>
      </c>
      <c r="I11">
        <v>2</v>
      </c>
      <c r="J11" t="s">
        <v>47</v>
      </c>
      <c r="K11">
        <v>0.3</v>
      </c>
      <c r="L11" s="14">
        <v>115</v>
      </c>
      <c r="M11" s="14">
        <v>124</v>
      </c>
      <c r="N11" s="14">
        <v>97</v>
      </c>
      <c r="O11" s="14">
        <v>84</v>
      </c>
      <c r="P11" s="14">
        <v>114</v>
      </c>
      <c r="Q11" s="14">
        <v>121</v>
      </c>
      <c r="R11">
        <f t="shared" si="1"/>
        <v>655</v>
      </c>
      <c r="S11" s="15">
        <f t="shared" si="2"/>
        <v>109.16666666666667</v>
      </c>
      <c r="T11">
        <f t="shared" si="3"/>
        <v>15.484400752585348</v>
      </c>
      <c r="U11">
        <f t="shared" si="4"/>
        <v>54</v>
      </c>
      <c r="V11">
        <f t="shared" si="5"/>
        <v>121296.29629629628</v>
      </c>
      <c r="W11">
        <f t="shared" si="6"/>
        <v>1819.4444444444441</v>
      </c>
      <c r="Y11" t="s">
        <v>146</v>
      </c>
      <c r="Z11" s="21">
        <v>20180810</v>
      </c>
      <c r="AA11" t="s">
        <v>155</v>
      </c>
      <c r="AB11">
        <v>0.21403723108784817</v>
      </c>
      <c r="AC11">
        <v>4.1977446092460902E-2</v>
      </c>
      <c r="AD11" t="s">
        <v>26</v>
      </c>
      <c r="AE11" t="s">
        <v>234</v>
      </c>
      <c r="AF11">
        <v>0.42309744637412433</v>
      </c>
      <c r="AG11">
        <v>0.10508119810948792</v>
      </c>
      <c r="AH11" t="s">
        <v>26</v>
      </c>
      <c r="AI11">
        <f t="shared" si="0"/>
        <v>4300.2964447948916</v>
      </c>
      <c r="AU11" s="16">
        <v>1819.4444444444441</v>
      </c>
    </row>
    <row r="12" spans="1:47" x14ac:dyDescent="0.2">
      <c r="A12">
        <v>1376</v>
      </c>
      <c r="B12">
        <v>20180810</v>
      </c>
      <c r="C12" t="s">
        <v>63</v>
      </c>
      <c r="D12" t="s">
        <v>25</v>
      </c>
      <c r="E12" t="s">
        <v>13</v>
      </c>
      <c r="F12" t="s">
        <v>27</v>
      </c>
      <c r="G12">
        <v>10</v>
      </c>
      <c r="H12">
        <v>12</v>
      </c>
      <c r="I12">
        <v>1</v>
      </c>
      <c r="J12" t="s">
        <v>47</v>
      </c>
      <c r="K12">
        <v>0.3</v>
      </c>
      <c r="L12" s="14">
        <v>78</v>
      </c>
      <c r="M12" s="14">
        <v>101</v>
      </c>
      <c r="N12" s="14">
        <v>72</v>
      </c>
      <c r="O12" s="14">
        <v>58</v>
      </c>
      <c r="P12" s="14">
        <v>62</v>
      </c>
      <c r="Q12" s="14">
        <v>98</v>
      </c>
      <c r="R12">
        <f t="shared" si="1"/>
        <v>469</v>
      </c>
      <c r="S12" s="15">
        <f t="shared" si="2"/>
        <v>78.166666666666671</v>
      </c>
      <c r="T12">
        <f t="shared" si="3"/>
        <v>18.004629034408545</v>
      </c>
      <c r="U12">
        <f t="shared" si="4"/>
        <v>54</v>
      </c>
      <c r="V12">
        <f t="shared" si="5"/>
        <v>86851.851851851839</v>
      </c>
      <c r="W12">
        <f t="shared" si="6"/>
        <v>1302.7777777777776</v>
      </c>
      <c r="Y12" t="s">
        <v>146</v>
      </c>
      <c r="Z12" s="21">
        <v>20180810</v>
      </c>
      <c r="AA12" t="s">
        <v>156</v>
      </c>
      <c r="AB12">
        <v>0.22725652937537846</v>
      </c>
      <c r="AC12">
        <v>6.5070426230945388E-2</v>
      </c>
      <c r="AD12" t="s">
        <v>26</v>
      </c>
      <c r="AE12" t="s">
        <v>234</v>
      </c>
      <c r="AF12">
        <v>0.33120052054911181</v>
      </c>
      <c r="AG12">
        <v>9.6721368718228326E-2</v>
      </c>
      <c r="AH12" t="s">
        <v>26</v>
      </c>
      <c r="AI12">
        <f t="shared" si="0"/>
        <v>3933.5016008363918</v>
      </c>
      <c r="AU12">
        <v>1302.7777777777776</v>
      </c>
    </row>
    <row r="13" spans="1:47" x14ac:dyDescent="0.2">
      <c r="A13">
        <v>1378</v>
      </c>
      <c r="B13">
        <v>20180810</v>
      </c>
      <c r="C13" t="s">
        <v>63</v>
      </c>
      <c r="D13" t="s">
        <v>25</v>
      </c>
      <c r="E13" t="s">
        <v>13</v>
      </c>
      <c r="F13" t="s">
        <v>27</v>
      </c>
      <c r="G13">
        <v>10</v>
      </c>
      <c r="H13">
        <v>12</v>
      </c>
      <c r="I13">
        <v>1</v>
      </c>
      <c r="J13" t="s">
        <v>47</v>
      </c>
      <c r="K13">
        <v>0.3</v>
      </c>
      <c r="L13" s="14">
        <v>72</v>
      </c>
      <c r="M13" s="14">
        <v>93</v>
      </c>
      <c r="N13" s="14">
        <v>76</v>
      </c>
      <c r="O13" s="14">
        <v>83</v>
      </c>
      <c r="P13" s="14">
        <v>62</v>
      </c>
      <c r="Q13" s="14">
        <v>103</v>
      </c>
      <c r="R13">
        <f t="shared" si="1"/>
        <v>489</v>
      </c>
      <c r="S13" s="15">
        <f t="shared" si="2"/>
        <v>81.5</v>
      </c>
      <c r="T13">
        <f t="shared" si="3"/>
        <v>14.815532390029054</v>
      </c>
      <c r="U13">
        <f t="shared" si="4"/>
        <v>54</v>
      </c>
      <c r="V13">
        <f t="shared" si="5"/>
        <v>90555.555555555533</v>
      </c>
      <c r="W13">
        <f t="shared" si="6"/>
        <v>1358.333333333333</v>
      </c>
      <c r="Y13" t="s">
        <v>146</v>
      </c>
      <c r="Z13" s="21">
        <v>20180810</v>
      </c>
      <c r="AA13" t="s">
        <v>157</v>
      </c>
      <c r="AB13">
        <v>0.28969940091678231</v>
      </c>
      <c r="AC13">
        <v>4.4441272357525353E-2</v>
      </c>
      <c r="AD13" t="s">
        <v>26</v>
      </c>
      <c r="AE13" t="s">
        <v>234</v>
      </c>
      <c r="AF13">
        <v>0.33120052054911181</v>
      </c>
      <c r="AG13">
        <v>9.6721368718228326E-2</v>
      </c>
      <c r="AH13" t="s">
        <v>26</v>
      </c>
      <c r="AI13">
        <f t="shared" si="0"/>
        <v>4101.2415411705661</v>
      </c>
      <c r="AU13">
        <v>1358.333333333333</v>
      </c>
    </row>
    <row r="14" spans="1:47" x14ac:dyDescent="0.2">
      <c r="A14">
        <v>1380</v>
      </c>
      <c r="B14">
        <v>20180810</v>
      </c>
      <c r="C14" t="s">
        <v>63</v>
      </c>
      <c r="D14" t="s">
        <v>25</v>
      </c>
      <c r="E14" t="s">
        <v>13</v>
      </c>
      <c r="F14" t="s">
        <v>26</v>
      </c>
      <c r="G14">
        <v>10</v>
      </c>
      <c r="H14">
        <v>1</v>
      </c>
      <c r="I14">
        <v>1</v>
      </c>
      <c r="J14" t="s">
        <v>47</v>
      </c>
      <c r="K14">
        <v>0.3</v>
      </c>
      <c r="L14" s="14">
        <v>93</v>
      </c>
      <c r="M14" s="14">
        <v>99</v>
      </c>
      <c r="N14" s="14">
        <v>89</v>
      </c>
      <c r="O14" s="14">
        <v>107</v>
      </c>
      <c r="P14" s="14">
        <v>71</v>
      </c>
      <c r="Q14" s="14">
        <v>87</v>
      </c>
      <c r="R14">
        <f t="shared" si="1"/>
        <v>546</v>
      </c>
      <c r="S14" s="15">
        <f t="shared" si="2"/>
        <v>91</v>
      </c>
      <c r="T14">
        <f t="shared" si="3"/>
        <v>12.198360545581526</v>
      </c>
      <c r="U14">
        <f t="shared" si="4"/>
        <v>54</v>
      </c>
      <c r="V14">
        <f t="shared" si="5"/>
        <v>101111.11111111109</v>
      </c>
      <c r="W14">
        <f t="shared" si="6"/>
        <v>1516.6666666666665</v>
      </c>
      <c r="Y14" t="s">
        <v>146</v>
      </c>
      <c r="Z14" s="21">
        <v>20180810</v>
      </c>
      <c r="AA14" t="s">
        <v>158</v>
      </c>
      <c r="AB14">
        <v>0.23072720385943174</v>
      </c>
      <c r="AC14">
        <v>4.0945718091903033E-2</v>
      </c>
      <c r="AD14" t="s">
        <v>26</v>
      </c>
      <c r="AE14" t="s">
        <v>234</v>
      </c>
      <c r="AF14">
        <v>0.26262261597408387</v>
      </c>
      <c r="AG14">
        <v>6.7828296399007712E-2</v>
      </c>
      <c r="AH14" t="s">
        <v>26</v>
      </c>
      <c r="AI14">
        <f t="shared" si="0"/>
        <v>5775.0801888910219</v>
      </c>
    </row>
    <row r="15" spans="1:47" x14ac:dyDescent="0.2">
      <c r="A15">
        <v>1382</v>
      </c>
      <c r="B15">
        <v>20180810</v>
      </c>
      <c r="C15" t="s">
        <v>63</v>
      </c>
      <c r="D15" t="s">
        <v>25</v>
      </c>
      <c r="E15" t="s">
        <v>13</v>
      </c>
      <c r="F15" t="s">
        <v>26</v>
      </c>
      <c r="G15">
        <v>10</v>
      </c>
      <c r="H15">
        <v>1</v>
      </c>
      <c r="I15">
        <v>2</v>
      </c>
      <c r="J15" t="s">
        <v>47</v>
      </c>
      <c r="K15">
        <v>0.3</v>
      </c>
      <c r="L15" s="14">
        <v>88</v>
      </c>
      <c r="M15" s="14">
        <v>99</v>
      </c>
      <c r="N15" s="14">
        <v>84</v>
      </c>
      <c r="O15" s="14">
        <v>117</v>
      </c>
      <c r="P15" s="14">
        <v>68</v>
      </c>
      <c r="Q15" s="14">
        <v>98</v>
      </c>
      <c r="R15">
        <f t="shared" si="1"/>
        <v>554</v>
      </c>
      <c r="S15" s="15">
        <f t="shared" si="2"/>
        <v>92.333333333333329</v>
      </c>
      <c r="T15">
        <f t="shared" si="3"/>
        <v>16.524728943818328</v>
      </c>
      <c r="U15">
        <f t="shared" si="4"/>
        <v>54</v>
      </c>
      <c r="V15">
        <f t="shared" si="5"/>
        <v>102592.59259259257</v>
      </c>
      <c r="W15">
        <f t="shared" si="6"/>
        <v>1538.8888888888885</v>
      </c>
      <c r="Y15" t="s">
        <v>130</v>
      </c>
      <c r="Z15" s="21">
        <v>20180811</v>
      </c>
      <c r="AA15" t="s">
        <v>159</v>
      </c>
      <c r="AB15">
        <v>0.1760285152887594</v>
      </c>
      <c r="AC15">
        <v>3.2124166534823251E-2</v>
      </c>
      <c r="AD15" t="s">
        <v>27</v>
      </c>
      <c r="AE15" t="s">
        <v>234</v>
      </c>
      <c r="AF15">
        <v>0.26262261597408387</v>
      </c>
      <c r="AG15">
        <v>6.7828296399007712E-2</v>
      </c>
      <c r="AH15" t="s">
        <v>26</v>
      </c>
      <c r="AI15">
        <f t="shared" si="0"/>
        <v>5859.6967484352117</v>
      </c>
    </row>
    <row r="16" spans="1:47" x14ac:dyDescent="0.2">
      <c r="A16">
        <v>1384</v>
      </c>
      <c r="B16">
        <v>20180810</v>
      </c>
      <c r="C16" t="s">
        <v>63</v>
      </c>
      <c r="D16" t="s">
        <v>25</v>
      </c>
      <c r="E16" t="s">
        <v>13</v>
      </c>
      <c r="F16" t="s">
        <v>26</v>
      </c>
      <c r="G16">
        <v>10</v>
      </c>
      <c r="H16">
        <v>3</v>
      </c>
      <c r="I16">
        <v>1</v>
      </c>
      <c r="J16" t="s">
        <v>47</v>
      </c>
      <c r="K16">
        <v>0.3</v>
      </c>
      <c r="L16" s="14">
        <v>98</v>
      </c>
      <c r="M16" s="14">
        <v>85</v>
      </c>
      <c r="N16" s="14">
        <v>62</v>
      </c>
      <c r="O16" s="14">
        <v>80</v>
      </c>
      <c r="P16" s="14">
        <v>105</v>
      </c>
      <c r="Q16" s="14">
        <v>95</v>
      </c>
      <c r="R16">
        <f t="shared" si="1"/>
        <v>525</v>
      </c>
      <c r="S16" s="15">
        <f t="shared" si="2"/>
        <v>87.5</v>
      </c>
      <c r="T16">
        <f t="shared" si="3"/>
        <v>15.398051824825114</v>
      </c>
      <c r="U16">
        <f t="shared" si="4"/>
        <v>54</v>
      </c>
      <c r="V16">
        <f t="shared" si="5"/>
        <v>97222.222222222204</v>
      </c>
      <c r="W16">
        <f t="shared" si="6"/>
        <v>1458.333333333333</v>
      </c>
      <c r="Y16" t="s">
        <v>130</v>
      </c>
      <c r="Z16" s="21">
        <v>20180811</v>
      </c>
      <c r="AA16" t="s">
        <v>160</v>
      </c>
      <c r="AB16">
        <v>0.17761559553747538</v>
      </c>
      <c r="AC16">
        <v>4.9101926369871485E-2</v>
      </c>
      <c r="AD16" t="s">
        <v>27</v>
      </c>
      <c r="AE16" t="s">
        <v>234</v>
      </c>
      <c r="AF16">
        <v>0.37739057193667913</v>
      </c>
      <c r="AG16">
        <v>0.16198931455790111</v>
      </c>
      <c r="AH16" t="s">
        <v>26</v>
      </c>
      <c r="AI16">
        <f t="shared" si="0"/>
        <v>3864.2548112675718</v>
      </c>
    </row>
    <row r="17" spans="1:35" x14ac:dyDescent="0.2">
      <c r="A17" s="16">
        <v>1386</v>
      </c>
      <c r="B17" s="16">
        <v>20180810</v>
      </c>
      <c r="C17" s="16" t="s">
        <v>63</v>
      </c>
      <c r="D17" s="16" t="s">
        <v>25</v>
      </c>
      <c r="E17" s="16" t="s">
        <v>13</v>
      </c>
      <c r="F17" s="16" t="s">
        <v>26</v>
      </c>
      <c r="G17" s="16">
        <v>10</v>
      </c>
      <c r="H17" s="16">
        <v>3</v>
      </c>
      <c r="I17" s="16">
        <v>2</v>
      </c>
      <c r="J17" s="16" t="s">
        <v>47</v>
      </c>
      <c r="K17">
        <v>0.3</v>
      </c>
      <c r="L17" s="18">
        <v>70</v>
      </c>
      <c r="M17" s="18">
        <v>96</v>
      </c>
      <c r="N17" s="18">
        <v>70</v>
      </c>
      <c r="O17" s="18">
        <v>73</v>
      </c>
      <c r="P17" s="18">
        <v>83</v>
      </c>
      <c r="Q17" s="18">
        <v>96</v>
      </c>
      <c r="R17">
        <f t="shared" si="1"/>
        <v>488</v>
      </c>
      <c r="S17" s="15">
        <f t="shared" si="2"/>
        <v>81.333333333333329</v>
      </c>
      <c r="T17">
        <f t="shared" si="3"/>
        <v>12.323419438884127</v>
      </c>
      <c r="U17">
        <f t="shared" si="4"/>
        <v>54</v>
      </c>
      <c r="V17">
        <f t="shared" si="5"/>
        <v>90370.37037037035</v>
      </c>
      <c r="W17">
        <f t="shared" si="6"/>
        <v>1355.5555555555552</v>
      </c>
      <c r="Y17" t="s">
        <v>130</v>
      </c>
      <c r="Z17" s="21">
        <v>20180811</v>
      </c>
      <c r="AA17" t="s">
        <v>161</v>
      </c>
      <c r="AB17">
        <v>0.1908286106396985</v>
      </c>
      <c r="AC17">
        <v>6.3954980559840266E-2</v>
      </c>
      <c r="AD17" t="s">
        <v>27</v>
      </c>
      <c r="AE17" t="s">
        <v>234</v>
      </c>
      <c r="AF17">
        <v>0.37739057193667913</v>
      </c>
      <c r="AG17">
        <v>0.16198931455790111</v>
      </c>
      <c r="AH17" t="s">
        <v>26</v>
      </c>
      <c r="AI17">
        <f t="shared" si="0"/>
        <v>3591.9168531401428</v>
      </c>
    </row>
    <row r="18" spans="1:35" x14ac:dyDescent="0.2">
      <c r="A18" s="16">
        <v>1388</v>
      </c>
      <c r="B18" s="16">
        <v>20180810</v>
      </c>
      <c r="C18" s="16" t="s">
        <v>63</v>
      </c>
      <c r="D18" s="16" t="s">
        <v>25</v>
      </c>
      <c r="E18" s="16" t="s">
        <v>13</v>
      </c>
      <c r="F18" s="16" t="s">
        <v>26</v>
      </c>
      <c r="G18" s="16">
        <v>10</v>
      </c>
      <c r="H18" s="16">
        <v>2</v>
      </c>
      <c r="I18" s="16">
        <v>1</v>
      </c>
      <c r="J18" s="16" t="s">
        <v>47</v>
      </c>
      <c r="K18">
        <v>0.3</v>
      </c>
      <c r="L18" s="18">
        <v>112</v>
      </c>
      <c r="M18" s="18">
        <v>100</v>
      </c>
      <c r="N18" s="18">
        <v>86</v>
      </c>
      <c r="O18" s="18">
        <v>125</v>
      </c>
      <c r="P18" s="18">
        <v>100</v>
      </c>
      <c r="Q18" s="18">
        <v>106</v>
      </c>
      <c r="R18">
        <f t="shared" si="1"/>
        <v>629</v>
      </c>
      <c r="S18" s="15">
        <f t="shared" si="2"/>
        <v>104.83333333333333</v>
      </c>
      <c r="T18">
        <f t="shared" si="3"/>
        <v>13.121229617176345</v>
      </c>
      <c r="U18">
        <f t="shared" si="4"/>
        <v>54</v>
      </c>
      <c r="V18">
        <f t="shared" si="5"/>
        <v>116481.48148148146</v>
      </c>
      <c r="W18">
        <f t="shared" si="6"/>
        <v>1747.2222222222219</v>
      </c>
      <c r="Y18" t="s">
        <v>130</v>
      </c>
      <c r="Z18" s="21">
        <v>20180811</v>
      </c>
      <c r="AA18" t="s">
        <v>162</v>
      </c>
      <c r="AB18">
        <v>0.24907394787676349</v>
      </c>
      <c r="AC18">
        <v>8.5952422236572984E-2</v>
      </c>
      <c r="AD18" t="s">
        <v>27</v>
      </c>
      <c r="AE18" t="s">
        <v>234</v>
      </c>
      <c r="AF18">
        <v>0.41265356193646918</v>
      </c>
      <c r="AG18">
        <v>0.11808944031465288</v>
      </c>
      <c r="AH18" t="s">
        <v>26</v>
      </c>
      <c r="AI18">
        <f t="shared" si="0"/>
        <v>4234.1139963096175</v>
      </c>
    </row>
    <row r="19" spans="1:35" s="16" customFormat="1" x14ac:dyDescent="0.2">
      <c r="A19" s="16">
        <v>1390</v>
      </c>
      <c r="B19" s="16">
        <v>20180810</v>
      </c>
      <c r="C19" s="16" t="s">
        <v>63</v>
      </c>
      <c r="D19" s="16" t="s">
        <v>25</v>
      </c>
      <c r="E19" s="16" t="s">
        <v>13</v>
      </c>
      <c r="F19" s="16" t="s">
        <v>26</v>
      </c>
      <c r="G19" s="16">
        <v>10</v>
      </c>
      <c r="H19" s="16">
        <v>2</v>
      </c>
      <c r="I19" s="16">
        <v>2</v>
      </c>
      <c r="J19" s="16" t="s">
        <v>47</v>
      </c>
      <c r="K19">
        <v>0.3</v>
      </c>
      <c r="L19" s="18">
        <v>92</v>
      </c>
      <c r="M19" s="18">
        <v>99</v>
      </c>
      <c r="N19" s="18">
        <v>74</v>
      </c>
      <c r="O19" s="18">
        <v>111</v>
      </c>
      <c r="P19" s="18">
        <v>75</v>
      </c>
      <c r="Q19" s="18">
        <v>83</v>
      </c>
      <c r="R19">
        <f t="shared" si="1"/>
        <v>534</v>
      </c>
      <c r="S19" s="15">
        <f t="shared" si="2"/>
        <v>89</v>
      </c>
      <c r="T19">
        <f t="shared" si="3"/>
        <v>14.491376746189438</v>
      </c>
      <c r="U19">
        <f t="shared" si="4"/>
        <v>54</v>
      </c>
      <c r="V19">
        <f t="shared" si="5"/>
        <v>98888.888888888861</v>
      </c>
      <c r="W19">
        <f t="shared" si="6"/>
        <v>1483.3333333333328</v>
      </c>
      <c r="Y19" t="s">
        <v>130</v>
      </c>
      <c r="Z19" s="21">
        <v>20180811</v>
      </c>
      <c r="AA19" t="s">
        <v>163</v>
      </c>
      <c r="AB19">
        <v>0.25476148721682251</v>
      </c>
      <c r="AC19">
        <v>6.926227957412974E-2</v>
      </c>
      <c r="AD19" t="s">
        <v>27</v>
      </c>
      <c r="AE19" t="s">
        <v>234</v>
      </c>
      <c r="AF19">
        <v>0.41265356193646918</v>
      </c>
      <c r="AG19">
        <v>0.11808944031465288</v>
      </c>
      <c r="AH19" t="s">
        <v>26</v>
      </c>
      <c r="AI19">
        <f t="shared" si="0"/>
        <v>3594.6214213502949</v>
      </c>
    </row>
    <row r="20" spans="1:35" s="16" customFormat="1" x14ac:dyDescent="0.2">
      <c r="A20" s="16">
        <v>1392</v>
      </c>
      <c r="B20" s="16">
        <v>20180810</v>
      </c>
      <c r="C20" s="16" t="s">
        <v>63</v>
      </c>
      <c r="D20" s="16" t="s">
        <v>25</v>
      </c>
      <c r="E20" s="16" t="s">
        <v>13</v>
      </c>
      <c r="F20" s="16" t="s">
        <v>26</v>
      </c>
      <c r="G20" s="16">
        <v>10</v>
      </c>
      <c r="H20" s="16">
        <v>4</v>
      </c>
      <c r="I20" s="16">
        <v>1</v>
      </c>
      <c r="J20" s="16" t="s">
        <v>47</v>
      </c>
      <c r="K20">
        <v>0.3</v>
      </c>
      <c r="L20" s="18">
        <v>81</v>
      </c>
      <c r="M20" s="18">
        <v>88</v>
      </c>
      <c r="N20" s="18">
        <v>85</v>
      </c>
      <c r="O20" s="18">
        <v>124</v>
      </c>
      <c r="P20" s="18">
        <v>104</v>
      </c>
      <c r="Q20" s="18">
        <v>74</v>
      </c>
      <c r="R20">
        <f t="shared" si="1"/>
        <v>556</v>
      </c>
      <c r="S20" s="15">
        <f t="shared" si="2"/>
        <v>92.666666666666671</v>
      </c>
      <c r="T20">
        <f t="shared" si="3"/>
        <v>18.30482632167449</v>
      </c>
      <c r="U20">
        <f t="shared" si="4"/>
        <v>54</v>
      </c>
      <c r="V20">
        <f t="shared" si="5"/>
        <v>102962.96296296293</v>
      </c>
      <c r="W20">
        <f t="shared" si="6"/>
        <v>1544.4444444444439</v>
      </c>
      <c r="Y20" t="s">
        <v>130</v>
      </c>
      <c r="Z20" s="21">
        <v>20180811</v>
      </c>
      <c r="AA20" t="s">
        <v>164</v>
      </c>
      <c r="AB20">
        <v>0.243706693907738</v>
      </c>
      <c r="AC20">
        <v>6.8461608684514105E-2</v>
      </c>
      <c r="AD20" s="16" t="s">
        <v>27</v>
      </c>
      <c r="AE20" t="s">
        <v>234</v>
      </c>
      <c r="AF20">
        <v>0.3048572713110877</v>
      </c>
      <c r="AG20">
        <v>9.9055954667937027E-2</v>
      </c>
      <c r="AH20" t="s">
        <v>26</v>
      </c>
      <c r="AI20">
        <f t="shared" si="0"/>
        <v>5066.1230345673312</v>
      </c>
    </row>
    <row r="21" spans="1:35" s="16" customFormat="1" x14ac:dyDescent="0.2">
      <c r="A21" s="16">
        <v>1394</v>
      </c>
      <c r="B21" s="16">
        <v>20180810</v>
      </c>
      <c r="C21" s="16" t="s">
        <v>63</v>
      </c>
      <c r="D21" s="16" t="s">
        <v>25</v>
      </c>
      <c r="E21" s="16" t="s">
        <v>13</v>
      </c>
      <c r="F21" s="16" t="s">
        <v>26</v>
      </c>
      <c r="G21" s="16">
        <v>10</v>
      </c>
      <c r="H21" s="16">
        <v>4</v>
      </c>
      <c r="I21" s="16">
        <v>2</v>
      </c>
      <c r="J21" s="16" t="s">
        <v>47</v>
      </c>
      <c r="K21">
        <v>0.3</v>
      </c>
      <c r="L21" s="18">
        <v>83</v>
      </c>
      <c r="M21" s="18">
        <v>115</v>
      </c>
      <c r="N21" s="18">
        <v>112</v>
      </c>
      <c r="O21" s="18">
        <v>118</v>
      </c>
      <c r="P21" s="18">
        <v>119</v>
      </c>
      <c r="Q21" s="18">
        <v>107</v>
      </c>
      <c r="R21">
        <f t="shared" si="1"/>
        <v>654</v>
      </c>
      <c r="S21" s="15">
        <f t="shared" si="2"/>
        <v>109</v>
      </c>
      <c r="T21">
        <f t="shared" si="3"/>
        <v>13.461054936371072</v>
      </c>
      <c r="U21">
        <f t="shared" si="4"/>
        <v>54</v>
      </c>
      <c r="V21">
        <f t="shared" si="5"/>
        <v>121111.11111111108</v>
      </c>
      <c r="W21">
        <f t="shared" si="6"/>
        <v>1816.6666666666661</v>
      </c>
      <c r="Y21" t="s">
        <v>130</v>
      </c>
      <c r="Z21" s="21">
        <v>20180811</v>
      </c>
      <c r="AA21" t="s">
        <v>165</v>
      </c>
      <c r="AB21">
        <v>0.24458487377417143</v>
      </c>
      <c r="AC21">
        <v>5.0283359522140358E-2</v>
      </c>
      <c r="AD21" t="s">
        <v>27</v>
      </c>
      <c r="AE21" t="s">
        <v>234</v>
      </c>
      <c r="AF21">
        <v>0.3048572713110877</v>
      </c>
      <c r="AG21">
        <v>9.9055954667937027E-2</v>
      </c>
      <c r="AH21" t="s">
        <v>26</v>
      </c>
      <c r="AI21">
        <f t="shared" si="0"/>
        <v>5959.0727780702064</v>
      </c>
    </row>
    <row r="22" spans="1:35" s="16" customFormat="1" x14ac:dyDescent="0.2">
      <c r="A22" s="16">
        <v>1396</v>
      </c>
      <c r="B22" s="16">
        <v>20180810</v>
      </c>
      <c r="C22" s="16" t="s">
        <v>63</v>
      </c>
      <c r="D22" s="16" t="s">
        <v>25</v>
      </c>
      <c r="E22" s="16" t="s">
        <v>13</v>
      </c>
      <c r="F22" s="16" t="s">
        <v>26</v>
      </c>
      <c r="G22" s="16">
        <v>10</v>
      </c>
      <c r="H22" s="16">
        <v>5</v>
      </c>
      <c r="I22" s="16">
        <v>1</v>
      </c>
      <c r="J22" s="16" t="s">
        <v>47</v>
      </c>
      <c r="K22">
        <v>0.3</v>
      </c>
      <c r="L22" s="18">
        <v>123</v>
      </c>
      <c r="M22" s="18">
        <v>93</v>
      </c>
      <c r="N22" s="18">
        <v>119</v>
      </c>
      <c r="O22" s="18">
        <v>121</v>
      </c>
      <c r="P22" s="18">
        <v>80</v>
      </c>
      <c r="Q22" s="18">
        <v>116</v>
      </c>
      <c r="R22">
        <f t="shared" si="1"/>
        <v>652</v>
      </c>
      <c r="S22" s="15">
        <f t="shared" si="2"/>
        <v>108.66666666666667</v>
      </c>
      <c r="T22">
        <f t="shared" si="3"/>
        <v>17.806365902863664</v>
      </c>
      <c r="U22">
        <f t="shared" si="4"/>
        <v>54</v>
      </c>
      <c r="V22">
        <f t="shared" si="5"/>
        <v>120740.74074074072</v>
      </c>
      <c r="W22">
        <f t="shared" si="6"/>
        <v>1811.1111111111106</v>
      </c>
      <c r="Y22" t="s">
        <v>130</v>
      </c>
      <c r="Z22" s="21">
        <v>20180811</v>
      </c>
      <c r="AA22" t="s">
        <v>166</v>
      </c>
      <c r="AB22">
        <v>0.2064508084282044</v>
      </c>
      <c r="AC22">
        <v>3.0212006724977963E-2</v>
      </c>
      <c r="AD22" t="s">
        <v>27</v>
      </c>
      <c r="AE22" t="s">
        <v>234</v>
      </c>
      <c r="AF22">
        <v>0.31461148016817098</v>
      </c>
      <c r="AG22">
        <v>0.104204510725843</v>
      </c>
      <c r="AH22" t="s">
        <v>26</v>
      </c>
      <c r="AI22">
        <f t="shared" si="0"/>
        <v>5756.6593251556096</v>
      </c>
    </row>
    <row r="23" spans="1:35" s="16" customFormat="1" x14ac:dyDescent="0.2">
      <c r="A23" s="16">
        <v>1398</v>
      </c>
      <c r="B23" s="16">
        <v>20180810</v>
      </c>
      <c r="C23" s="16" t="s">
        <v>63</v>
      </c>
      <c r="D23" s="16" t="s">
        <v>25</v>
      </c>
      <c r="E23" s="16" t="s">
        <v>13</v>
      </c>
      <c r="F23" s="16" t="s">
        <v>26</v>
      </c>
      <c r="G23" s="16">
        <v>10</v>
      </c>
      <c r="H23" s="16">
        <v>5</v>
      </c>
      <c r="I23" s="16">
        <v>2</v>
      </c>
      <c r="J23" s="16" t="s">
        <v>47</v>
      </c>
      <c r="K23">
        <v>0.3</v>
      </c>
      <c r="L23" s="18">
        <v>74</v>
      </c>
      <c r="M23" s="18">
        <v>86</v>
      </c>
      <c r="N23" s="18">
        <v>86</v>
      </c>
      <c r="O23" s="18">
        <v>107</v>
      </c>
      <c r="P23" s="18">
        <v>120</v>
      </c>
      <c r="Q23" s="18">
        <v>112</v>
      </c>
      <c r="R23">
        <f t="shared" si="1"/>
        <v>585</v>
      </c>
      <c r="S23" s="15">
        <f t="shared" si="2"/>
        <v>97.5</v>
      </c>
      <c r="T23">
        <f t="shared" si="3"/>
        <v>18.019433953373785</v>
      </c>
      <c r="U23">
        <f t="shared" si="4"/>
        <v>54</v>
      </c>
      <c r="V23">
        <f t="shared" si="5"/>
        <v>108333.33333333331</v>
      </c>
      <c r="W23">
        <f t="shared" si="6"/>
        <v>1624.9999999999995</v>
      </c>
      <c r="Y23" t="s">
        <v>130</v>
      </c>
      <c r="Z23" s="21">
        <v>20180811</v>
      </c>
      <c r="AA23" t="s">
        <v>167</v>
      </c>
      <c r="AB23">
        <v>0.16665175133571236</v>
      </c>
      <c r="AC23">
        <v>5.8702416608601239E-2</v>
      </c>
      <c r="AD23" t="s">
        <v>27</v>
      </c>
      <c r="AE23" t="s">
        <v>234</v>
      </c>
      <c r="AF23">
        <v>0.31461148016817098</v>
      </c>
      <c r="AG23">
        <v>0.104204510725843</v>
      </c>
      <c r="AH23" t="s">
        <v>26</v>
      </c>
      <c r="AI23">
        <f t="shared" si="0"/>
        <v>5165.1007748712145</v>
      </c>
    </row>
    <row r="24" spans="1:35" s="16" customFormat="1" x14ac:dyDescent="0.2">
      <c r="A24" s="16">
        <v>1400</v>
      </c>
      <c r="B24" s="16">
        <v>20180810</v>
      </c>
      <c r="C24" s="16" t="s">
        <v>63</v>
      </c>
      <c r="D24" s="16" t="s">
        <v>25</v>
      </c>
      <c r="E24" s="16" t="s">
        <v>13</v>
      </c>
      <c r="F24" s="16" t="s">
        <v>26</v>
      </c>
      <c r="G24" s="16">
        <v>10</v>
      </c>
      <c r="J24" s="16" t="s">
        <v>254</v>
      </c>
      <c r="K24" s="16">
        <v>0.3</v>
      </c>
      <c r="L24" s="18">
        <v>31</v>
      </c>
      <c r="M24" s="18">
        <v>30</v>
      </c>
      <c r="N24" s="18">
        <v>29</v>
      </c>
      <c r="O24" s="18">
        <v>37</v>
      </c>
      <c r="P24" s="18">
        <v>36</v>
      </c>
      <c r="Q24" s="18">
        <v>29</v>
      </c>
      <c r="R24" s="16">
        <f t="shared" si="1"/>
        <v>192</v>
      </c>
      <c r="S24" s="23">
        <f t="shared" si="2"/>
        <v>32</v>
      </c>
      <c r="T24" s="16">
        <f t="shared" si="3"/>
        <v>3.5777087639996634</v>
      </c>
      <c r="U24" s="16">
        <f t="shared" si="4"/>
        <v>54</v>
      </c>
      <c r="V24" s="16">
        <f t="shared" si="5"/>
        <v>35555.555555555547</v>
      </c>
      <c r="W24" s="16">
        <f t="shared" si="6"/>
        <v>533.33333333333326</v>
      </c>
      <c r="Z24" s="24"/>
    </row>
    <row r="25" spans="1:35" s="16" customFormat="1" x14ac:dyDescent="0.2">
      <c r="A25" s="16">
        <v>1402</v>
      </c>
      <c r="B25" s="16">
        <v>20180810</v>
      </c>
      <c r="C25" s="16" t="s">
        <v>63</v>
      </c>
      <c r="D25" s="16" t="s">
        <v>25</v>
      </c>
      <c r="E25" s="16" t="s">
        <v>13</v>
      </c>
      <c r="F25" s="16" t="s">
        <v>26</v>
      </c>
      <c r="G25" s="16">
        <v>10</v>
      </c>
      <c r="H25" s="16">
        <v>6</v>
      </c>
      <c r="I25" s="16">
        <v>2</v>
      </c>
      <c r="J25" s="16" t="s">
        <v>47</v>
      </c>
      <c r="K25">
        <v>0.3</v>
      </c>
      <c r="L25" s="18">
        <v>74</v>
      </c>
      <c r="M25" s="18">
        <v>102</v>
      </c>
      <c r="N25" s="18">
        <v>72</v>
      </c>
      <c r="O25" s="18">
        <v>81</v>
      </c>
      <c r="P25" s="18">
        <v>68</v>
      </c>
      <c r="Q25" s="18">
        <v>46</v>
      </c>
      <c r="R25">
        <f>SUM(L25:Q25)</f>
        <v>443</v>
      </c>
      <c r="S25" s="15">
        <f>AVERAGE(L25:Q25)</f>
        <v>73.833333333333329</v>
      </c>
      <c r="T25">
        <f>STDEV(L25:Q25)</f>
        <v>18.203479520868157</v>
      </c>
      <c r="U25">
        <f>COUNT(L25:Q25)*9</f>
        <v>54</v>
      </c>
      <c r="V25">
        <f>R25/(U25*(0.1*0.1*0.01))</f>
        <v>82037.037037037022</v>
      </c>
      <c r="W25">
        <f>(K25*V25)/20</f>
        <v>1230.5555555555552</v>
      </c>
      <c r="Y25" t="s">
        <v>130</v>
      </c>
      <c r="Z25" s="21">
        <v>20180811</v>
      </c>
      <c r="AA25" t="s">
        <v>168</v>
      </c>
      <c r="AB25">
        <v>0.27792764380427115</v>
      </c>
      <c r="AC25">
        <v>2.9833393703854561E-2</v>
      </c>
      <c r="AD25" t="s">
        <v>27</v>
      </c>
      <c r="AE25" t="s">
        <v>234</v>
      </c>
      <c r="AF25">
        <v>0.30167957414192598</v>
      </c>
      <c r="AG25">
        <v>7.1218206103117937E-2</v>
      </c>
      <c r="AH25" s="16" t="s">
        <v>27</v>
      </c>
      <c r="AI25">
        <f t="shared" si="0"/>
        <v>4079.0151572430855</v>
      </c>
    </row>
    <row r="26" spans="1:35" s="16" customFormat="1" x14ac:dyDescent="0.2">
      <c r="A26" s="16">
        <v>1447</v>
      </c>
      <c r="B26" s="16">
        <v>20180811</v>
      </c>
      <c r="C26" s="16" t="s">
        <v>63</v>
      </c>
      <c r="D26" s="16" t="s">
        <v>25</v>
      </c>
      <c r="E26" s="16" t="s">
        <v>13</v>
      </c>
      <c r="F26" s="16" t="s">
        <v>26</v>
      </c>
      <c r="G26" s="16">
        <v>10</v>
      </c>
      <c r="H26" s="16">
        <v>13</v>
      </c>
      <c r="I26" s="16">
        <v>1</v>
      </c>
      <c r="J26" s="16" t="s">
        <v>47</v>
      </c>
      <c r="K26">
        <v>0.3</v>
      </c>
      <c r="L26" s="18">
        <v>106</v>
      </c>
      <c r="M26" s="18">
        <v>141</v>
      </c>
      <c r="N26" s="18">
        <v>129</v>
      </c>
      <c r="O26" s="18">
        <v>120</v>
      </c>
      <c r="P26" s="18">
        <v>127</v>
      </c>
      <c r="Q26" s="18">
        <v>123</v>
      </c>
      <c r="R26">
        <f>SUM(L26:Q26)</f>
        <v>746</v>
      </c>
      <c r="S26" s="15">
        <f>AVERAGE(L26:Q26)</f>
        <v>124.33333333333333</v>
      </c>
      <c r="T26">
        <f>STDEV(L26:Q26)</f>
        <v>11.51810169544733</v>
      </c>
      <c r="U26">
        <f>COUNT(L26:Q26)*9</f>
        <v>54</v>
      </c>
      <c r="V26">
        <f>R26/(U26*(0.1*0.1*0.01))</f>
        <v>138148.14814814812</v>
      </c>
      <c r="W26">
        <f>(K26*V26)/20</f>
        <v>2072.2222222222217</v>
      </c>
      <c r="Y26" t="s">
        <v>130</v>
      </c>
      <c r="Z26" s="21">
        <v>20180811</v>
      </c>
      <c r="AA26" t="s">
        <v>169</v>
      </c>
      <c r="AB26">
        <v>0.16604976982340702</v>
      </c>
      <c r="AC26">
        <v>6.9767239925081603E-2</v>
      </c>
      <c r="AD26" s="16" t="s">
        <v>26</v>
      </c>
      <c r="AE26" t="s">
        <v>234</v>
      </c>
      <c r="AF26">
        <v>0.30167957414192598</v>
      </c>
      <c r="AG26">
        <v>7.1218206103117937E-2</v>
      </c>
      <c r="AH26" s="16" t="s">
        <v>27</v>
      </c>
      <c r="AI26">
        <f t="shared" si="0"/>
        <v>6868.951032287453</v>
      </c>
    </row>
    <row r="27" spans="1:35" s="16" customFormat="1" x14ac:dyDescent="0.2">
      <c r="A27">
        <v>1449</v>
      </c>
      <c r="B27">
        <v>20180811</v>
      </c>
      <c r="C27" t="s">
        <v>63</v>
      </c>
      <c r="D27" t="s">
        <v>25</v>
      </c>
      <c r="E27" t="s">
        <v>13</v>
      </c>
      <c r="F27" t="s">
        <v>26</v>
      </c>
      <c r="G27">
        <v>10</v>
      </c>
      <c r="H27">
        <v>13</v>
      </c>
      <c r="I27">
        <v>2</v>
      </c>
      <c r="J27" t="s">
        <v>47</v>
      </c>
      <c r="K27">
        <v>0.3</v>
      </c>
      <c r="L27" s="14">
        <v>77</v>
      </c>
      <c r="M27" s="14">
        <v>97</v>
      </c>
      <c r="N27" s="14">
        <v>63</v>
      </c>
      <c r="O27" s="14">
        <v>101</v>
      </c>
      <c r="P27" s="14">
        <v>67</v>
      </c>
      <c r="Q27" s="14">
        <v>89</v>
      </c>
      <c r="R27">
        <f>SUM(L27:Q27)</f>
        <v>494</v>
      </c>
      <c r="S27" s="15">
        <f>AVERAGE(L27:Q27)</f>
        <v>82.333333333333329</v>
      </c>
      <c r="T27">
        <f>STDEV(L27:Q27)</f>
        <v>15.781846110853671</v>
      </c>
      <c r="U27">
        <f>COUNT(L27:Q27)*9</f>
        <v>54</v>
      </c>
      <c r="V27">
        <f>R27/(U27*(0.1*0.1*0.01))</f>
        <v>91481.48148148146</v>
      </c>
      <c r="W27">
        <f>(K27*V27)/20</f>
        <v>1372.2222222222219</v>
      </c>
      <c r="Y27" t="s">
        <v>130</v>
      </c>
      <c r="Z27" s="21">
        <v>20180811</v>
      </c>
      <c r="AA27" t="s">
        <v>170</v>
      </c>
      <c r="AB27">
        <v>0.24249037395202316</v>
      </c>
      <c r="AC27">
        <v>5.4827071629227821E-2</v>
      </c>
      <c r="AD27" t="s">
        <v>26</v>
      </c>
      <c r="AE27" t="s">
        <v>208</v>
      </c>
      <c r="AF27">
        <v>0.20978539959047979</v>
      </c>
      <c r="AG27">
        <v>3.9391814705684168E-2</v>
      </c>
      <c r="AH27" s="16" t="s">
        <v>27</v>
      </c>
      <c r="AI27">
        <f t="shared" si="0"/>
        <v>6541.0759037612952</v>
      </c>
    </row>
    <row r="28" spans="1:35" s="16" customFormat="1" x14ac:dyDescent="0.2">
      <c r="A28">
        <v>1450</v>
      </c>
      <c r="B28">
        <v>20180811</v>
      </c>
      <c r="C28" t="s">
        <v>63</v>
      </c>
      <c r="D28" t="s">
        <v>25</v>
      </c>
      <c r="E28" t="s">
        <v>13</v>
      </c>
      <c r="F28" t="s">
        <v>26</v>
      </c>
      <c r="G28">
        <v>10</v>
      </c>
      <c r="H28">
        <v>14</v>
      </c>
      <c r="I28">
        <v>1</v>
      </c>
      <c r="J28" t="s">
        <v>47</v>
      </c>
      <c r="K28">
        <v>0.3</v>
      </c>
      <c r="L28" s="14">
        <v>147</v>
      </c>
      <c r="M28" s="14">
        <v>147</v>
      </c>
      <c r="N28" s="14">
        <v>102</v>
      </c>
      <c r="O28" s="14">
        <v>159</v>
      </c>
      <c r="P28" s="14">
        <v>145</v>
      </c>
      <c r="Q28" s="14">
        <v>140</v>
      </c>
      <c r="R28">
        <f>SUM(L28:Q28)</f>
        <v>840</v>
      </c>
      <c r="S28" s="15">
        <f>AVERAGE(L28:Q28)</f>
        <v>140</v>
      </c>
      <c r="T28">
        <f>STDEV(L28:Q28)</f>
        <v>19.636700333813724</v>
      </c>
      <c r="U28">
        <f>COUNT(L28:Q28)*9</f>
        <v>54</v>
      </c>
      <c r="V28">
        <f>R28/(U28*(0.1*0.1*0.01))</f>
        <v>155555.55555555553</v>
      </c>
      <c r="W28">
        <f>(K28*V28)/20</f>
        <v>2333.333333333333</v>
      </c>
      <c r="Y28" t="s">
        <v>171</v>
      </c>
      <c r="Z28" s="21">
        <v>20180812</v>
      </c>
      <c r="AA28" t="s">
        <v>172</v>
      </c>
      <c r="AB28">
        <v>0.21547566164417181</v>
      </c>
      <c r="AC28">
        <v>4.7629522103510687E-2</v>
      </c>
      <c r="AD28" t="s">
        <v>26</v>
      </c>
      <c r="AE28" t="s">
        <v>208</v>
      </c>
      <c r="AF28">
        <v>0.20978539959047979</v>
      </c>
      <c r="AG28">
        <v>3.9391814705684168E-2</v>
      </c>
      <c r="AH28" s="16" t="s">
        <v>27</v>
      </c>
      <c r="AI28">
        <f t="shared" si="0"/>
        <v>11122.477245262122</v>
      </c>
    </row>
    <row r="29" spans="1:35" x14ac:dyDescent="0.2">
      <c r="A29">
        <v>1452</v>
      </c>
      <c r="B29">
        <v>20180811</v>
      </c>
      <c r="C29" t="s">
        <v>63</v>
      </c>
      <c r="D29" t="s">
        <v>25</v>
      </c>
      <c r="E29" t="s">
        <v>13</v>
      </c>
      <c r="F29" t="s">
        <v>26</v>
      </c>
      <c r="G29">
        <v>10</v>
      </c>
      <c r="H29">
        <v>14</v>
      </c>
      <c r="I29">
        <v>2</v>
      </c>
      <c r="J29" t="s">
        <v>47</v>
      </c>
      <c r="K29">
        <v>0.3</v>
      </c>
      <c r="L29" s="14">
        <v>142</v>
      </c>
      <c r="M29" s="14">
        <v>180</v>
      </c>
      <c r="N29" s="14">
        <v>112</v>
      </c>
      <c r="O29" s="14">
        <v>134</v>
      </c>
      <c r="P29" s="14">
        <v>122</v>
      </c>
      <c r="Q29" s="14">
        <v>140</v>
      </c>
      <c r="R29">
        <f>SUM(L29:Q29)</f>
        <v>830</v>
      </c>
      <c r="S29" s="15">
        <f>AVERAGE(L29:Q29)</f>
        <v>138.33333333333334</v>
      </c>
      <c r="T29">
        <f>STDEV(L29:Q29)</f>
        <v>23.372348334445679</v>
      </c>
      <c r="U29">
        <f>COUNT(L29:Q29)*9</f>
        <v>54</v>
      </c>
      <c r="V29">
        <f>R29/(U29*(0.1*0.1*0.01))</f>
        <v>153703.70370370368</v>
      </c>
      <c r="W29">
        <f>(K29*V29)/20</f>
        <v>2305.5555555555552</v>
      </c>
      <c r="Y29" t="s">
        <v>171</v>
      </c>
      <c r="Z29" s="21">
        <v>20180812</v>
      </c>
      <c r="AA29" t="s">
        <v>173</v>
      </c>
      <c r="AB29">
        <v>0.19004221763862741</v>
      </c>
      <c r="AC29">
        <v>7.2537835255532576E-2</v>
      </c>
      <c r="AD29" t="s">
        <v>26</v>
      </c>
      <c r="AE29" t="s">
        <v>208</v>
      </c>
      <c r="AF29">
        <v>0.28889567679623895</v>
      </c>
      <c r="AG29">
        <v>7.7145567248641689E-2</v>
      </c>
      <c r="AH29" s="16" t="s">
        <v>27</v>
      </c>
      <c r="AI29">
        <f t="shared" si="0"/>
        <v>7980.581714214044</v>
      </c>
    </row>
    <row r="30" spans="1:35" x14ac:dyDescent="0.2">
      <c r="A30">
        <v>1453</v>
      </c>
      <c r="L30" s="14"/>
      <c r="M30" s="14"/>
      <c r="N30" s="14"/>
      <c r="O30" s="14"/>
      <c r="P30" s="14"/>
      <c r="Q30" s="14"/>
      <c r="Z30" s="21"/>
      <c r="AH30" s="16"/>
    </row>
    <row r="31" spans="1:35" x14ac:dyDescent="0.2">
      <c r="A31" s="16">
        <v>1455</v>
      </c>
      <c r="B31" s="16">
        <v>20180811</v>
      </c>
      <c r="C31" s="16" t="s">
        <v>63</v>
      </c>
      <c r="D31" s="16" t="s">
        <v>25</v>
      </c>
      <c r="E31" s="16" t="s">
        <v>13</v>
      </c>
      <c r="F31" s="16" t="s">
        <v>26</v>
      </c>
      <c r="G31" s="16">
        <v>10</v>
      </c>
      <c r="H31" s="16">
        <v>15</v>
      </c>
      <c r="I31" s="16">
        <v>2</v>
      </c>
      <c r="J31" s="16" t="s">
        <v>47</v>
      </c>
      <c r="K31">
        <v>0.3</v>
      </c>
      <c r="L31" s="18">
        <v>121</v>
      </c>
      <c r="M31" s="18">
        <v>121</v>
      </c>
      <c r="N31" s="18">
        <v>113</v>
      </c>
      <c r="O31" s="18">
        <v>125</v>
      </c>
      <c r="P31" s="18">
        <v>105</v>
      </c>
      <c r="Q31" s="18">
        <v>122</v>
      </c>
      <c r="R31">
        <f t="shared" ref="R31:R62" si="7">SUM(L31:Q31)</f>
        <v>707</v>
      </c>
      <c r="S31" s="15">
        <f t="shared" ref="S31:S62" si="8">AVERAGE(L31:Q31)</f>
        <v>117.83333333333333</v>
      </c>
      <c r="T31">
        <f t="shared" ref="T31:T62" si="9">STDEV(L31:Q31)</f>
        <v>7.4408780843840372</v>
      </c>
      <c r="U31">
        <f t="shared" ref="U31:U62" si="10">COUNT(L31:Q31)*9</f>
        <v>54</v>
      </c>
      <c r="V31">
        <f t="shared" ref="V31:V62" si="11">R31/(U31*(0.1*0.1*0.01))</f>
        <v>130925.9259259259</v>
      </c>
      <c r="W31">
        <f t="shared" ref="W31:W62" si="12">(K31*V31)/20</f>
        <v>1963.8888888888882</v>
      </c>
      <c r="Y31" t="s">
        <v>171</v>
      </c>
      <c r="Z31" s="21">
        <v>20180812</v>
      </c>
      <c r="AA31" t="s">
        <v>174</v>
      </c>
      <c r="AB31">
        <v>0.1696778380994052</v>
      </c>
      <c r="AC31">
        <v>4.3104326919597993E-2</v>
      </c>
      <c r="AD31" s="16" t="s">
        <v>26</v>
      </c>
      <c r="AE31" t="s">
        <v>208</v>
      </c>
      <c r="AF31">
        <v>0.28889567679623895</v>
      </c>
      <c r="AG31">
        <v>7.7145567248641689E-2</v>
      </c>
      <c r="AH31" s="16" t="s">
        <v>27</v>
      </c>
      <c r="AI31">
        <f t="shared" si="0"/>
        <v>6797.9171951196731</v>
      </c>
    </row>
    <row r="32" spans="1:35" x14ac:dyDescent="0.2">
      <c r="A32" s="16">
        <v>1457</v>
      </c>
      <c r="B32" s="16">
        <v>20180811</v>
      </c>
      <c r="C32" s="16" t="s">
        <v>63</v>
      </c>
      <c r="D32" s="16" t="s">
        <v>25</v>
      </c>
      <c r="E32" s="16" t="s">
        <v>13</v>
      </c>
      <c r="F32" s="16" t="s">
        <v>26</v>
      </c>
      <c r="G32" s="16">
        <v>10</v>
      </c>
      <c r="H32" s="16">
        <v>16</v>
      </c>
      <c r="I32" s="16">
        <v>1</v>
      </c>
      <c r="J32" s="16" t="s">
        <v>47</v>
      </c>
      <c r="K32">
        <v>0.3</v>
      </c>
      <c r="L32" s="18">
        <v>106</v>
      </c>
      <c r="M32" s="18">
        <v>117</v>
      </c>
      <c r="N32" s="18">
        <v>97</v>
      </c>
      <c r="O32" s="18">
        <v>86</v>
      </c>
      <c r="P32" s="18">
        <v>87</v>
      </c>
      <c r="Q32" s="18">
        <v>102</v>
      </c>
      <c r="R32">
        <f t="shared" si="7"/>
        <v>595</v>
      </c>
      <c r="S32" s="15">
        <f t="shared" si="8"/>
        <v>99.166666666666671</v>
      </c>
      <c r="T32">
        <f t="shared" si="9"/>
        <v>11.822295321411454</v>
      </c>
      <c r="U32">
        <f t="shared" si="10"/>
        <v>54</v>
      </c>
      <c r="V32">
        <f t="shared" si="11"/>
        <v>110185.18518518517</v>
      </c>
      <c r="W32">
        <f t="shared" si="12"/>
        <v>1652.7777777777774</v>
      </c>
      <c r="Y32" t="s">
        <v>171</v>
      </c>
      <c r="Z32" s="21">
        <v>20180812</v>
      </c>
      <c r="AA32" t="s">
        <v>175</v>
      </c>
      <c r="AB32">
        <v>0.22808868490943679</v>
      </c>
      <c r="AC32">
        <v>8.9801169799361494E-2</v>
      </c>
      <c r="AD32" s="16" t="s">
        <v>26</v>
      </c>
      <c r="AE32" t="s">
        <v>208</v>
      </c>
      <c r="AF32">
        <v>0.25421825348713922</v>
      </c>
      <c r="AG32">
        <v>6.8194137908541189E-2</v>
      </c>
      <c r="AH32" s="16" t="s">
        <v>27</v>
      </c>
      <c r="AI32">
        <f t="shared" si="0"/>
        <v>6501.412684205191</v>
      </c>
    </row>
    <row r="33" spans="1:35" s="16" customFormat="1" x14ac:dyDescent="0.2">
      <c r="A33" s="16">
        <v>1459</v>
      </c>
      <c r="B33" s="16">
        <v>20180811</v>
      </c>
      <c r="C33" s="16" t="s">
        <v>63</v>
      </c>
      <c r="D33" s="16" t="s">
        <v>25</v>
      </c>
      <c r="E33" s="16" t="s">
        <v>13</v>
      </c>
      <c r="F33" s="16" t="s">
        <v>26</v>
      </c>
      <c r="G33" s="16">
        <v>10</v>
      </c>
      <c r="H33" s="16">
        <v>16</v>
      </c>
      <c r="I33" s="16">
        <v>2</v>
      </c>
      <c r="J33" s="16" t="s">
        <v>47</v>
      </c>
      <c r="K33">
        <v>0.3</v>
      </c>
      <c r="L33" s="18">
        <v>49</v>
      </c>
      <c r="M33" s="18">
        <v>59</v>
      </c>
      <c r="N33" s="18">
        <v>69</v>
      </c>
      <c r="O33" s="18">
        <v>80</v>
      </c>
      <c r="P33" s="18">
        <v>82</v>
      </c>
      <c r="Q33" s="18">
        <v>71</v>
      </c>
      <c r="R33">
        <f t="shared" si="7"/>
        <v>410</v>
      </c>
      <c r="S33" s="15">
        <f t="shared" si="8"/>
        <v>68.333333333333329</v>
      </c>
      <c r="T33">
        <f t="shared" si="9"/>
        <v>12.580408048496139</v>
      </c>
      <c r="U33">
        <f t="shared" si="10"/>
        <v>54</v>
      </c>
      <c r="V33">
        <f t="shared" si="11"/>
        <v>75925.925925925912</v>
      </c>
      <c r="W33">
        <f t="shared" si="12"/>
        <v>1138.8888888888887</v>
      </c>
      <c r="Y33" t="s">
        <v>171</v>
      </c>
      <c r="Z33" s="21">
        <v>20180812</v>
      </c>
      <c r="AA33" t="s">
        <v>176</v>
      </c>
      <c r="AB33">
        <v>0.21760372414783599</v>
      </c>
      <c r="AC33">
        <v>7.2568695021421881E-2</v>
      </c>
      <c r="AD33" s="16" t="s">
        <v>26</v>
      </c>
      <c r="AE33" t="s">
        <v>208</v>
      </c>
      <c r="AF33">
        <v>0.25421825348713922</v>
      </c>
      <c r="AG33">
        <v>6.8194137908541189E-2</v>
      </c>
      <c r="AH33" s="16" t="s">
        <v>27</v>
      </c>
      <c r="AI33">
        <f t="shared" si="0"/>
        <v>4479.9650428976947</v>
      </c>
    </row>
    <row r="34" spans="1:35" s="16" customFormat="1" x14ac:dyDescent="0.2">
      <c r="A34" s="16">
        <v>1461</v>
      </c>
      <c r="B34" s="16">
        <v>20180811</v>
      </c>
      <c r="C34" s="16" t="s">
        <v>63</v>
      </c>
      <c r="D34" s="16" t="s">
        <v>25</v>
      </c>
      <c r="E34" s="16" t="s">
        <v>13</v>
      </c>
      <c r="F34" s="16" t="s">
        <v>26</v>
      </c>
      <c r="G34" s="16">
        <v>10</v>
      </c>
      <c r="H34" s="16">
        <v>17</v>
      </c>
      <c r="I34" s="16">
        <v>1</v>
      </c>
      <c r="J34" s="16" t="s">
        <v>47</v>
      </c>
      <c r="K34">
        <v>0.3</v>
      </c>
      <c r="L34" s="18">
        <v>148</v>
      </c>
      <c r="M34" s="18">
        <v>121</v>
      </c>
      <c r="N34" s="18">
        <v>141</v>
      </c>
      <c r="O34" s="18">
        <v>150</v>
      </c>
      <c r="P34" s="18">
        <v>118</v>
      </c>
      <c r="Q34" s="18">
        <v>165</v>
      </c>
      <c r="R34">
        <f t="shared" si="7"/>
        <v>843</v>
      </c>
      <c r="S34" s="15">
        <f t="shared" si="8"/>
        <v>140.5</v>
      </c>
      <c r="T34">
        <f t="shared" si="9"/>
        <v>18.074844397670482</v>
      </c>
      <c r="U34">
        <f t="shared" si="10"/>
        <v>54</v>
      </c>
      <c r="V34">
        <f t="shared" si="11"/>
        <v>156111.11111111107</v>
      </c>
      <c r="W34">
        <f t="shared" si="12"/>
        <v>2341.6666666666661</v>
      </c>
      <c r="Y34" t="s">
        <v>171</v>
      </c>
      <c r="Z34" s="21">
        <v>20180812</v>
      </c>
      <c r="AA34" t="s">
        <v>177</v>
      </c>
      <c r="AB34">
        <v>0.1733389454581436</v>
      </c>
      <c r="AC34">
        <v>5.0999217723384206E-2</v>
      </c>
      <c r="AD34" s="16" t="s">
        <v>26</v>
      </c>
      <c r="AE34" t="s">
        <v>208</v>
      </c>
      <c r="AF34">
        <v>0.23491416146850358</v>
      </c>
      <c r="AG34">
        <v>3.7448215658688347E-2</v>
      </c>
      <c r="AH34" s="16" t="s">
        <v>27</v>
      </c>
      <c r="AI34">
        <f t="shared" si="0"/>
        <v>9968.180087689725</v>
      </c>
    </row>
    <row r="35" spans="1:35" s="16" customFormat="1" x14ac:dyDescent="0.2">
      <c r="A35" s="16">
        <v>1463</v>
      </c>
      <c r="B35" s="16">
        <v>20180811</v>
      </c>
      <c r="C35" s="16" t="s">
        <v>63</v>
      </c>
      <c r="D35" s="16" t="s">
        <v>25</v>
      </c>
      <c r="E35" s="16" t="s">
        <v>13</v>
      </c>
      <c r="F35" s="16" t="s">
        <v>26</v>
      </c>
      <c r="G35" s="16">
        <v>10</v>
      </c>
      <c r="H35" s="16">
        <v>17</v>
      </c>
      <c r="I35" s="16">
        <v>2</v>
      </c>
      <c r="J35" s="16" t="s">
        <v>47</v>
      </c>
      <c r="K35">
        <v>0.3</v>
      </c>
      <c r="L35" s="18">
        <v>99</v>
      </c>
      <c r="M35" s="18">
        <v>105</v>
      </c>
      <c r="N35" s="18">
        <v>176</v>
      </c>
      <c r="O35" s="18">
        <v>142</v>
      </c>
      <c r="P35" s="18">
        <v>107</v>
      </c>
      <c r="Q35" s="18">
        <v>99</v>
      </c>
      <c r="R35">
        <f t="shared" si="7"/>
        <v>728</v>
      </c>
      <c r="S35" s="15">
        <f t="shared" si="8"/>
        <v>121.33333333333333</v>
      </c>
      <c r="T35">
        <f t="shared" si="9"/>
        <v>31.258065625797538</v>
      </c>
      <c r="U35">
        <f t="shared" si="10"/>
        <v>54</v>
      </c>
      <c r="V35">
        <f t="shared" si="11"/>
        <v>134814.81481481477</v>
      </c>
      <c r="W35">
        <f t="shared" si="12"/>
        <v>2022.2222222222215</v>
      </c>
      <c r="Y35" t="s">
        <v>171</v>
      </c>
      <c r="Z35" s="21">
        <v>20180812</v>
      </c>
      <c r="AA35" t="s">
        <v>178</v>
      </c>
      <c r="AB35">
        <v>0.24334399703588105</v>
      </c>
      <c r="AC35">
        <v>5.6651881607920375E-2</v>
      </c>
      <c r="AD35" s="16" t="s">
        <v>26</v>
      </c>
      <c r="AE35" t="s">
        <v>208</v>
      </c>
      <c r="AF35">
        <v>0.23491416146850358</v>
      </c>
      <c r="AG35">
        <v>3.7448215658688347E-2</v>
      </c>
      <c r="AH35" s="16" t="s">
        <v>27</v>
      </c>
      <c r="AI35">
        <f t="shared" si="0"/>
        <v>8608.3453189064276</v>
      </c>
    </row>
    <row r="36" spans="1:35" s="16" customFormat="1" x14ac:dyDescent="0.2">
      <c r="A36" s="16">
        <v>1464</v>
      </c>
      <c r="B36" s="16">
        <v>20180811</v>
      </c>
      <c r="C36" s="16" t="s">
        <v>63</v>
      </c>
      <c r="D36" s="16" t="s">
        <v>25</v>
      </c>
      <c r="E36" s="16" t="s">
        <v>13</v>
      </c>
      <c r="F36" s="16" t="s">
        <v>26</v>
      </c>
      <c r="G36" s="16">
        <v>10</v>
      </c>
      <c r="H36" s="16">
        <v>18</v>
      </c>
      <c r="I36" s="16">
        <v>1</v>
      </c>
      <c r="J36" s="16" t="s">
        <v>47</v>
      </c>
      <c r="K36">
        <v>0.3</v>
      </c>
      <c r="L36" s="18">
        <v>113</v>
      </c>
      <c r="M36" s="18">
        <v>78</v>
      </c>
      <c r="N36" s="18">
        <v>81</v>
      </c>
      <c r="O36" s="18">
        <v>121</v>
      </c>
      <c r="P36" s="18">
        <v>131</v>
      </c>
      <c r="Q36" s="18">
        <v>152</v>
      </c>
      <c r="R36">
        <f t="shared" si="7"/>
        <v>676</v>
      </c>
      <c r="S36" s="15">
        <f t="shared" si="8"/>
        <v>112.66666666666667</v>
      </c>
      <c r="T36">
        <f t="shared" si="9"/>
        <v>28.835163718395386</v>
      </c>
      <c r="U36">
        <f t="shared" si="10"/>
        <v>54</v>
      </c>
      <c r="V36">
        <f t="shared" si="11"/>
        <v>125185.18518518515</v>
      </c>
      <c r="W36">
        <f t="shared" si="12"/>
        <v>1877.7777777777774</v>
      </c>
      <c r="Y36" t="s">
        <v>171</v>
      </c>
      <c r="Z36" s="21">
        <v>20180812</v>
      </c>
      <c r="AA36" t="s">
        <v>179</v>
      </c>
      <c r="AB36">
        <v>0.14418088156238068</v>
      </c>
      <c r="AC36">
        <v>3.30165227515593E-2</v>
      </c>
      <c r="AD36" s="16" t="s">
        <v>26</v>
      </c>
      <c r="AE36" t="s">
        <v>208</v>
      </c>
      <c r="AF36">
        <v>0.20934316806460948</v>
      </c>
      <c r="AG36">
        <v>4.2350765186690793E-2</v>
      </c>
      <c r="AH36" s="16" t="s">
        <v>27</v>
      </c>
      <c r="AI36">
        <f t="shared" si="0"/>
        <v>8969.8545939566538</v>
      </c>
    </row>
    <row r="37" spans="1:35" s="16" customFormat="1" x14ac:dyDescent="0.2">
      <c r="A37" s="16">
        <v>1466</v>
      </c>
      <c r="B37" s="16">
        <v>20180811</v>
      </c>
      <c r="C37" s="16" t="s">
        <v>63</v>
      </c>
      <c r="D37" s="16" t="s">
        <v>25</v>
      </c>
      <c r="E37" s="16" t="s">
        <v>13</v>
      </c>
      <c r="F37" s="16" t="s">
        <v>26</v>
      </c>
      <c r="G37" s="16">
        <v>10</v>
      </c>
      <c r="H37" s="16">
        <v>18</v>
      </c>
      <c r="I37" s="16">
        <v>2</v>
      </c>
      <c r="J37" s="16" t="s">
        <v>47</v>
      </c>
      <c r="K37">
        <v>0.3</v>
      </c>
      <c r="L37" s="18">
        <v>105</v>
      </c>
      <c r="M37" s="18">
        <v>122</v>
      </c>
      <c r="N37" s="18">
        <v>88</v>
      </c>
      <c r="O37" s="18">
        <v>97</v>
      </c>
      <c r="P37" s="18">
        <v>124</v>
      </c>
      <c r="Q37" s="18">
        <v>110</v>
      </c>
      <c r="R37">
        <f t="shared" si="7"/>
        <v>646</v>
      </c>
      <c r="S37" s="15">
        <f t="shared" si="8"/>
        <v>107.66666666666667</v>
      </c>
      <c r="T37">
        <f t="shared" si="9"/>
        <v>14.038043548396113</v>
      </c>
      <c r="U37">
        <f t="shared" si="10"/>
        <v>54</v>
      </c>
      <c r="V37">
        <f t="shared" si="11"/>
        <v>119629.62962962961</v>
      </c>
      <c r="W37">
        <f t="shared" si="12"/>
        <v>1794.4444444444441</v>
      </c>
      <c r="Y37" t="s">
        <v>171</v>
      </c>
      <c r="Z37" s="21">
        <v>20180812</v>
      </c>
      <c r="AA37" t="s">
        <v>180</v>
      </c>
      <c r="AB37">
        <v>0.19687607177810371</v>
      </c>
      <c r="AC37">
        <v>7.9491341338082555E-2</v>
      </c>
      <c r="AD37" s="16" t="s">
        <v>26</v>
      </c>
      <c r="AE37" t="s">
        <v>208</v>
      </c>
      <c r="AF37">
        <v>0.20934316806460948</v>
      </c>
      <c r="AG37">
        <v>4.2350765186690793E-2</v>
      </c>
      <c r="AH37" s="16" t="s">
        <v>27</v>
      </c>
      <c r="AI37">
        <f t="shared" si="0"/>
        <v>8571.7841238106503</v>
      </c>
    </row>
    <row r="38" spans="1:35" s="16" customFormat="1" x14ac:dyDescent="0.2">
      <c r="A38" s="16">
        <v>1468</v>
      </c>
      <c r="B38" s="16">
        <v>20180811</v>
      </c>
      <c r="C38" s="16" t="s">
        <v>63</v>
      </c>
      <c r="D38" s="16" t="s">
        <v>25</v>
      </c>
      <c r="E38" s="16" t="s">
        <v>13</v>
      </c>
      <c r="F38" s="16" t="s">
        <v>26</v>
      </c>
      <c r="G38" s="16">
        <v>10</v>
      </c>
      <c r="H38" s="16">
        <v>19</v>
      </c>
      <c r="I38" s="16">
        <v>1</v>
      </c>
      <c r="J38" s="16" t="s">
        <v>47</v>
      </c>
      <c r="K38">
        <v>0.3</v>
      </c>
      <c r="L38" s="18">
        <v>101</v>
      </c>
      <c r="M38" s="18">
        <v>121</v>
      </c>
      <c r="N38" s="18">
        <v>114</v>
      </c>
      <c r="O38" s="18">
        <v>123</v>
      </c>
      <c r="P38" s="18">
        <v>117</v>
      </c>
      <c r="Q38" s="18">
        <v>105</v>
      </c>
      <c r="R38">
        <f t="shared" si="7"/>
        <v>681</v>
      </c>
      <c r="S38" s="15">
        <f t="shared" si="8"/>
        <v>113.5</v>
      </c>
      <c r="T38">
        <f t="shared" si="9"/>
        <v>8.8034084308295046</v>
      </c>
      <c r="U38">
        <f t="shared" si="10"/>
        <v>54</v>
      </c>
      <c r="V38">
        <f t="shared" si="11"/>
        <v>126111.11111111108</v>
      </c>
      <c r="W38">
        <f t="shared" si="12"/>
        <v>1891.6666666666661</v>
      </c>
      <c r="Y38" t="s">
        <v>171</v>
      </c>
      <c r="Z38" s="21">
        <v>20180812</v>
      </c>
      <c r="AA38" t="s">
        <v>181</v>
      </c>
      <c r="AB38">
        <v>0.29596981041383735</v>
      </c>
      <c r="AC38">
        <v>9.4203981828014857E-2</v>
      </c>
      <c r="AD38" s="16" t="s">
        <v>26</v>
      </c>
      <c r="AE38" t="s">
        <v>208</v>
      </c>
      <c r="AF38">
        <v>0.30653399167018613</v>
      </c>
      <c r="AG38">
        <v>6.7447578392483151E-2</v>
      </c>
      <c r="AH38" s="16" t="s">
        <v>27</v>
      </c>
      <c r="AI38">
        <f t="shared" ref="AI38:AI69" si="13">W38/AF38</f>
        <v>6171.148120832212</v>
      </c>
    </row>
    <row r="39" spans="1:35" s="16" customFormat="1" x14ac:dyDescent="0.2">
      <c r="A39" s="16">
        <v>1470</v>
      </c>
      <c r="B39" s="16">
        <v>20180811</v>
      </c>
      <c r="C39" s="16" t="s">
        <v>63</v>
      </c>
      <c r="D39" s="16" t="s">
        <v>25</v>
      </c>
      <c r="E39" s="16" t="s">
        <v>13</v>
      </c>
      <c r="F39" s="16" t="s">
        <v>27</v>
      </c>
      <c r="G39" s="16">
        <v>10</v>
      </c>
      <c r="H39" s="16">
        <v>19</v>
      </c>
      <c r="I39" s="16">
        <v>2</v>
      </c>
      <c r="J39" s="16" t="s">
        <v>47</v>
      </c>
      <c r="K39">
        <v>0.3</v>
      </c>
      <c r="L39" s="18">
        <v>80</v>
      </c>
      <c r="M39" s="18">
        <v>113</v>
      </c>
      <c r="N39" s="18">
        <v>70</v>
      </c>
      <c r="O39" s="18">
        <v>80</v>
      </c>
      <c r="P39" s="18">
        <v>96</v>
      </c>
      <c r="Q39" s="18">
        <v>81</v>
      </c>
      <c r="R39">
        <f t="shared" si="7"/>
        <v>520</v>
      </c>
      <c r="S39" s="15">
        <f t="shared" si="8"/>
        <v>86.666666666666671</v>
      </c>
      <c r="T39">
        <f t="shared" si="9"/>
        <v>15.357951252255853</v>
      </c>
      <c r="U39">
        <f t="shared" si="10"/>
        <v>54</v>
      </c>
      <c r="V39">
        <f t="shared" si="11"/>
        <v>96296.296296296277</v>
      </c>
      <c r="W39">
        <f t="shared" si="12"/>
        <v>1444.4444444444441</v>
      </c>
      <c r="Y39" t="s">
        <v>171</v>
      </c>
      <c r="Z39" s="21">
        <v>20180812</v>
      </c>
      <c r="AA39" t="s">
        <v>182</v>
      </c>
      <c r="AB39">
        <v>0.19589558071091831</v>
      </c>
      <c r="AC39">
        <v>3.7317208909922676E-2</v>
      </c>
      <c r="AD39" s="16" t="s">
        <v>27</v>
      </c>
      <c r="AE39" t="s">
        <v>208</v>
      </c>
      <c r="AF39">
        <v>0.30653399167018613</v>
      </c>
      <c r="AG39">
        <v>6.7447578392483151E-2</v>
      </c>
      <c r="AH39" s="16" t="s">
        <v>27</v>
      </c>
      <c r="AI39">
        <f t="shared" si="13"/>
        <v>4712.1835871259182</v>
      </c>
    </row>
    <row r="40" spans="1:35" s="16" customFormat="1" x14ac:dyDescent="0.2">
      <c r="A40" s="16">
        <v>1471</v>
      </c>
      <c r="B40" s="16">
        <v>20180811</v>
      </c>
      <c r="C40" s="16" t="s">
        <v>63</v>
      </c>
      <c r="D40" s="16" t="s">
        <v>25</v>
      </c>
      <c r="E40" s="16" t="s">
        <v>13</v>
      </c>
      <c r="F40" s="16" t="s">
        <v>27</v>
      </c>
      <c r="G40" s="16">
        <v>10</v>
      </c>
      <c r="H40" s="16">
        <v>20</v>
      </c>
      <c r="I40" s="16">
        <v>1</v>
      </c>
      <c r="J40" s="16" t="s">
        <v>47</v>
      </c>
      <c r="K40">
        <v>0.3</v>
      </c>
      <c r="L40" s="18">
        <v>148</v>
      </c>
      <c r="M40" s="18">
        <v>128</v>
      </c>
      <c r="N40" s="18">
        <v>122</v>
      </c>
      <c r="O40" s="18">
        <v>140</v>
      </c>
      <c r="P40" s="18">
        <v>121</v>
      </c>
      <c r="Q40" s="18">
        <v>132</v>
      </c>
      <c r="R40">
        <f t="shared" si="7"/>
        <v>791</v>
      </c>
      <c r="S40" s="15">
        <f t="shared" si="8"/>
        <v>131.83333333333334</v>
      </c>
      <c r="T40">
        <f t="shared" si="9"/>
        <v>10.553040636075778</v>
      </c>
      <c r="U40">
        <f t="shared" si="10"/>
        <v>54</v>
      </c>
      <c r="V40">
        <f t="shared" si="11"/>
        <v>146481.48148148146</v>
      </c>
      <c r="W40">
        <f t="shared" si="12"/>
        <v>2197.2222222222217</v>
      </c>
      <c r="Y40" t="s">
        <v>171</v>
      </c>
      <c r="Z40" s="21">
        <v>20180812</v>
      </c>
      <c r="AA40" t="s">
        <v>183</v>
      </c>
      <c r="AB40">
        <v>0.22810706322646029</v>
      </c>
      <c r="AC40">
        <v>3.5518749585650225E-2</v>
      </c>
      <c r="AD40" s="16" t="s">
        <v>27</v>
      </c>
      <c r="AE40" t="s">
        <v>208</v>
      </c>
      <c r="AF40">
        <v>0.17135974208638205</v>
      </c>
      <c r="AG40">
        <v>3.804221243744061E-2</v>
      </c>
      <c r="AH40" s="16" t="s">
        <v>27</v>
      </c>
      <c r="AI40">
        <f t="shared" si="13"/>
        <v>12822.277831829409</v>
      </c>
    </row>
    <row r="41" spans="1:35" s="16" customFormat="1" x14ac:dyDescent="0.2">
      <c r="A41" s="16">
        <v>1473</v>
      </c>
      <c r="B41" s="16">
        <v>20180811</v>
      </c>
      <c r="C41" s="16" t="s">
        <v>63</v>
      </c>
      <c r="D41" s="16" t="s">
        <v>25</v>
      </c>
      <c r="E41" s="16" t="s">
        <v>13</v>
      </c>
      <c r="F41" s="16" t="s">
        <v>27</v>
      </c>
      <c r="G41" s="16">
        <v>10</v>
      </c>
      <c r="H41" s="16">
        <v>20</v>
      </c>
      <c r="I41" s="16">
        <v>2</v>
      </c>
      <c r="J41" s="16" t="s">
        <v>47</v>
      </c>
      <c r="K41">
        <v>0.3</v>
      </c>
      <c r="L41" s="18">
        <v>113</v>
      </c>
      <c r="M41" s="18">
        <v>108</v>
      </c>
      <c r="N41" s="18">
        <v>93</v>
      </c>
      <c r="O41" s="18">
        <v>119</v>
      </c>
      <c r="P41" s="18">
        <v>86</v>
      </c>
      <c r="Q41" s="18">
        <v>100</v>
      </c>
      <c r="R41">
        <f t="shared" si="7"/>
        <v>619</v>
      </c>
      <c r="S41" s="15">
        <f t="shared" si="8"/>
        <v>103.16666666666667</v>
      </c>
      <c r="T41">
        <f t="shared" si="9"/>
        <v>12.480651692386386</v>
      </c>
      <c r="U41">
        <f t="shared" si="10"/>
        <v>54</v>
      </c>
      <c r="V41">
        <f t="shared" si="11"/>
        <v>114629.62962962961</v>
      </c>
      <c r="W41">
        <f t="shared" si="12"/>
        <v>1719.4444444444441</v>
      </c>
      <c r="Y41" t="s">
        <v>184</v>
      </c>
      <c r="Z41" s="21">
        <v>20180812</v>
      </c>
      <c r="AA41" t="s">
        <v>185</v>
      </c>
      <c r="AB41">
        <v>0.33132042466872375</v>
      </c>
      <c r="AC41">
        <v>6.8041723653311181E-2</v>
      </c>
      <c r="AD41" s="16" t="s">
        <v>27</v>
      </c>
      <c r="AE41" t="s">
        <v>208</v>
      </c>
      <c r="AF41">
        <v>0.24519513978265964</v>
      </c>
      <c r="AG41">
        <v>5.617280715083179E-2</v>
      </c>
      <c r="AH41" s="16" t="s">
        <v>27</v>
      </c>
      <c r="AI41">
        <f t="shared" si="13"/>
        <v>7012.5551671560679</v>
      </c>
    </row>
    <row r="42" spans="1:35" s="16" customFormat="1" x14ac:dyDescent="0.2">
      <c r="A42" s="16">
        <v>1475</v>
      </c>
      <c r="B42" s="16">
        <v>20180811</v>
      </c>
      <c r="C42" s="16" t="s">
        <v>63</v>
      </c>
      <c r="D42" s="16" t="s">
        <v>25</v>
      </c>
      <c r="E42" s="16" t="s">
        <v>13</v>
      </c>
      <c r="F42" s="16" t="s">
        <v>27</v>
      </c>
      <c r="G42" s="16">
        <v>10</v>
      </c>
      <c r="H42" s="16">
        <v>21</v>
      </c>
      <c r="I42" s="16">
        <v>1</v>
      </c>
      <c r="J42" s="16" t="s">
        <v>47</v>
      </c>
      <c r="K42">
        <v>0.3</v>
      </c>
      <c r="L42" s="18">
        <v>94</v>
      </c>
      <c r="M42" s="18">
        <v>77</v>
      </c>
      <c r="N42" s="18">
        <v>113</v>
      </c>
      <c r="O42" s="18">
        <v>94</v>
      </c>
      <c r="P42" s="18">
        <v>104</v>
      </c>
      <c r="Q42" s="18">
        <v>95</v>
      </c>
      <c r="R42">
        <f t="shared" si="7"/>
        <v>577</v>
      </c>
      <c r="S42" s="15">
        <f t="shared" si="8"/>
        <v>96.166666666666671</v>
      </c>
      <c r="T42">
        <f t="shared" si="9"/>
        <v>12.023587928179639</v>
      </c>
      <c r="U42">
        <f t="shared" si="10"/>
        <v>54</v>
      </c>
      <c r="V42">
        <f t="shared" si="11"/>
        <v>106851.85185185182</v>
      </c>
      <c r="W42">
        <f t="shared" si="12"/>
        <v>1602.7777777777774</v>
      </c>
      <c r="Y42" t="s">
        <v>184</v>
      </c>
      <c r="Z42" s="21">
        <v>20180812</v>
      </c>
      <c r="AA42" t="s">
        <v>186</v>
      </c>
      <c r="AB42">
        <v>0.33220823875262823</v>
      </c>
      <c r="AC42">
        <v>7.8382813435059429E-2</v>
      </c>
      <c r="AD42" s="16" t="s">
        <v>27</v>
      </c>
      <c r="AE42" t="s">
        <v>208</v>
      </c>
      <c r="AF42">
        <v>0.27555574135081085</v>
      </c>
      <c r="AG42">
        <v>8.3394547612862052E-2</v>
      </c>
      <c r="AH42" t="s">
        <v>26</v>
      </c>
      <c r="AI42">
        <f t="shared" si="13"/>
        <v>5816.528336229715</v>
      </c>
    </row>
    <row r="43" spans="1:35" s="16" customFormat="1" x14ac:dyDescent="0.2">
      <c r="A43" s="16">
        <v>1479</v>
      </c>
      <c r="B43" s="16">
        <v>20180811</v>
      </c>
      <c r="C43" s="16" t="s">
        <v>63</v>
      </c>
      <c r="D43" s="16" t="s">
        <v>25</v>
      </c>
      <c r="E43" s="16" t="s">
        <v>13</v>
      </c>
      <c r="F43" s="16" t="s">
        <v>27</v>
      </c>
      <c r="G43" s="16">
        <v>10</v>
      </c>
      <c r="H43" s="16">
        <v>21</v>
      </c>
      <c r="I43" s="16">
        <v>2</v>
      </c>
      <c r="J43" s="16" t="s">
        <v>47</v>
      </c>
      <c r="K43">
        <v>0.3</v>
      </c>
      <c r="L43" s="18">
        <v>128</v>
      </c>
      <c r="M43" s="18">
        <v>141</v>
      </c>
      <c r="N43" s="18">
        <v>111</v>
      </c>
      <c r="O43" s="18">
        <v>117</v>
      </c>
      <c r="P43" s="18">
        <v>141</v>
      </c>
      <c r="Q43" s="18">
        <v>111</v>
      </c>
      <c r="R43">
        <f t="shared" si="7"/>
        <v>749</v>
      </c>
      <c r="S43" s="15">
        <f t="shared" si="8"/>
        <v>124.83333333333333</v>
      </c>
      <c r="T43">
        <f t="shared" si="9"/>
        <v>13.977362650609939</v>
      </c>
      <c r="U43">
        <f t="shared" si="10"/>
        <v>54</v>
      </c>
      <c r="V43">
        <f t="shared" si="11"/>
        <v>138703.70370370368</v>
      </c>
      <c r="W43">
        <f t="shared" si="12"/>
        <v>2080.5555555555552</v>
      </c>
      <c r="Y43" t="s">
        <v>184</v>
      </c>
      <c r="Z43" s="21">
        <v>20180812</v>
      </c>
      <c r="AA43" t="s">
        <v>187</v>
      </c>
      <c r="AB43">
        <v>0.37503699544036467</v>
      </c>
      <c r="AC43">
        <v>7.9932223801201546E-2</v>
      </c>
      <c r="AD43" s="16" t="s">
        <v>27</v>
      </c>
      <c r="AE43" t="s">
        <v>208</v>
      </c>
      <c r="AF43">
        <v>0.28598095949211594</v>
      </c>
      <c r="AG43">
        <v>7.2398660584399505E-2</v>
      </c>
      <c r="AH43" t="s">
        <v>26</v>
      </c>
      <c r="AI43">
        <f t="shared" si="13"/>
        <v>7275.1541195277123</v>
      </c>
    </row>
    <row r="44" spans="1:35" s="16" customFormat="1" x14ac:dyDescent="0.2">
      <c r="A44" s="16">
        <v>1480</v>
      </c>
      <c r="B44" s="16">
        <v>20180811</v>
      </c>
      <c r="C44" s="16" t="s">
        <v>63</v>
      </c>
      <c r="D44" s="16" t="s">
        <v>25</v>
      </c>
      <c r="E44" s="16" t="s">
        <v>67</v>
      </c>
      <c r="F44" s="16" t="s">
        <v>27</v>
      </c>
      <c r="G44" s="16">
        <v>10</v>
      </c>
      <c r="H44" s="16">
        <v>22</v>
      </c>
      <c r="I44" s="16">
        <v>1</v>
      </c>
      <c r="J44" s="16" t="s">
        <v>47</v>
      </c>
      <c r="K44">
        <v>0.3</v>
      </c>
      <c r="L44" s="18">
        <v>153</v>
      </c>
      <c r="M44" s="18">
        <v>168</v>
      </c>
      <c r="N44" s="18">
        <v>106</v>
      </c>
      <c r="O44" s="18">
        <v>130</v>
      </c>
      <c r="P44" s="18">
        <v>132</v>
      </c>
      <c r="Q44" s="18">
        <v>116</v>
      </c>
      <c r="R44">
        <f t="shared" si="7"/>
        <v>805</v>
      </c>
      <c r="S44" s="15">
        <f t="shared" si="8"/>
        <v>134.16666666666666</v>
      </c>
      <c r="T44">
        <f t="shared" si="9"/>
        <v>22.999275350903247</v>
      </c>
      <c r="U44">
        <f t="shared" si="10"/>
        <v>54</v>
      </c>
      <c r="V44">
        <f t="shared" si="11"/>
        <v>149074.07407407404</v>
      </c>
      <c r="W44">
        <f t="shared" si="12"/>
        <v>2236.1111111111104</v>
      </c>
      <c r="Y44" t="s">
        <v>184</v>
      </c>
      <c r="Z44" s="21">
        <v>20180812</v>
      </c>
      <c r="AA44" t="s">
        <v>188</v>
      </c>
      <c r="AB44">
        <v>0.28433282762616513</v>
      </c>
      <c r="AC44">
        <v>8.5230928966974581E-2</v>
      </c>
      <c r="AD44" s="16" t="s">
        <v>27</v>
      </c>
      <c r="AE44" t="s">
        <v>208</v>
      </c>
      <c r="AF44">
        <v>0.28598095949211594</v>
      </c>
      <c r="AG44">
        <v>7.2398660584399505E-2</v>
      </c>
      <c r="AH44" t="s">
        <v>26</v>
      </c>
      <c r="AI44">
        <f t="shared" si="13"/>
        <v>7819.0908761279143</v>
      </c>
    </row>
    <row r="45" spans="1:35" s="16" customFormat="1" x14ac:dyDescent="0.2">
      <c r="A45" s="16">
        <v>1482</v>
      </c>
      <c r="B45" s="16">
        <v>20180811</v>
      </c>
      <c r="C45" s="16" t="s">
        <v>63</v>
      </c>
      <c r="D45" s="16" t="s">
        <v>25</v>
      </c>
      <c r="E45" s="16" t="s">
        <v>13</v>
      </c>
      <c r="F45" s="16" t="s">
        <v>27</v>
      </c>
      <c r="G45" s="16">
        <v>10</v>
      </c>
      <c r="H45" s="16">
        <v>22</v>
      </c>
      <c r="I45" s="16">
        <v>2</v>
      </c>
      <c r="J45" s="16" t="s">
        <v>47</v>
      </c>
      <c r="K45">
        <v>0.3</v>
      </c>
      <c r="L45" s="18">
        <v>124</v>
      </c>
      <c r="M45" s="18">
        <v>123</v>
      </c>
      <c r="N45" s="18">
        <v>110</v>
      </c>
      <c r="O45" s="18">
        <v>119</v>
      </c>
      <c r="P45" s="18">
        <v>117</v>
      </c>
      <c r="Q45" s="18">
        <v>114</v>
      </c>
      <c r="R45">
        <f t="shared" si="7"/>
        <v>707</v>
      </c>
      <c r="S45" s="15">
        <f t="shared" si="8"/>
        <v>117.83333333333333</v>
      </c>
      <c r="T45">
        <f t="shared" si="9"/>
        <v>5.3447793842839451</v>
      </c>
      <c r="U45">
        <f t="shared" si="10"/>
        <v>54</v>
      </c>
      <c r="V45">
        <f t="shared" si="11"/>
        <v>130925.9259259259</v>
      </c>
      <c r="W45">
        <f t="shared" si="12"/>
        <v>1963.8888888888882</v>
      </c>
      <c r="Y45" t="s">
        <v>184</v>
      </c>
      <c r="Z45" s="21">
        <v>20180812</v>
      </c>
      <c r="AA45" t="s">
        <v>189</v>
      </c>
      <c r="AB45">
        <v>0.28833706089808142</v>
      </c>
      <c r="AC45">
        <v>7.1668111926504768E-2</v>
      </c>
      <c r="AD45" s="16" t="s">
        <v>27</v>
      </c>
      <c r="AE45" t="s">
        <v>208</v>
      </c>
      <c r="AF45">
        <v>0.21891476312205663</v>
      </c>
      <c r="AG45">
        <v>5.6633242885033151E-2</v>
      </c>
      <c r="AH45" t="s">
        <v>26</v>
      </c>
      <c r="AI45">
        <f t="shared" si="13"/>
        <v>8971.0207794159396</v>
      </c>
    </row>
    <row r="46" spans="1:35" s="16" customFormat="1" x14ac:dyDescent="0.2">
      <c r="A46" s="16">
        <v>1484</v>
      </c>
      <c r="B46" s="16">
        <v>20180811</v>
      </c>
      <c r="C46" s="16" t="s">
        <v>63</v>
      </c>
      <c r="D46" s="16" t="s">
        <v>25</v>
      </c>
      <c r="E46" s="16" t="s">
        <v>13</v>
      </c>
      <c r="F46" s="16" t="s">
        <v>27</v>
      </c>
      <c r="G46" s="16">
        <v>10</v>
      </c>
      <c r="H46" s="16">
        <v>22</v>
      </c>
      <c r="I46" s="16">
        <v>1</v>
      </c>
      <c r="J46" s="16" t="s">
        <v>47</v>
      </c>
      <c r="K46">
        <v>0.3</v>
      </c>
      <c r="L46" s="18">
        <v>108</v>
      </c>
      <c r="M46" s="18">
        <v>153</v>
      </c>
      <c r="N46" s="18">
        <v>179</v>
      </c>
      <c r="O46" s="18">
        <v>128</v>
      </c>
      <c r="P46" s="18">
        <v>120</v>
      </c>
      <c r="Q46" s="18">
        <v>156</v>
      </c>
      <c r="R46">
        <f t="shared" si="7"/>
        <v>844</v>
      </c>
      <c r="S46" s="15">
        <f t="shared" si="8"/>
        <v>140.66666666666666</v>
      </c>
      <c r="T46">
        <f t="shared" si="9"/>
        <v>26.500314463542988</v>
      </c>
      <c r="U46">
        <f t="shared" si="10"/>
        <v>54</v>
      </c>
      <c r="V46">
        <f t="shared" si="11"/>
        <v>156296.29629629626</v>
      </c>
      <c r="W46">
        <f t="shared" si="12"/>
        <v>2344.4444444444439</v>
      </c>
      <c r="Y46" t="s">
        <v>184</v>
      </c>
      <c r="Z46" s="21">
        <v>20180812</v>
      </c>
      <c r="AA46" t="s">
        <v>190</v>
      </c>
      <c r="AB46">
        <v>0.24733109699230699</v>
      </c>
      <c r="AC46">
        <v>6.7033572978908343E-2</v>
      </c>
      <c r="AD46" s="16" t="s">
        <v>27</v>
      </c>
      <c r="AE46" t="s">
        <v>208</v>
      </c>
      <c r="AF46">
        <v>0.24989432243837095</v>
      </c>
      <c r="AG46">
        <v>6.9233122291120636E-2</v>
      </c>
      <c r="AH46" t="s">
        <v>26</v>
      </c>
      <c r="AI46">
        <f t="shared" si="13"/>
        <v>9381.7435369010109</v>
      </c>
    </row>
    <row r="47" spans="1:35" s="16" customFormat="1" x14ac:dyDescent="0.2">
      <c r="A47" s="16">
        <v>1486</v>
      </c>
      <c r="B47" s="16">
        <v>20180811</v>
      </c>
      <c r="C47" s="16" t="s">
        <v>63</v>
      </c>
      <c r="D47" s="16" t="s">
        <v>25</v>
      </c>
      <c r="E47" s="16" t="s">
        <v>13</v>
      </c>
      <c r="F47" s="16" t="s">
        <v>27</v>
      </c>
      <c r="G47" s="16">
        <v>10</v>
      </c>
      <c r="H47" s="16">
        <v>23</v>
      </c>
      <c r="I47" s="16">
        <v>2</v>
      </c>
      <c r="J47" s="16" t="s">
        <v>47</v>
      </c>
      <c r="K47">
        <v>0.3</v>
      </c>
      <c r="L47" s="18">
        <v>102</v>
      </c>
      <c r="M47" s="18">
        <v>107</v>
      </c>
      <c r="N47" s="18">
        <v>70</v>
      </c>
      <c r="O47" s="18">
        <v>106</v>
      </c>
      <c r="P47" s="18">
        <v>82</v>
      </c>
      <c r="Q47" s="18">
        <v>119</v>
      </c>
      <c r="R47">
        <f t="shared" si="7"/>
        <v>586</v>
      </c>
      <c r="S47" s="15">
        <f t="shared" si="8"/>
        <v>97.666666666666671</v>
      </c>
      <c r="T47">
        <f t="shared" si="9"/>
        <v>18.118130882258995</v>
      </c>
      <c r="U47">
        <f t="shared" si="10"/>
        <v>54</v>
      </c>
      <c r="V47">
        <f t="shared" si="11"/>
        <v>108518.5185185185</v>
      </c>
      <c r="W47">
        <f t="shared" si="12"/>
        <v>1627.7777777777774</v>
      </c>
      <c r="Y47" t="s">
        <v>184</v>
      </c>
      <c r="Z47" s="21">
        <v>20180812</v>
      </c>
      <c r="AA47" t="s">
        <v>191</v>
      </c>
      <c r="AB47">
        <v>0.3356928933239901</v>
      </c>
      <c r="AC47">
        <v>7.4921948368962224E-2</v>
      </c>
      <c r="AD47" s="16" t="s">
        <v>27</v>
      </c>
      <c r="AE47" t="s">
        <v>208</v>
      </c>
      <c r="AF47">
        <v>0.24989432243837095</v>
      </c>
      <c r="AG47">
        <v>6.9233122291120636E-2</v>
      </c>
      <c r="AH47" t="s">
        <v>26</v>
      </c>
      <c r="AI47">
        <f t="shared" si="13"/>
        <v>6513.8645884170519</v>
      </c>
    </row>
    <row r="48" spans="1:35" s="16" customFormat="1" x14ac:dyDescent="0.2">
      <c r="A48" s="16">
        <v>1488</v>
      </c>
      <c r="B48" s="16">
        <v>20180811</v>
      </c>
      <c r="C48" s="16" t="s">
        <v>63</v>
      </c>
      <c r="D48" s="16" t="s">
        <v>25</v>
      </c>
      <c r="E48" s="16" t="s">
        <v>13</v>
      </c>
      <c r="F48" s="16" t="s">
        <v>27</v>
      </c>
      <c r="G48" s="16">
        <v>10</v>
      </c>
      <c r="H48" s="16">
        <v>23</v>
      </c>
      <c r="I48" s="16">
        <v>1</v>
      </c>
      <c r="J48" s="16" t="s">
        <v>47</v>
      </c>
      <c r="K48">
        <v>0.3</v>
      </c>
      <c r="L48" s="18">
        <v>89</v>
      </c>
      <c r="M48" s="18">
        <v>87</v>
      </c>
      <c r="N48" s="18">
        <v>88</v>
      </c>
      <c r="O48" s="18">
        <v>100</v>
      </c>
      <c r="P48" s="18">
        <v>64</v>
      </c>
      <c r="Q48" s="18">
        <v>100</v>
      </c>
      <c r="R48">
        <f t="shared" si="7"/>
        <v>528</v>
      </c>
      <c r="S48" s="15">
        <f t="shared" si="8"/>
        <v>88</v>
      </c>
      <c r="T48">
        <f t="shared" si="9"/>
        <v>13.16054710108968</v>
      </c>
      <c r="U48">
        <f t="shared" si="10"/>
        <v>54</v>
      </c>
      <c r="V48">
        <f t="shared" si="11"/>
        <v>97777.777777777752</v>
      </c>
      <c r="W48">
        <f t="shared" si="12"/>
        <v>1466.6666666666663</v>
      </c>
      <c r="Y48" t="s">
        <v>184</v>
      </c>
      <c r="Z48" s="21">
        <v>20180812</v>
      </c>
      <c r="AA48" t="s">
        <v>192</v>
      </c>
      <c r="AB48">
        <v>0.44657189792064528</v>
      </c>
      <c r="AC48">
        <v>9.8256878948778242E-2</v>
      </c>
      <c r="AD48" s="16" t="s">
        <v>27</v>
      </c>
      <c r="AE48" t="s">
        <v>171</v>
      </c>
      <c r="AF48">
        <v>0.21547566164417181</v>
      </c>
      <c r="AG48">
        <v>4.7629522103510687E-2</v>
      </c>
      <c r="AH48" t="s">
        <v>26</v>
      </c>
      <c r="AI48">
        <f t="shared" si="13"/>
        <v>6806.6465394530869</v>
      </c>
    </row>
    <row r="49" spans="1:35" s="16" customFormat="1" x14ac:dyDescent="0.2">
      <c r="A49" s="16">
        <v>1490</v>
      </c>
      <c r="B49" s="16">
        <v>20180811</v>
      </c>
      <c r="C49" s="16" t="s">
        <v>63</v>
      </c>
      <c r="D49" s="16" t="s">
        <v>25</v>
      </c>
      <c r="E49" s="16" t="s">
        <v>13</v>
      </c>
      <c r="F49" s="16" t="s">
        <v>27</v>
      </c>
      <c r="G49" s="16">
        <v>10</v>
      </c>
      <c r="H49" s="16">
        <v>24</v>
      </c>
      <c r="I49" s="16">
        <v>2</v>
      </c>
      <c r="J49" s="16" t="s">
        <v>47</v>
      </c>
      <c r="K49">
        <v>0.3</v>
      </c>
      <c r="L49" s="18">
        <v>76</v>
      </c>
      <c r="M49" s="18">
        <v>93</v>
      </c>
      <c r="N49" s="18">
        <v>82</v>
      </c>
      <c r="O49" s="18">
        <v>107</v>
      </c>
      <c r="P49" s="18">
        <v>93</v>
      </c>
      <c r="Q49" s="18">
        <v>90</v>
      </c>
      <c r="R49">
        <f t="shared" si="7"/>
        <v>541</v>
      </c>
      <c r="S49" s="15">
        <f t="shared" si="8"/>
        <v>90.166666666666671</v>
      </c>
      <c r="T49">
        <f t="shared" si="9"/>
        <v>10.647378394077444</v>
      </c>
      <c r="U49">
        <f t="shared" si="10"/>
        <v>54</v>
      </c>
      <c r="V49">
        <f t="shared" si="11"/>
        <v>100185.18518518517</v>
      </c>
      <c r="W49">
        <f t="shared" si="12"/>
        <v>1502.7777777777774</v>
      </c>
      <c r="Y49" t="s">
        <v>184</v>
      </c>
      <c r="Z49" s="21">
        <v>20180812</v>
      </c>
      <c r="AA49" t="s">
        <v>193</v>
      </c>
      <c r="AB49">
        <v>0.44882243017792189</v>
      </c>
      <c r="AC49">
        <v>0.10198110709740672</v>
      </c>
      <c r="AD49" s="16" t="s">
        <v>27</v>
      </c>
      <c r="AE49" t="s">
        <v>171</v>
      </c>
      <c r="AF49">
        <v>0.21547566164417181</v>
      </c>
      <c r="AG49">
        <v>4.7629522103510687E-2</v>
      </c>
      <c r="AH49" t="s">
        <v>26</v>
      </c>
      <c r="AI49">
        <f t="shared" si="13"/>
        <v>6974.2344277350758</v>
      </c>
    </row>
    <row r="50" spans="1:35" s="16" customFormat="1" x14ac:dyDescent="0.2">
      <c r="A50" s="16">
        <v>1537</v>
      </c>
      <c r="B50" s="16">
        <v>20180812</v>
      </c>
      <c r="C50" s="16" t="s">
        <v>73</v>
      </c>
      <c r="D50" s="16" t="s">
        <v>25</v>
      </c>
      <c r="E50" s="16" t="s">
        <v>13</v>
      </c>
      <c r="F50" s="16" t="s">
        <v>27</v>
      </c>
      <c r="G50" s="16">
        <v>10</v>
      </c>
      <c r="H50" s="16">
        <v>31</v>
      </c>
      <c r="I50" s="16">
        <v>1</v>
      </c>
      <c r="J50" s="16" t="s">
        <v>47</v>
      </c>
      <c r="K50">
        <v>0.3</v>
      </c>
      <c r="L50" s="18">
        <v>105</v>
      </c>
      <c r="M50" s="18">
        <v>76</v>
      </c>
      <c r="N50" s="18">
        <v>91</v>
      </c>
      <c r="O50" s="18">
        <v>88</v>
      </c>
      <c r="P50" s="18">
        <v>73</v>
      </c>
      <c r="Q50" s="18">
        <v>88</v>
      </c>
      <c r="R50">
        <f t="shared" si="7"/>
        <v>521</v>
      </c>
      <c r="S50" s="15">
        <f t="shared" si="8"/>
        <v>86.833333333333329</v>
      </c>
      <c r="T50">
        <f t="shared" si="9"/>
        <v>11.478966271693073</v>
      </c>
      <c r="U50">
        <f t="shared" si="10"/>
        <v>54</v>
      </c>
      <c r="V50">
        <f t="shared" si="11"/>
        <v>96481.48148148146</v>
      </c>
      <c r="W50">
        <f t="shared" si="12"/>
        <v>1447.2222222222219</v>
      </c>
      <c r="Y50" t="s">
        <v>184</v>
      </c>
      <c r="Z50" s="21">
        <v>20180812</v>
      </c>
      <c r="AA50" t="s">
        <v>194</v>
      </c>
      <c r="AB50">
        <v>0.35963036326777253</v>
      </c>
      <c r="AC50">
        <v>8.0152531759520043E-2</v>
      </c>
      <c r="AD50" s="16" t="s">
        <v>26</v>
      </c>
      <c r="AE50" t="s">
        <v>171</v>
      </c>
      <c r="AF50">
        <v>0.19004221763862741</v>
      </c>
      <c r="AG50">
        <v>7.2537835255532576E-2</v>
      </c>
      <c r="AH50" s="16" t="s">
        <v>26</v>
      </c>
      <c r="AI50">
        <f t="shared" si="13"/>
        <v>7615.2669664914702</v>
      </c>
    </row>
    <row r="51" spans="1:35" s="16" customFormat="1" x14ac:dyDescent="0.2">
      <c r="A51" s="16">
        <v>1539</v>
      </c>
      <c r="B51" s="16">
        <v>20180812</v>
      </c>
      <c r="C51" s="16" t="s">
        <v>73</v>
      </c>
      <c r="D51" s="16" t="s">
        <v>25</v>
      </c>
      <c r="E51" s="16" t="s">
        <v>13</v>
      </c>
      <c r="F51" s="16" t="s">
        <v>27</v>
      </c>
      <c r="G51" s="16">
        <v>10</v>
      </c>
      <c r="H51" s="16">
        <v>31</v>
      </c>
      <c r="I51" s="16">
        <v>2</v>
      </c>
      <c r="J51" s="16" t="s">
        <v>47</v>
      </c>
      <c r="K51">
        <v>0.3</v>
      </c>
      <c r="L51" s="18">
        <v>61</v>
      </c>
      <c r="M51" s="18">
        <v>58</v>
      </c>
      <c r="N51" s="18">
        <v>53</v>
      </c>
      <c r="O51" s="18">
        <v>62</v>
      </c>
      <c r="P51" s="18">
        <v>71</v>
      </c>
      <c r="Q51" s="18">
        <v>71</v>
      </c>
      <c r="R51">
        <f t="shared" si="7"/>
        <v>376</v>
      </c>
      <c r="S51" s="15">
        <f t="shared" si="8"/>
        <v>62.666666666666664</v>
      </c>
      <c r="T51">
        <f t="shared" si="9"/>
        <v>7.1740272279011057</v>
      </c>
      <c r="U51">
        <f t="shared" si="10"/>
        <v>54</v>
      </c>
      <c r="V51">
        <f t="shared" si="11"/>
        <v>69629.62962962962</v>
      </c>
      <c r="W51">
        <f t="shared" si="12"/>
        <v>1044.4444444444443</v>
      </c>
      <c r="Y51" t="s">
        <v>184</v>
      </c>
      <c r="Z51" s="21">
        <v>20180812</v>
      </c>
      <c r="AA51" t="s">
        <v>195</v>
      </c>
      <c r="AB51">
        <v>0.39926385842742051</v>
      </c>
      <c r="AC51">
        <v>0.12407107521551983</v>
      </c>
      <c r="AD51" s="16" t="s">
        <v>26</v>
      </c>
      <c r="AE51" t="s">
        <v>171</v>
      </c>
      <c r="AF51">
        <v>0.19004221763862741</v>
      </c>
      <c r="AG51">
        <v>7.2537835255532576E-2</v>
      </c>
      <c r="AH51" s="16" t="s">
        <v>26</v>
      </c>
      <c r="AI51">
        <f t="shared" si="13"/>
        <v>5495.8548548959561</v>
      </c>
    </row>
    <row r="52" spans="1:35" s="16" customFormat="1" x14ac:dyDescent="0.2">
      <c r="A52" s="16">
        <v>1541</v>
      </c>
      <c r="B52" s="16">
        <v>20180812</v>
      </c>
      <c r="C52" s="16" t="s">
        <v>73</v>
      </c>
      <c r="D52" s="16" t="s">
        <v>25</v>
      </c>
      <c r="E52" s="16" t="s">
        <v>13</v>
      </c>
      <c r="F52" s="16" t="s">
        <v>27</v>
      </c>
      <c r="G52" s="16">
        <v>10</v>
      </c>
      <c r="H52" s="16">
        <v>32</v>
      </c>
      <c r="I52" s="16">
        <v>1</v>
      </c>
      <c r="J52" s="16" t="s">
        <v>47</v>
      </c>
      <c r="K52">
        <v>0.3</v>
      </c>
      <c r="L52" s="18">
        <v>43</v>
      </c>
      <c r="M52" s="18">
        <v>63</v>
      </c>
      <c r="N52" s="18">
        <v>69</v>
      </c>
      <c r="O52" s="18">
        <v>66</v>
      </c>
      <c r="P52" s="18">
        <v>77</v>
      </c>
      <c r="Q52" s="18">
        <v>70</v>
      </c>
      <c r="R52">
        <f t="shared" si="7"/>
        <v>388</v>
      </c>
      <c r="S52" s="15">
        <f t="shared" si="8"/>
        <v>64.666666666666671</v>
      </c>
      <c r="T52">
        <f t="shared" si="9"/>
        <v>11.604596790352797</v>
      </c>
      <c r="U52">
        <f t="shared" si="10"/>
        <v>54</v>
      </c>
      <c r="V52">
        <f t="shared" si="11"/>
        <v>71851.851851851839</v>
      </c>
      <c r="W52">
        <f t="shared" si="12"/>
        <v>1077.7777777777776</v>
      </c>
      <c r="Y52" t="s">
        <v>184</v>
      </c>
      <c r="Z52" s="21">
        <v>20180813</v>
      </c>
      <c r="AA52" t="s">
        <v>196</v>
      </c>
      <c r="AB52">
        <v>0.28862623286631606</v>
      </c>
      <c r="AC52">
        <v>7.0099581144209694E-2</v>
      </c>
      <c r="AD52" s="16" t="s">
        <v>26</v>
      </c>
      <c r="AE52" t="s">
        <v>171</v>
      </c>
      <c r="AF52">
        <v>0.1696778380994052</v>
      </c>
      <c r="AG52">
        <v>4.3104326919597993E-2</v>
      </c>
      <c r="AH52" s="16" t="s">
        <v>26</v>
      </c>
      <c r="AI52">
        <f t="shared" si="13"/>
        <v>6351.9065886869976</v>
      </c>
    </row>
    <row r="53" spans="1:35" s="16" customFormat="1" x14ac:dyDescent="0.2">
      <c r="A53" s="16">
        <v>1543</v>
      </c>
      <c r="B53" s="16">
        <v>20180812</v>
      </c>
      <c r="C53" s="16" t="s">
        <v>73</v>
      </c>
      <c r="D53" s="16" t="s">
        <v>25</v>
      </c>
      <c r="E53" s="16" t="s">
        <v>13</v>
      </c>
      <c r="F53" s="16" t="s">
        <v>27</v>
      </c>
      <c r="G53" s="16">
        <v>10</v>
      </c>
      <c r="H53" s="16">
        <v>32</v>
      </c>
      <c r="I53" s="16">
        <v>2</v>
      </c>
      <c r="J53" s="16" t="s">
        <v>47</v>
      </c>
      <c r="K53">
        <v>0.3</v>
      </c>
      <c r="L53" s="18">
        <v>60</v>
      </c>
      <c r="M53" s="18">
        <v>54</v>
      </c>
      <c r="N53" s="18">
        <v>40</v>
      </c>
      <c r="O53" s="18">
        <v>52</v>
      </c>
      <c r="P53" s="18">
        <v>46</v>
      </c>
      <c r="Q53" s="18">
        <v>68</v>
      </c>
      <c r="R53">
        <f t="shared" si="7"/>
        <v>320</v>
      </c>
      <c r="S53" s="15">
        <f t="shared" si="8"/>
        <v>53.333333333333336</v>
      </c>
      <c r="T53">
        <f t="shared" si="9"/>
        <v>9.9331096171675473</v>
      </c>
      <c r="U53">
        <f t="shared" si="10"/>
        <v>54</v>
      </c>
      <c r="V53">
        <f t="shared" si="11"/>
        <v>59259.259259259248</v>
      </c>
      <c r="W53">
        <f t="shared" si="12"/>
        <v>888.88888888888869</v>
      </c>
      <c r="Y53" t="s">
        <v>184</v>
      </c>
      <c r="Z53" s="21">
        <v>20180813</v>
      </c>
      <c r="AA53" t="s">
        <v>197</v>
      </c>
      <c r="AB53">
        <v>0.41420956659785346</v>
      </c>
      <c r="AC53">
        <v>9.9827841493999009E-2</v>
      </c>
      <c r="AD53" s="16" t="s">
        <v>26</v>
      </c>
      <c r="AE53" t="s">
        <v>171</v>
      </c>
      <c r="AF53">
        <v>0.1696778380994052</v>
      </c>
      <c r="AG53">
        <v>4.3104326919597993E-2</v>
      </c>
      <c r="AH53" s="16" t="s">
        <v>26</v>
      </c>
      <c r="AI53">
        <f t="shared" si="13"/>
        <v>5238.6858463397912</v>
      </c>
    </row>
    <row r="54" spans="1:35" s="16" customFormat="1" x14ac:dyDescent="0.2">
      <c r="A54" s="16">
        <v>1545</v>
      </c>
      <c r="B54" s="16">
        <v>20180812</v>
      </c>
      <c r="C54" s="16" t="s">
        <v>73</v>
      </c>
      <c r="D54" s="16" t="s">
        <v>25</v>
      </c>
      <c r="E54" s="16" t="s">
        <v>13</v>
      </c>
      <c r="F54" s="16" t="s">
        <v>27</v>
      </c>
      <c r="G54" s="16">
        <v>10</v>
      </c>
      <c r="H54" s="16">
        <v>33</v>
      </c>
      <c r="I54" s="16">
        <v>1</v>
      </c>
      <c r="J54" s="16" t="s">
        <v>47</v>
      </c>
      <c r="K54">
        <v>0.3</v>
      </c>
      <c r="L54" s="18">
        <v>29</v>
      </c>
      <c r="M54" s="18">
        <v>46</v>
      </c>
      <c r="N54" s="18">
        <v>46</v>
      </c>
      <c r="O54" s="18">
        <v>52</v>
      </c>
      <c r="P54" s="18">
        <v>61</v>
      </c>
      <c r="Q54" s="18">
        <v>52</v>
      </c>
      <c r="R54">
        <f t="shared" si="7"/>
        <v>286</v>
      </c>
      <c r="S54" s="15">
        <f t="shared" si="8"/>
        <v>47.666666666666664</v>
      </c>
      <c r="T54">
        <f t="shared" si="9"/>
        <v>10.670832519848991</v>
      </c>
      <c r="U54">
        <f t="shared" si="10"/>
        <v>54</v>
      </c>
      <c r="V54">
        <f t="shared" si="11"/>
        <v>52962.962962962949</v>
      </c>
      <c r="W54">
        <f t="shared" si="12"/>
        <v>794.44444444444412</v>
      </c>
      <c r="Y54" t="s">
        <v>184</v>
      </c>
      <c r="Z54" s="21">
        <v>20180813</v>
      </c>
      <c r="AA54" t="s">
        <v>198</v>
      </c>
      <c r="AB54">
        <v>0.28905720701851101</v>
      </c>
      <c r="AC54">
        <v>6.6373682890095542E-2</v>
      </c>
      <c r="AD54" s="16" t="s">
        <v>26</v>
      </c>
      <c r="AE54" t="s">
        <v>171</v>
      </c>
      <c r="AF54">
        <v>0.22808868490943679</v>
      </c>
      <c r="AG54">
        <v>8.9801169799361494E-2</v>
      </c>
      <c r="AH54" s="16" t="s">
        <v>26</v>
      </c>
      <c r="AI54">
        <f t="shared" si="13"/>
        <v>3483.0506597023013</v>
      </c>
    </row>
    <row r="55" spans="1:35" s="16" customFormat="1" x14ac:dyDescent="0.2">
      <c r="A55" s="16">
        <v>1548</v>
      </c>
      <c r="B55" s="16">
        <v>20180812</v>
      </c>
      <c r="C55" s="16" t="s">
        <v>73</v>
      </c>
      <c r="D55" s="16" t="s">
        <v>25</v>
      </c>
      <c r="E55" s="16" t="s">
        <v>13</v>
      </c>
      <c r="F55" s="16" t="s">
        <v>27</v>
      </c>
      <c r="G55" s="16">
        <v>10</v>
      </c>
      <c r="H55" s="16">
        <v>35</v>
      </c>
      <c r="I55" s="16">
        <v>1</v>
      </c>
      <c r="J55" s="16" t="s">
        <v>47</v>
      </c>
      <c r="K55">
        <v>0.3</v>
      </c>
      <c r="L55" s="18">
        <v>39</v>
      </c>
      <c r="M55" s="18">
        <v>82</v>
      </c>
      <c r="N55" s="18">
        <v>48</v>
      </c>
      <c r="O55" s="18">
        <v>63</v>
      </c>
      <c r="P55" s="18">
        <v>58</v>
      </c>
      <c r="Q55" s="18">
        <v>67</v>
      </c>
      <c r="R55">
        <f t="shared" si="7"/>
        <v>357</v>
      </c>
      <c r="S55" s="15">
        <f t="shared" si="8"/>
        <v>59.5</v>
      </c>
      <c r="T55">
        <f t="shared" si="9"/>
        <v>15.029970059850418</v>
      </c>
      <c r="U55">
        <f t="shared" si="10"/>
        <v>54</v>
      </c>
      <c r="V55">
        <f t="shared" si="11"/>
        <v>66111.111111111095</v>
      </c>
      <c r="W55">
        <f t="shared" si="12"/>
        <v>991.6666666666664</v>
      </c>
      <c r="Y55" t="s">
        <v>184</v>
      </c>
      <c r="Z55" s="21">
        <v>20180813</v>
      </c>
      <c r="AA55" t="s">
        <v>199</v>
      </c>
      <c r="AB55">
        <v>0.25049127740243049</v>
      </c>
      <c r="AC55">
        <v>5.756924654738791E-2</v>
      </c>
      <c r="AD55" s="16" t="s">
        <v>26</v>
      </c>
      <c r="AE55" t="s">
        <v>171</v>
      </c>
      <c r="AF55">
        <v>0.22808868490943679</v>
      </c>
      <c r="AG55">
        <v>8.9801169799361494E-2</v>
      </c>
      <c r="AH55" s="16" t="s">
        <v>26</v>
      </c>
      <c r="AI55">
        <f t="shared" si="13"/>
        <v>4347.7240752228035</v>
      </c>
    </row>
    <row r="56" spans="1:35" s="16" customFormat="1" x14ac:dyDescent="0.2">
      <c r="A56" s="16">
        <v>1550</v>
      </c>
      <c r="B56" s="16">
        <v>20180812</v>
      </c>
      <c r="C56" s="16" t="s">
        <v>73</v>
      </c>
      <c r="D56" s="16" t="s">
        <v>25</v>
      </c>
      <c r="E56" s="16" t="s">
        <v>13</v>
      </c>
      <c r="F56" s="16" t="s">
        <v>27</v>
      </c>
      <c r="G56" s="16">
        <v>10</v>
      </c>
      <c r="H56" s="16">
        <v>35</v>
      </c>
      <c r="I56" s="16">
        <v>2</v>
      </c>
      <c r="J56" s="16" t="s">
        <v>47</v>
      </c>
      <c r="K56">
        <v>0.3</v>
      </c>
      <c r="L56" s="18">
        <v>73</v>
      </c>
      <c r="M56" s="18">
        <v>78</v>
      </c>
      <c r="N56" s="18">
        <v>87</v>
      </c>
      <c r="O56" s="18">
        <v>87</v>
      </c>
      <c r="P56" s="18">
        <v>111</v>
      </c>
      <c r="Q56" s="18">
        <v>86</v>
      </c>
      <c r="R56">
        <f t="shared" si="7"/>
        <v>522</v>
      </c>
      <c r="S56" s="15">
        <f t="shared" si="8"/>
        <v>87</v>
      </c>
      <c r="T56">
        <f t="shared" si="9"/>
        <v>13.069047402163633</v>
      </c>
      <c r="U56">
        <f t="shared" si="10"/>
        <v>54</v>
      </c>
      <c r="V56">
        <f t="shared" si="11"/>
        <v>96666.666666666642</v>
      </c>
      <c r="W56">
        <f t="shared" si="12"/>
        <v>1449.9999999999995</v>
      </c>
      <c r="Y56" t="s">
        <v>184</v>
      </c>
      <c r="Z56" s="21">
        <v>20180813</v>
      </c>
      <c r="AA56" t="s">
        <v>200</v>
      </c>
      <c r="AB56">
        <v>0.25637333368762427</v>
      </c>
      <c r="AC56">
        <v>6.9862945958092199E-2</v>
      </c>
      <c r="AD56" s="16" t="s">
        <v>26</v>
      </c>
      <c r="AE56" t="s">
        <v>171</v>
      </c>
      <c r="AF56">
        <v>0.21760372414783599</v>
      </c>
      <c r="AG56">
        <v>7.2568695021421881E-2</v>
      </c>
      <c r="AH56" s="16" t="s">
        <v>26</v>
      </c>
      <c r="AI56">
        <f t="shared" si="13"/>
        <v>6663.4888978963245</v>
      </c>
    </row>
    <row r="57" spans="1:35" s="16" customFormat="1" x14ac:dyDescent="0.2">
      <c r="A57" s="16">
        <v>1552</v>
      </c>
      <c r="B57" s="16">
        <v>20180812</v>
      </c>
      <c r="C57" s="16" t="s">
        <v>73</v>
      </c>
      <c r="D57" s="16" t="s">
        <v>25</v>
      </c>
      <c r="E57" s="16" t="s">
        <v>13</v>
      </c>
      <c r="F57" s="16" t="s">
        <v>27</v>
      </c>
      <c r="G57" s="16">
        <v>8</v>
      </c>
      <c r="H57" s="16">
        <v>34</v>
      </c>
      <c r="I57" s="16">
        <v>1</v>
      </c>
      <c r="J57" s="16" t="s">
        <v>47</v>
      </c>
      <c r="K57">
        <v>0.3</v>
      </c>
      <c r="L57" s="18">
        <v>63</v>
      </c>
      <c r="M57" s="18">
        <v>105</v>
      </c>
      <c r="N57" s="18">
        <v>68</v>
      </c>
      <c r="O57" s="18">
        <v>63</v>
      </c>
      <c r="P57" s="18">
        <v>68</v>
      </c>
      <c r="Q57" s="18">
        <v>77</v>
      </c>
      <c r="R57">
        <f t="shared" si="7"/>
        <v>444</v>
      </c>
      <c r="S57" s="15">
        <f t="shared" si="8"/>
        <v>74</v>
      </c>
      <c r="T57">
        <f t="shared" si="9"/>
        <v>16.024980499208105</v>
      </c>
      <c r="U57">
        <f t="shared" si="10"/>
        <v>54</v>
      </c>
      <c r="V57">
        <f t="shared" si="11"/>
        <v>82222.222222222204</v>
      </c>
      <c r="W57">
        <f t="shared" si="12"/>
        <v>1233.333333333333</v>
      </c>
      <c r="Y57" t="s">
        <v>184</v>
      </c>
      <c r="Z57" s="21">
        <v>20180813</v>
      </c>
      <c r="AA57" t="s">
        <v>201</v>
      </c>
      <c r="AB57">
        <v>0.2588815812622503</v>
      </c>
      <c r="AC57">
        <v>8.1301581369106785E-2</v>
      </c>
      <c r="AD57" s="16" t="s">
        <v>26</v>
      </c>
      <c r="AE57" t="s">
        <v>171</v>
      </c>
      <c r="AF57">
        <v>0.21760372414783599</v>
      </c>
      <c r="AG57">
        <v>7.2568695021421881E-2</v>
      </c>
      <c r="AH57" s="16" t="s">
        <v>26</v>
      </c>
      <c r="AI57">
        <f t="shared" si="13"/>
        <v>5667.7951545325068</v>
      </c>
    </row>
    <row r="58" spans="1:35" s="16" customFormat="1" x14ac:dyDescent="0.2">
      <c r="A58" s="16">
        <v>1553</v>
      </c>
      <c r="B58" s="16">
        <v>20180812</v>
      </c>
      <c r="C58" s="16" t="s">
        <v>63</v>
      </c>
      <c r="D58" s="16" t="s">
        <v>25</v>
      </c>
      <c r="E58" s="16" t="s">
        <v>13</v>
      </c>
      <c r="F58" s="16" t="s">
        <v>27</v>
      </c>
      <c r="G58" s="16">
        <v>10</v>
      </c>
      <c r="H58" s="16">
        <v>36</v>
      </c>
      <c r="I58" s="16">
        <v>1</v>
      </c>
      <c r="J58" s="16" t="s">
        <v>47</v>
      </c>
      <c r="K58">
        <v>0.3</v>
      </c>
      <c r="L58" s="18">
        <v>85</v>
      </c>
      <c r="M58" s="18">
        <v>56</v>
      </c>
      <c r="N58" s="18">
        <v>68</v>
      </c>
      <c r="O58" s="18">
        <v>69</v>
      </c>
      <c r="P58" s="18">
        <v>56</v>
      </c>
      <c r="Q58" s="18">
        <v>35</v>
      </c>
      <c r="R58">
        <f t="shared" si="7"/>
        <v>369</v>
      </c>
      <c r="S58" s="15">
        <f t="shared" si="8"/>
        <v>61.5</v>
      </c>
      <c r="T58">
        <f t="shared" si="9"/>
        <v>16.813684902483452</v>
      </c>
      <c r="U58">
        <f t="shared" si="10"/>
        <v>54</v>
      </c>
      <c r="V58">
        <f t="shared" si="11"/>
        <v>68333.333333333314</v>
      </c>
      <c r="W58">
        <f t="shared" si="12"/>
        <v>1024.9999999999995</v>
      </c>
      <c r="Y58" t="s">
        <v>184</v>
      </c>
      <c r="Z58" s="21">
        <v>20180813</v>
      </c>
      <c r="AA58" t="s">
        <v>202</v>
      </c>
      <c r="AB58">
        <v>0.24919238591980383</v>
      </c>
      <c r="AC58">
        <v>5.1138769666108377E-2</v>
      </c>
      <c r="AD58" s="16" t="s">
        <v>26</v>
      </c>
      <c r="AE58" t="s">
        <v>171</v>
      </c>
      <c r="AF58">
        <v>0.1733389454581436</v>
      </c>
      <c r="AG58">
        <v>5.0999217723384206E-2</v>
      </c>
      <c r="AH58" t="s">
        <v>26</v>
      </c>
      <c r="AI58">
        <f t="shared" si="13"/>
        <v>5913.270080713095</v>
      </c>
    </row>
    <row r="59" spans="1:35" s="16" customFormat="1" x14ac:dyDescent="0.2">
      <c r="A59" s="16">
        <v>1555</v>
      </c>
      <c r="B59" s="16">
        <v>20180812</v>
      </c>
      <c r="C59" s="16" t="s">
        <v>63</v>
      </c>
      <c r="D59" s="16" t="s">
        <v>25</v>
      </c>
      <c r="E59" s="16" t="s">
        <v>13</v>
      </c>
      <c r="F59" s="16" t="s">
        <v>27</v>
      </c>
      <c r="G59" s="16">
        <v>10</v>
      </c>
      <c r="H59" s="16">
        <v>36</v>
      </c>
      <c r="I59" s="16">
        <v>2</v>
      </c>
      <c r="J59" s="16" t="s">
        <v>47</v>
      </c>
      <c r="K59">
        <v>0.3</v>
      </c>
      <c r="L59" s="18">
        <v>82</v>
      </c>
      <c r="M59" s="18">
        <v>67</v>
      </c>
      <c r="N59" s="18">
        <v>50</v>
      </c>
      <c r="O59" s="18">
        <v>58</v>
      </c>
      <c r="P59" s="18">
        <v>41</v>
      </c>
      <c r="Q59" s="18">
        <v>62</v>
      </c>
      <c r="R59">
        <f t="shared" si="7"/>
        <v>360</v>
      </c>
      <c r="S59" s="15">
        <f t="shared" si="8"/>
        <v>60</v>
      </c>
      <c r="T59">
        <f t="shared" si="9"/>
        <v>14.156270695349111</v>
      </c>
      <c r="U59">
        <f t="shared" si="10"/>
        <v>54</v>
      </c>
      <c r="V59">
        <f t="shared" si="11"/>
        <v>66666.666666666657</v>
      </c>
      <c r="W59">
        <f t="shared" si="12"/>
        <v>999.99999999999977</v>
      </c>
      <c r="Y59" t="s">
        <v>184</v>
      </c>
      <c r="Z59" s="21">
        <v>20180813</v>
      </c>
      <c r="AA59" t="s">
        <v>203</v>
      </c>
      <c r="AB59">
        <v>0.39052729869729746</v>
      </c>
      <c r="AC59">
        <v>0.11611196113587796</v>
      </c>
      <c r="AD59" s="16" t="s">
        <v>26</v>
      </c>
      <c r="AE59" t="s">
        <v>171</v>
      </c>
      <c r="AF59">
        <v>0.24334399703588105</v>
      </c>
      <c r="AG59">
        <v>5.6651881607920375E-2</v>
      </c>
      <c r="AH59" t="s">
        <v>26</v>
      </c>
      <c r="AI59">
        <f t="shared" si="13"/>
        <v>4109.4089526792386</v>
      </c>
    </row>
    <row r="60" spans="1:35" s="16" customFormat="1" x14ac:dyDescent="0.2">
      <c r="A60" s="16">
        <v>1556</v>
      </c>
      <c r="B60" s="16">
        <v>20180812</v>
      </c>
      <c r="C60" s="16" t="s">
        <v>63</v>
      </c>
      <c r="D60" s="16" t="s">
        <v>25</v>
      </c>
      <c r="E60" s="16" t="s">
        <v>13</v>
      </c>
      <c r="F60" s="16" t="s">
        <v>27</v>
      </c>
      <c r="G60" s="16">
        <v>10</v>
      </c>
      <c r="H60" s="16">
        <v>48</v>
      </c>
      <c r="I60" s="16">
        <v>1</v>
      </c>
      <c r="J60" s="16" t="s">
        <v>47</v>
      </c>
      <c r="K60">
        <v>0.3</v>
      </c>
      <c r="L60" s="18">
        <v>71</v>
      </c>
      <c r="M60" s="18">
        <v>84</v>
      </c>
      <c r="N60" s="18">
        <v>49</v>
      </c>
      <c r="O60" s="18">
        <v>74</v>
      </c>
      <c r="P60" s="18">
        <v>88</v>
      </c>
      <c r="Q60" s="18">
        <v>82</v>
      </c>
      <c r="R60">
        <f t="shared" si="7"/>
        <v>448</v>
      </c>
      <c r="S60" s="15">
        <f t="shared" si="8"/>
        <v>74.666666666666671</v>
      </c>
      <c r="T60">
        <f t="shared" si="9"/>
        <v>14.080719678577056</v>
      </c>
      <c r="U60">
        <f t="shared" si="10"/>
        <v>54</v>
      </c>
      <c r="V60">
        <f t="shared" si="11"/>
        <v>82962.962962962949</v>
      </c>
      <c r="W60">
        <f t="shared" si="12"/>
        <v>1244.4444444444441</v>
      </c>
      <c r="Y60" t="s">
        <v>184</v>
      </c>
      <c r="Z60" s="21">
        <v>20180813</v>
      </c>
      <c r="AA60" t="s">
        <v>204</v>
      </c>
      <c r="AB60">
        <v>0.30983161675890425</v>
      </c>
      <c r="AC60">
        <v>0.10138216765251334</v>
      </c>
      <c r="AD60" s="16" t="s">
        <v>26</v>
      </c>
      <c r="AE60" t="s">
        <v>171</v>
      </c>
      <c r="AF60">
        <v>0.24334399703588105</v>
      </c>
      <c r="AG60">
        <v>5.6651881607920375E-2</v>
      </c>
      <c r="AH60" s="16" t="s">
        <v>26</v>
      </c>
      <c r="AI60">
        <f t="shared" si="13"/>
        <v>5113.9311411119415</v>
      </c>
    </row>
    <row r="61" spans="1:35" s="16" customFormat="1" x14ac:dyDescent="0.2">
      <c r="A61" s="16">
        <v>1558</v>
      </c>
      <c r="B61" s="16">
        <v>20180812</v>
      </c>
      <c r="C61" s="16" t="s">
        <v>63</v>
      </c>
      <c r="D61" s="16" t="s">
        <v>25</v>
      </c>
      <c r="E61" s="16" t="s">
        <v>13</v>
      </c>
      <c r="F61" s="16" t="s">
        <v>27</v>
      </c>
      <c r="G61" s="16">
        <v>5</v>
      </c>
      <c r="H61" s="16">
        <v>48</v>
      </c>
      <c r="I61" s="16">
        <v>2</v>
      </c>
      <c r="J61" s="16" t="s">
        <v>47</v>
      </c>
      <c r="K61">
        <v>0.3</v>
      </c>
      <c r="L61" s="18">
        <v>52</v>
      </c>
      <c r="M61" s="18">
        <v>52</v>
      </c>
      <c r="N61" s="18">
        <v>25</v>
      </c>
      <c r="O61" s="18">
        <v>34</v>
      </c>
      <c r="P61" s="18">
        <v>47</v>
      </c>
      <c r="Q61" s="18">
        <v>44</v>
      </c>
      <c r="R61">
        <f t="shared" si="7"/>
        <v>254</v>
      </c>
      <c r="S61" s="15">
        <f t="shared" si="8"/>
        <v>42.333333333333336</v>
      </c>
      <c r="T61">
        <f t="shared" si="9"/>
        <v>10.782702196883061</v>
      </c>
      <c r="U61">
        <f t="shared" si="10"/>
        <v>54</v>
      </c>
      <c r="V61">
        <f t="shared" si="11"/>
        <v>47037.037037037029</v>
      </c>
      <c r="W61">
        <f t="shared" si="12"/>
        <v>705.55555555555543</v>
      </c>
      <c r="Y61" t="s">
        <v>184</v>
      </c>
      <c r="Z61" s="21">
        <v>20180813</v>
      </c>
      <c r="AA61" t="s">
        <v>205</v>
      </c>
      <c r="AB61">
        <v>0.23888522978241841</v>
      </c>
      <c r="AC61">
        <v>4.8632437952430489E-2</v>
      </c>
      <c r="AD61" s="16" t="s">
        <v>27</v>
      </c>
      <c r="AE61" t="s">
        <v>171</v>
      </c>
      <c r="AF61">
        <v>0.14418088156238068</v>
      </c>
      <c r="AG61">
        <v>3.30165227515593E-2</v>
      </c>
      <c r="AH61" s="16" t="s">
        <v>26</v>
      </c>
      <c r="AI61">
        <f t="shared" si="13"/>
        <v>4893.5444693497229</v>
      </c>
    </row>
    <row r="62" spans="1:35" s="16" customFormat="1" x14ac:dyDescent="0.2">
      <c r="A62" s="16">
        <v>1559</v>
      </c>
      <c r="B62" s="16">
        <v>20180812</v>
      </c>
      <c r="C62" s="16" t="s">
        <v>63</v>
      </c>
      <c r="D62" s="16" t="s">
        <v>25</v>
      </c>
      <c r="E62" s="16" t="s">
        <v>13</v>
      </c>
      <c r="F62" s="16" t="s">
        <v>27</v>
      </c>
      <c r="G62" s="16">
        <v>10</v>
      </c>
      <c r="H62" s="16">
        <v>44</v>
      </c>
      <c r="I62" s="16">
        <v>1</v>
      </c>
      <c r="J62" s="16" t="s">
        <v>47</v>
      </c>
      <c r="K62">
        <v>0.3</v>
      </c>
      <c r="L62" s="18">
        <v>109</v>
      </c>
      <c r="M62" s="18">
        <v>157</v>
      </c>
      <c r="N62" s="18">
        <v>119</v>
      </c>
      <c r="O62" s="18">
        <v>112</v>
      </c>
      <c r="P62" s="18">
        <v>129</v>
      </c>
      <c r="Q62" s="18">
        <v>143</v>
      </c>
      <c r="R62">
        <f t="shared" si="7"/>
        <v>769</v>
      </c>
      <c r="S62" s="15">
        <f t="shared" si="8"/>
        <v>128.16666666666666</v>
      </c>
      <c r="T62">
        <f t="shared" si="9"/>
        <v>18.787407129954513</v>
      </c>
      <c r="U62">
        <f t="shared" si="10"/>
        <v>54</v>
      </c>
      <c r="V62">
        <f t="shared" si="11"/>
        <v>142407.40740740739</v>
      </c>
      <c r="W62">
        <f t="shared" si="12"/>
        <v>2136.1111111111104</v>
      </c>
      <c r="Y62" t="s">
        <v>184</v>
      </c>
      <c r="Z62" s="21">
        <v>20180813</v>
      </c>
      <c r="AA62" t="s">
        <v>206</v>
      </c>
      <c r="AB62">
        <v>0.24376837384350347</v>
      </c>
      <c r="AC62">
        <v>4.8336987977492016E-2</v>
      </c>
      <c r="AD62" s="16" t="s">
        <v>27</v>
      </c>
      <c r="AE62" t="s">
        <v>171</v>
      </c>
      <c r="AF62">
        <v>0.14418088156238068</v>
      </c>
      <c r="AG62">
        <v>3.30165227515593E-2</v>
      </c>
      <c r="AH62" s="16" t="s">
        <v>26</v>
      </c>
      <c r="AI62">
        <f t="shared" si="13"/>
        <v>14815.494869802898</v>
      </c>
    </row>
    <row r="63" spans="1:35" s="16" customFormat="1" x14ac:dyDescent="0.2">
      <c r="A63" s="16">
        <v>1561</v>
      </c>
      <c r="B63" s="16">
        <v>20180812</v>
      </c>
      <c r="C63" s="16" t="s">
        <v>63</v>
      </c>
      <c r="D63" s="16" t="s">
        <v>25</v>
      </c>
      <c r="E63" s="16" t="s">
        <v>13</v>
      </c>
      <c r="F63" s="16" t="s">
        <v>27</v>
      </c>
      <c r="G63" s="16">
        <v>10</v>
      </c>
      <c r="H63" s="16">
        <v>44</v>
      </c>
      <c r="I63" s="16">
        <v>2</v>
      </c>
      <c r="J63" s="16" t="s">
        <v>47</v>
      </c>
      <c r="K63">
        <v>0.3</v>
      </c>
      <c r="L63" s="18">
        <v>93</v>
      </c>
      <c r="M63" s="18">
        <v>135</v>
      </c>
      <c r="N63" s="18">
        <v>107</v>
      </c>
      <c r="O63" s="18">
        <v>107</v>
      </c>
      <c r="P63" s="18">
        <v>150</v>
      </c>
      <c r="Q63" s="18">
        <v>141</v>
      </c>
      <c r="R63">
        <f t="shared" ref="R63:R94" si="14">SUM(L63:Q63)</f>
        <v>733</v>
      </c>
      <c r="S63" s="15">
        <f t="shared" ref="S63:S94" si="15">AVERAGE(L63:Q63)</f>
        <v>122.16666666666667</v>
      </c>
      <c r="T63">
        <f t="shared" ref="T63:T94" si="16">STDEV(L63:Q63)</f>
        <v>22.824694229423219</v>
      </c>
      <c r="U63">
        <f t="shared" ref="U63:U94" si="17">COUNT(L63:Q63)*9</f>
        <v>54</v>
      </c>
      <c r="V63">
        <f t="shared" ref="V63:V94" si="18">R63/(U63*(0.1*0.1*0.01))</f>
        <v>135740.7407407407</v>
      </c>
      <c r="W63">
        <f t="shared" ref="W63:W94" si="19">(K63*V63)/20</f>
        <v>2036.1111111111106</v>
      </c>
      <c r="Y63" t="s">
        <v>184</v>
      </c>
      <c r="Z63" s="21">
        <v>20180813</v>
      </c>
      <c r="AA63" t="s">
        <v>207</v>
      </c>
      <c r="AB63">
        <v>0.30698973204446689</v>
      </c>
      <c r="AC63">
        <v>3.546766510129603E-2</v>
      </c>
      <c r="AD63" s="16" t="s">
        <v>27</v>
      </c>
      <c r="AE63" t="s">
        <v>171</v>
      </c>
      <c r="AF63">
        <v>0.19687607177810371</v>
      </c>
      <c r="AG63">
        <v>7.9491341338082555E-2</v>
      </c>
      <c r="AH63" s="16" t="s">
        <v>26</v>
      </c>
      <c r="AI63">
        <f t="shared" si="13"/>
        <v>10342.095373611392</v>
      </c>
    </row>
    <row r="64" spans="1:35" s="16" customFormat="1" x14ac:dyDescent="0.2">
      <c r="A64" s="16">
        <v>1562</v>
      </c>
      <c r="B64" s="16">
        <v>20180812</v>
      </c>
      <c r="C64" s="16" t="s">
        <v>63</v>
      </c>
      <c r="D64" s="16" t="s">
        <v>25</v>
      </c>
      <c r="E64" s="16" t="s">
        <v>13</v>
      </c>
      <c r="F64" s="16" t="s">
        <v>27</v>
      </c>
      <c r="G64" s="16">
        <v>10</v>
      </c>
      <c r="H64" s="16">
        <v>45</v>
      </c>
      <c r="I64" s="16">
        <v>1</v>
      </c>
      <c r="J64" s="16" t="s">
        <v>47</v>
      </c>
      <c r="K64">
        <v>0.3</v>
      </c>
      <c r="L64" s="18">
        <v>138</v>
      </c>
      <c r="M64" s="18">
        <v>129</v>
      </c>
      <c r="N64" s="18">
        <v>159</v>
      </c>
      <c r="O64" s="18">
        <v>118</v>
      </c>
      <c r="P64" s="18">
        <v>125</v>
      </c>
      <c r="Q64" s="18">
        <v>129</v>
      </c>
      <c r="R64">
        <f t="shared" si="14"/>
        <v>798</v>
      </c>
      <c r="S64" s="15">
        <f t="shared" si="15"/>
        <v>133</v>
      </c>
      <c r="T64">
        <f t="shared" si="16"/>
        <v>14.296852800529214</v>
      </c>
      <c r="U64">
        <f t="shared" si="17"/>
        <v>54</v>
      </c>
      <c r="V64">
        <f t="shared" si="18"/>
        <v>147777.77777777775</v>
      </c>
      <c r="W64">
        <f t="shared" si="19"/>
        <v>2216.6666666666661</v>
      </c>
      <c r="Y64" t="s">
        <v>208</v>
      </c>
      <c r="Z64" s="21">
        <v>20180813</v>
      </c>
      <c r="AA64" t="s">
        <v>209</v>
      </c>
      <c r="AB64">
        <v>0.20978539959047979</v>
      </c>
      <c r="AC64">
        <v>3.9391814705684168E-2</v>
      </c>
      <c r="AD64" s="16" t="s">
        <v>27</v>
      </c>
      <c r="AE64" t="s">
        <v>171</v>
      </c>
      <c r="AF64">
        <v>0.29596981041383735</v>
      </c>
      <c r="AG64">
        <v>9.4203981828014857E-2</v>
      </c>
      <c r="AH64" s="16" t="s">
        <v>26</v>
      </c>
      <c r="AI64">
        <f t="shared" si="13"/>
        <v>7489.5026069288288</v>
      </c>
    </row>
    <row r="65" spans="1:35" s="16" customFormat="1" x14ac:dyDescent="0.2">
      <c r="A65" s="16">
        <v>1564</v>
      </c>
      <c r="B65" s="16">
        <v>20180812</v>
      </c>
      <c r="C65" s="16" t="s">
        <v>63</v>
      </c>
      <c r="D65" s="16" t="s">
        <v>25</v>
      </c>
      <c r="E65" s="16" t="s">
        <v>13</v>
      </c>
      <c r="F65" s="16" t="s">
        <v>27</v>
      </c>
      <c r="G65" s="16">
        <v>8</v>
      </c>
      <c r="H65" s="16">
        <v>45</v>
      </c>
      <c r="I65" s="16">
        <v>2</v>
      </c>
      <c r="J65" s="16" t="s">
        <v>47</v>
      </c>
      <c r="K65">
        <v>0.3</v>
      </c>
      <c r="L65" s="18">
        <v>93</v>
      </c>
      <c r="M65" s="18">
        <v>88</v>
      </c>
      <c r="N65" s="18">
        <v>69</v>
      </c>
      <c r="O65" s="18">
        <v>140</v>
      </c>
      <c r="P65" s="18">
        <v>88</v>
      </c>
      <c r="Q65" s="18">
        <v>92</v>
      </c>
      <c r="R65">
        <f t="shared" si="14"/>
        <v>570</v>
      </c>
      <c r="S65" s="15">
        <f t="shared" si="15"/>
        <v>95</v>
      </c>
      <c r="T65">
        <f t="shared" si="16"/>
        <v>23.714974172450621</v>
      </c>
      <c r="U65">
        <f t="shared" si="17"/>
        <v>54</v>
      </c>
      <c r="V65">
        <f t="shared" si="18"/>
        <v>105555.55555555553</v>
      </c>
      <c r="W65">
        <f t="shared" si="19"/>
        <v>1583.3333333333328</v>
      </c>
      <c r="Y65" t="s">
        <v>208</v>
      </c>
      <c r="Z65" s="21">
        <v>20180813</v>
      </c>
      <c r="AA65" t="s">
        <v>210</v>
      </c>
      <c r="AB65">
        <v>0.28889567679623895</v>
      </c>
      <c r="AC65">
        <v>7.7145567248641689E-2</v>
      </c>
      <c r="AD65" s="16" t="s">
        <v>27</v>
      </c>
      <c r="AE65" t="s">
        <v>171</v>
      </c>
      <c r="AF65">
        <v>0.19589558071091831</v>
      </c>
      <c r="AG65">
        <v>3.7317208909922676E-2</v>
      </c>
      <c r="AH65" s="16" t="s">
        <v>27</v>
      </c>
      <c r="AI65">
        <f t="shared" si="13"/>
        <v>8082.5372761718718</v>
      </c>
    </row>
    <row r="66" spans="1:35" s="16" customFormat="1" x14ac:dyDescent="0.2">
      <c r="A66" s="16">
        <v>1565</v>
      </c>
      <c r="B66" s="16">
        <v>20180812</v>
      </c>
      <c r="C66" s="16" t="s">
        <v>63</v>
      </c>
      <c r="D66" s="16" t="s">
        <v>25</v>
      </c>
      <c r="E66" s="16" t="s">
        <v>13</v>
      </c>
      <c r="F66" s="16" t="s">
        <v>27</v>
      </c>
      <c r="G66" s="16">
        <v>10</v>
      </c>
      <c r="H66" s="16">
        <v>47</v>
      </c>
      <c r="I66" s="16">
        <v>1</v>
      </c>
      <c r="J66" s="16" t="s">
        <v>47</v>
      </c>
      <c r="K66">
        <v>0.3</v>
      </c>
      <c r="L66" s="18">
        <v>140</v>
      </c>
      <c r="M66" s="18">
        <v>148</v>
      </c>
      <c r="N66" s="18">
        <v>84</v>
      </c>
      <c r="O66" s="18">
        <v>79</v>
      </c>
      <c r="P66" s="18">
        <v>80</v>
      </c>
      <c r="Q66" s="18">
        <v>125</v>
      </c>
      <c r="R66">
        <f t="shared" si="14"/>
        <v>656</v>
      </c>
      <c r="S66" s="15">
        <f t="shared" si="15"/>
        <v>109.33333333333333</v>
      </c>
      <c r="T66">
        <f t="shared" si="16"/>
        <v>31.947874212013947</v>
      </c>
      <c r="U66">
        <f t="shared" si="17"/>
        <v>54</v>
      </c>
      <c r="V66">
        <f t="shared" si="18"/>
        <v>121481.48148148146</v>
      </c>
      <c r="W66">
        <f t="shared" si="19"/>
        <v>1822.2222222222219</v>
      </c>
      <c r="Y66" t="s">
        <v>208</v>
      </c>
      <c r="Z66" s="21">
        <v>20180813</v>
      </c>
      <c r="AA66" t="s">
        <v>211</v>
      </c>
      <c r="AB66">
        <v>0.25421825348713922</v>
      </c>
      <c r="AC66">
        <v>6.8194137908541189E-2</v>
      </c>
      <c r="AD66" s="16" t="s">
        <v>27</v>
      </c>
      <c r="AE66" t="s">
        <v>171</v>
      </c>
      <c r="AF66">
        <v>0.19589558071091831</v>
      </c>
      <c r="AG66">
        <v>3.7317208909922676E-2</v>
      </c>
      <c r="AH66" s="16" t="s">
        <v>27</v>
      </c>
      <c r="AI66">
        <f t="shared" si="13"/>
        <v>9302.0078125767523</v>
      </c>
    </row>
    <row r="67" spans="1:35" s="16" customFormat="1" x14ac:dyDescent="0.2">
      <c r="A67" s="16">
        <v>1567</v>
      </c>
      <c r="B67" s="16">
        <v>20180812</v>
      </c>
      <c r="C67" s="16" t="s">
        <v>63</v>
      </c>
      <c r="D67" s="16" t="s">
        <v>25</v>
      </c>
      <c r="E67" s="16" t="s">
        <v>13</v>
      </c>
      <c r="F67" s="16" t="s">
        <v>27</v>
      </c>
      <c r="G67" s="16">
        <v>10</v>
      </c>
      <c r="H67" s="16">
        <v>47</v>
      </c>
      <c r="I67" s="16">
        <v>2</v>
      </c>
      <c r="J67" s="16" t="s">
        <v>47</v>
      </c>
      <c r="K67">
        <v>0.3</v>
      </c>
      <c r="L67" s="18">
        <v>53</v>
      </c>
      <c r="M67" s="18">
        <v>44</v>
      </c>
      <c r="N67" s="18">
        <v>63</v>
      </c>
      <c r="O67" s="18">
        <v>68</v>
      </c>
      <c r="P67" s="18">
        <v>61</v>
      </c>
      <c r="Q67" s="18">
        <v>62</v>
      </c>
      <c r="R67">
        <f t="shared" si="14"/>
        <v>351</v>
      </c>
      <c r="S67" s="15">
        <f t="shared" si="15"/>
        <v>58.5</v>
      </c>
      <c r="T67">
        <f t="shared" si="16"/>
        <v>8.5965109201349819</v>
      </c>
      <c r="U67">
        <f t="shared" si="17"/>
        <v>54</v>
      </c>
      <c r="V67">
        <f t="shared" si="18"/>
        <v>64999.999999999985</v>
      </c>
      <c r="W67">
        <f t="shared" si="19"/>
        <v>974.99999999999977</v>
      </c>
      <c r="Y67" t="s">
        <v>208</v>
      </c>
      <c r="Z67" s="21">
        <v>20180813</v>
      </c>
      <c r="AA67" t="s">
        <v>212</v>
      </c>
      <c r="AB67">
        <v>0.23491416146850358</v>
      </c>
      <c r="AC67">
        <v>3.7448215658688347E-2</v>
      </c>
      <c r="AD67" s="16" t="s">
        <v>27</v>
      </c>
      <c r="AE67" t="s">
        <v>171</v>
      </c>
      <c r="AF67">
        <v>0.22810706322646029</v>
      </c>
      <c r="AG67">
        <v>3.5518749585650225E-2</v>
      </c>
      <c r="AH67" s="16" t="s">
        <v>27</v>
      </c>
      <c r="AI67">
        <f t="shared" si="13"/>
        <v>4274.3086786051799</v>
      </c>
    </row>
    <row r="68" spans="1:35" s="16" customFormat="1" x14ac:dyDescent="0.2">
      <c r="A68" s="16">
        <v>1569</v>
      </c>
      <c r="B68" s="16">
        <v>20180812</v>
      </c>
      <c r="C68" s="16" t="s">
        <v>63</v>
      </c>
      <c r="D68" s="16" t="s">
        <v>25</v>
      </c>
      <c r="E68" s="16" t="s">
        <v>13</v>
      </c>
      <c r="F68" s="16" t="s">
        <v>27</v>
      </c>
      <c r="G68" s="16">
        <v>10</v>
      </c>
      <c r="H68" s="16">
        <v>46</v>
      </c>
      <c r="I68" s="16">
        <v>1</v>
      </c>
      <c r="J68" s="16" t="s">
        <v>47</v>
      </c>
      <c r="K68">
        <v>0.3</v>
      </c>
      <c r="L68" s="18">
        <v>107</v>
      </c>
      <c r="M68" s="18">
        <v>136</v>
      </c>
      <c r="N68" s="18">
        <v>95</v>
      </c>
      <c r="O68" s="18">
        <v>97</v>
      </c>
      <c r="P68" s="18">
        <v>96</v>
      </c>
      <c r="Q68" s="18">
        <v>116</v>
      </c>
      <c r="R68">
        <f t="shared" si="14"/>
        <v>647</v>
      </c>
      <c r="S68" s="15">
        <f t="shared" si="15"/>
        <v>107.83333333333333</v>
      </c>
      <c r="T68">
        <f t="shared" si="16"/>
        <v>16.01769854463074</v>
      </c>
      <c r="U68">
        <f t="shared" si="17"/>
        <v>54</v>
      </c>
      <c r="V68">
        <f t="shared" si="18"/>
        <v>119814.81481481479</v>
      </c>
      <c r="W68">
        <f t="shared" si="19"/>
        <v>1797.2222222222219</v>
      </c>
      <c r="Y68" t="s">
        <v>208</v>
      </c>
      <c r="Z68" s="21">
        <v>20180813</v>
      </c>
      <c r="AA68" t="s">
        <v>213</v>
      </c>
      <c r="AB68">
        <v>0.20934316806460948</v>
      </c>
      <c r="AC68">
        <v>4.2350765186690793E-2</v>
      </c>
      <c r="AD68" s="16" t="s">
        <v>27</v>
      </c>
      <c r="AE68" t="s">
        <v>171</v>
      </c>
      <c r="AF68">
        <v>0.22810706322646029</v>
      </c>
      <c r="AG68">
        <v>3.5518749585650225E-2</v>
      </c>
      <c r="AH68" s="16" t="s">
        <v>27</v>
      </c>
      <c r="AI68">
        <f t="shared" si="13"/>
        <v>7878.8538890528544</v>
      </c>
    </row>
    <row r="69" spans="1:35" s="16" customFormat="1" x14ac:dyDescent="0.2">
      <c r="A69" s="16">
        <v>1571</v>
      </c>
      <c r="B69" s="16">
        <v>20180812</v>
      </c>
      <c r="C69" s="16" t="s">
        <v>73</v>
      </c>
      <c r="D69" s="16" t="s">
        <v>25</v>
      </c>
      <c r="E69" s="16" t="s">
        <v>13</v>
      </c>
      <c r="F69" s="16" t="s">
        <v>26</v>
      </c>
      <c r="G69" s="16">
        <v>10</v>
      </c>
      <c r="H69" s="16">
        <v>30</v>
      </c>
      <c r="I69" s="16">
        <v>1</v>
      </c>
      <c r="J69" s="16" t="s">
        <v>47</v>
      </c>
      <c r="K69">
        <v>0.3</v>
      </c>
      <c r="L69" s="18">
        <v>65</v>
      </c>
      <c r="M69" s="18">
        <v>39</v>
      </c>
      <c r="N69" s="18">
        <v>48</v>
      </c>
      <c r="O69" s="18">
        <v>51</v>
      </c>
      <c r="P69" s="18">
        <v>55</v>
      </c>
      <c r="Q69" s="18">
        <v>71</v>
      </c>
      <c r="R69">
        <f t="shared" si="14"/>
        <v>329</v>
      </c>
      <c r="S69" s="15">
        <f t="shared" si="15"/>
        <v>54.833333333333336</v>
      </c>
      <c r="T69">
        <f t="shared" si="16"/>
        <v>11.634718160173302</v>
      </c>
      <c r="U69">
        <f t="shared" si="17"/>
        <v>54</v>
      </c>
      <c r="V69">
        <f t="shared" si="18"/>
        <v>60925.925925925912</v>
      </c>
      <c r="W69">
        <f t="shared" si="19"/>
        <v>913.88888888888869</v>
      </c>
      <c r="Y69" t="s">
        <v>208</v>
      </c>
      <c r="Z69" s="21">
        <v>20180813</v>
      </c>
      <c r="AA69" t="s">
        <v>214</v>
      </c>
      <c r="AB69">
        <v>0.30653399167018613</v>
      </c>
      <c r="AC69">
        <v>6.7447578392483151E-2</v>
      </c>
      <c r="AD69" s="16" t="s">
        <v>27</v>
      </c>
      <c r="AE69" t="s">
        <v>221</v>
      </c>
      <c r="AF69">
        <v>0.27100315471673875</v>
      </c>
      <c r="AG69">
        <v>5.075731577400594E-2</v>
      </c>
      <c r="AH69" s="16" t="s">
        <v>26</v>
      </c>
      <c r="AI69">
        <f t="shared" si="13"/>
        <v>3372.244466467982</v>
      </c>
    </row>
    <row r="70" spans="1:35" s="16" customFormat="1" x14ac:dyDescent="0.2">
      <c r="A70" s="16">
        <v>1574</v>
      </c>
      <c r="B70" s="16">
        <v>20180812</v>
      </c>
      <c r="C70" s="16" t="s">
        <v>73</v>
      </c>
      <c r="D70" s="16" t="s">
        <v>25</v>
      </c>
      <c r="E70" s="16" t="s">
        <v>13</v>
      </c>
      <c r="F70" s="16" t="s">
        <v>26</v>
      </c>
      <c r="G70" s="16">
        <v>10</v>
      </c>
      <c r="H70" s="16">
        <v>27</v>
      </c>
      <c r="I70" s="16">
        <v>1</v>
      </c>
      <c r="J70" s="16" t="s">
        <v>47</v>
      </c>
      <c r="K70">
        <v>0.3</v>
      </c>
      <c r="L70" s="18">
        <v>78</v>
      </c>
      <c r="M70" s="18">
        <v>73</v>
      </c>
      <c r="N70" s="18">
        <v>70</v>
      </c>
      <c r="O70" s="18">
        <v>84</v>
      </c>
      <c r="P70" s="18">
        <v>49</v>
      </c>
      <c r="Q70" s="18">
        <v>85</v>
      </c>
      <c r="R70">
        <f t="shared" si="14"/>
        <v>439</v>
      </c>
      <c r="S70" s="15">
        <f t="shared" si="15"/>
        <v>73.166666666666671</v>
      </c>
      <c r="T70">
        <f t="shared" si="16"/>
        <v>13.227496613746171</v>
      </c>
      <c r="U70">
        <f t="shared" si="17"/>
        <v>54</v>
      </c>
      <c r="V70">
        <f t="shared" si="18"/>
        <v>81296.296296296277</v>
      </c>
      <c r="W70">
        <f t="shared" si="19"/>
        <v>1219.4444444444441</v>
      </c>
      <c r="Y70" t="s">
        <v>208</v>
      </c>
      <c r="Z70" s="21">
        <v>20180813</v>
      </c>
      <c r="AA70" t="s">
        <v>215</v>
      </c>
      <c r="AB70">
        <v>0.17135974208638205</v>
      </c>
      <c r="AC70">
        <v>3.804221243744061E-2</v>
      </c>
      <c r="AD70" s="16" t="s">
        <v>27</v>
      </c>
      <c r="AE70" t="s">
        <v>221</v>
      </c>
      <c r="AF70">
        <v>0.27100315471673875</v>
      </c>
      <c r="AG70">
        <v>5.075731577400594E-2</v>
      </c>
      <c r="AH70" s="16" t="s">
        <v>26</v>
      </c>
      <c r="AI70">
        <f t="shared" ref="AI70:AI101" si="20">W70/AF70</f>
        <v>4499.7426163508935</v>
      </c>
    </row>
    <row r="71" spans="1:35" s="16" customFormat="1" x14ac:dyDescent="0.2">
      <c r="A71" s="16">
        <v>1576</v>
      </c>
      <c r="B71" s="16">
        <v>20180812</v>
      </c>
      <c r="C71" s="16" t="s">
        <v>73</v>
      </c>
      <c r="D71" s="16" t="s">
        <v>25</v>
      </c>
      <c r="E71" s="16" t="s">
        <v>13</v>
      </c>
      <c r="F71" s="16" t="s">
        <v>26</v>
      </c>
      <c r="G71" s="16">
        <v>10</v>
      </c>
      <c r="H71" s="16">
        <v>27</v>
      </c>
      <c r="I71" s="16">
        <v>2</v>
      </c>
      <c r="J71" s="16" t="s">
        <v>47</v>
      </c>
      <c r="K71">
        <v>0.3</v>
      </c>
      <c r="L71" s="18">
        <v>42</v>
      </c>
      <c r="M71" s="18">
        <v>38</v>
      </c>
      <c r="N71" s="18">
        <v>56</v>
      </c>
      <c r="O71" s="18">
        <v>54</v>
      </c>
      <c r="P71" s="18">
        <v>38</v>
      </c>
      <c r="Q71" s="18">
        <v>50</v>
      </c>
      <c r="R71">
        <f t="shared" si="14"/>
        <v>278</v>
      </c>
      <c r="S71" s="15">
        <f t="shared" si="15"/>
        <v>46.333333333333336</v>
      </c>
      <c r="T71">
        <f t="shared" si="16"/>
        <v>8.0415587212098867</v>
      </c>
      <c r="U71">
        <f t="shared" si="17"/>
        <v>54</v>
      </c>
      <c r="V71">
        <f t="shared" si="18"/>
        <v>51481.481481481467</v>
      </c>
      <c r="W71">
        <f t="shared" si="19"/>
        <v>772.22222222222194</v>
      </c>
      <c r="Y71" t="s">
        <v>208</v>
      </c>
      <c r="Z71" s="21">
        <v>20180813</v>
      </c>
      <c r="AA71" t="s">
        <v>216</v>
      </c>
      <c r="AB71">
        <v>0.24519513978265964</v>
      </c>
      <c r="AC71">
        <v>5.617280715083179E-2</v>
      </c>
      <c r="AD71" s="16" t="s">
        <v>26</v>
      </c>
      <c r="AE71" t="s">
        <v>221</v>
      </c>
      <c r="AF71">
        <v>0.25507161477160933</v>
      </c>
      <c r="AG71">
        <v>6.4708307072480195E-2</v>
      </c>
      <c r="AH71" s="16" t="s">
        <v>26</v>
      </c>
      <c r="AI71">
        <f t="shared" si="20"/>
        <v>3027.4721980086588</v>
      </c>
    </row>
    <row r="72" spans="1:35" s="16" customFormat="1" x14ac:dyDescent="0.2">
      <c r="A72" s="16">
        <v>1578</v>
      </c>
      <c r="B72" s="16">
        <v>20180812</v>
      </c>
      <c r="C72" s="16" t="s">
        <v>73</v>
      </c>
      <c r="D72" s="16" t="s">
        <v>25</v>
      </c>
      <c r="E72" s="16" t="s">
        <v>13</v>
      </c>
      <c r="F72" s="16" t="s">
        <v>26</v>
      </c>
      <c r="G72" s="16">
        <v>10</v>
      </c>
      <c r="H72" s="16">
        <v>25</v>
      </c>
      <c r="I72" s="16">
        <v>1</v>
      </c>
      <c r="J72" s="16" t="s">
        <v>47</v>
      </c>
      <c r="K72">
        <v>0.3</v>
      </c>
      <c r="L72" s="18">
        <v>62</v>
      </c>
      <c r="M72" s="18">
        <v>51</v>
      </c>
      <c r="N72" s="18">
        <v>68</v>
      </c>
      <c r="O72" s="18">
        <v>57</v>
      </c>
      <c r="P72" s="18">
        <v>59</v>
      </c>
      <c r="Q72" s="18">
        <v>63</v>
      </c>
      <c r="R72">
        <f t="shared" si="14"/>
        <v>360</v>
      </c>
      <c r="S72" s="15">
        <f t="shared" si="15"/>
        <v>60</v>
      </c>
      <c r="T72">
        <f t="shared" si="16"/>
        <v>5.7965506984757758</v>
      </c>
      <c r="U72">
        <f t="shared" si="17"/>
        <v>54</v>
      </c>
      <c r="V72">
        <f t="shared" si="18"/>
        <v>66666.666666666657</v>
      </c>
      <c r="W72">
        <f t="shared" si="19"/>
        <v>999.99999999999977</v>
      </c>
      <c r="Y72" t="s">
        <v>208</v>
      </c>
      <c r="Z72" s="21">
        <v>20180813</v>
      </c>
      <c r="AA72" t="s">
        <v>217</v>
      </c>
      <c r="AB72">
        <v>0.27555574135081085</v>
      </c>
      <c r="AC72">
        <v>8.3394547612862052E-2</v>
      </c>
      <c r="AD72" s="16" t="s">
        <v>26</v>
      </c>
      <c r="AE72" t="s">
        <v>221</v>
      </c>
      <c r="AF72">
        <v>0.25507161477160933</v>
      </c>
      <c r="AG72">
        <v>6.4708307072480195E-2</v>
      </c>
      <c r="AH72" s="16" t="s">
        <v>26</v>
      </c>
      <c r="AI72">
        <f t="shared" si="20"/>
        <v>3920.467594543587</v>
      </c>
    </row>
    <row r="73" spans="1:35" s="16" customFormat="1" x14ac:dyDescent="0.2">
      <c r="A73" s="16">
        <v>1580</v>
      </c>
      <c r="B73" s="16">
        <v>20180812</v>
      </c>
      <c r="C73" s="16" t="s">
        <v>73</v>
      </c>
      <c r="D73" s="16" t="s">
        <v>25</v>
      </c>
      <c r="E73" s="16" t="s">
        <v>13</v>
      </c>
      <c r="F73" s="16" t="s">
        <v>26</v>
      </c>
      <c r="G73" s="16">
        <v>10</v>
      </c>
      <c r="H73" s="16">
        <v>25</v>
      </c>
      <c r="I73" s="16">
        <v>2</v>
      </c>
      <c r="J73" s="16" t="s">
        <v>47</v>
      </c>
      <c r="K73">
        <v>0.3</v>
      </c>
      <c r="L73" s="18">
        <v>49</v>
      </c>
      <c r="M73" s="18">
        <v>52</v>
      </c>
      <c r="N73" s="18">
        <v>53</v>
      </c>
      <c r="O73" s="18">
        <v>48</v>
      </c>
      <c r="P73" s="18">
        <v>44</v>
      </c>
      <c r="Q73" s="18">
        <v>45</v>
      </c>
      <c r="R73">
        <f t="shared" si="14"/>
        <v>291</v>
      </c>
      <c r="S73" s="15">
        <f t="shared" si="15"/>
        <v>48.5</v>
      </c>
      <c r="T73">
        <f t="shared" si="16"/>
        <v>3.6193922141707713</v>
      </c>
      <c r="U73">
        <f t="shared" si="17"/>
        <v>54</v>
      </c>
      <c r="V73">
        <f t="shared" si="18"/>
        <v>53888.888888888876</v>
      </c>
      <c r="W73">
        <f t="shared" si="19"/>
        <v>808.33333333333314</v>
      </c>
      <c r="Y73" t="s">
        <v>208</v>
      </c>
      <c r="Z73" s="21">
        <v>20180813</v>
      </c>
      <c r="AA73" t="s">
        <v>218</v>
      </c>
      <c r="AB73">
        <v>0.28598095949211594</v>
      </c>
      <c r="AC73">
        <v>7.2398660584399505E-2</v>
      </c>
      <c r="AD73" s="16" t="s">
        <v>26</v>
      </c>
      <c r="AE73" t="s">
        <v>221</v>
      </c>
      <c r="AF73">
        <v>0.28116070916395797</v>
      </c>
      <c r="AG73">
        <v>7.7946380216289607E-2</v>
      </c>
      <c r="AH73" s="16" t="s">
        <v>26</v>
      </c>
      <c r="AI73">
        <f t="shared" si="20"/>
        <v>2874.9868206583451</v>
      </c>
    </row>
    <row r="74" spans="1:35" s="16" customFormat="1" x14ac:dyDescent="0.2">
      <c r="A74" s="16">
        <v>1582</v>
      </c>
      <c r="B74" s="16">
        <v>20180812</v>
      </c>
      <c r="C74" s="16" t="s">
        <v>73</v>
      </c>
      <c r="D74" s="16" t="s">
        <v>25</v>
      </c>
      <c r="E74" s="16" t="s">
        <v>13</v>
      </c>
      <c r="F74" s="16" t="s">
        <v>26</v>
      </c>
      <c r="G74" s="16">
        <v>10</v>
      </c>
      <c r="H74" s="16">
        <v>26</v>
      </c>
      <c r="I74" s="16">
        <v>1</v>
      </c>
      <c r="J74" s="16" t="s">
        <v>47</v>
      </c>
      <c r="K74">
        <v>0.3</v>
      </c>
      <c r="L74" s="18">
        <v>48</v>
      </c>
      <c r="M74" s="18">
        <v>46</v>
      </c>
      <c r="N74" s="18">
        <v>42</v>
      </c>
      <c r="O74" s="18">
        <v>45</v>
      </c>
      <c r="P74" s="18">
        <v>40</v>
      </c>
      <c r="Q74" s="18">
        <v>55</v>
      </c>
      <c r="R74">
        <f t="shared" si="14"/>
        <v>276</v>
      </c>
      <c r="S74" s="15">
        <f t="shared" si="15"/>
        <v>46</v>
      </c>
      <c r="T74">
        <f t="shared" si="16"/>
        <v>5.253570214625479</v>
      </c>
      <c r="U74">
        <f t="shared" si="17"/>
        <v>54</v>
      </c>
      <c r="V74">
        <f t="shared" si="18"/>
        <v>51111.111111111102</v>
      </c>
      <c r="W74">
        <f t="shared" si="19"/>
        <v>766.66666666666652</v>
      </c>
      <c r="Y74" t="s">
        <v>208</v>
      </c>
      <c r="Z74" s="21">
        <v>20180813</v>
      </c>
      <c r="AA74" t="s">
        <v>219</v>
      </c>
      <c r="AB74">
        <v>0.21891476312205663</v>
      </c>
      <c r="AC74">
        <v>5.6633242885033151E-2</v>
      </c>
      <c r="AD74" s="16" t="s">
        <v>26</v>
      </c>
      <c r="AE74" t="s">
        <v>221</v>
      </c>
      <c r="AF74">
        <v>0.28116070916395797</v>
      </c>
      <c r="AG74">
        <v>7.7946380216289607E-2</v>
      </c>
      <c r="AH74" s="16" t="s">
        <v>26</v>
      </c>
      <c r="AI74">
        <f t="shared" si="20"/>
        <v>2726.7916237171935</v>
      </c>
    </row>
    <row r="75" spans="1:35" s="16" customFormat="1" x14ac:dyDescent="0.2">
      <c r="A75" s="16">
        <v>1584</v>
      </c>
      <c r="B75" s="16">
        <v>20180812</v>
      </c>
      <c r="C75" s="16" t="s">
        <v>73</v>
      </c>
      <c r="D75" s="16" t="s">
        <v>25</v>
      </c>
      <c r="E75" s="16" t="s">
        <v>13</v>
      </c>
      <c r="F75" s="16" t="s">
        <v>26</v>
      </c>
      <c r="G75" s="16">
        <v>10</v>
      </c>
      <c r="H75" s="16">
        <v>26</v>
      </c>
      <c r="I75" s="16">
        <v>2</v>
      </c>
      <c r="J75" s="16" t="s">
        <v>47</v>
      </c>
      <c r="K75">
        <v>0.3</v>
      </c>
      <c r="L75" s="18">
        <v>41</v>
      </c>
      <c r="M75" s="18">
        <v>50</v>
      </c>
      <c r="N75" s="18">
        <v>47</v>
      </c>
      <c r="O75" s="18">
        <v>38</v>
      </c>
      <c r="P75" s="18">
        <v>38</v>
      </c>
      <c r="Q75" s="18">
        <v>40</v>
      </c>
      <c r="R75">
        <f t="shared" si="14"/>
        <v>254</v>
      </c>
      <c r="S75" s="15">
        <f t="shared" si="15"/>
        <v>42.333333333333336</v>
      </c>
      <c r="T75">
        <f t="shared" si="16"/>
        <v>5.0066622281383024</v>
      </c>
      <c r="U75">
        <f t="shared" si="17"/>
        <v>54</v>
      </c>
      <c r="V75">
        <f t="shared" si="18"/>
        <v>47037.037037037029</v>
      </c>
      <c r="W75">
        <f t="shared" si="19"/>
        <v>705.55555555555543</v>
      </c>
      <c r="Y75" t="s">
        <v>208</v>
      </c>
      <c r="Z75" s="21">
        <v>20180814</v>
      </c>
      <c r="AA75" t="s">
        <v>220</v>
      </c>
      <c r="AB75">
        <v>0.24989432243837095</v>
      </c>
      <c r="AC75">
        <v>6.9233122291120636E-2</v>
      </c>
      <c r="AD75" s="16" t="s">
        <v>26</v>
      </c>
      <c r="AE75" t="s">
        <v>221</v>
      </c>
      <c r="AF75">
        <v>0.28803378085172654</v>
      </c>
      <c r="AG75">
        <v>7.4264930717526448E-2</v>
      </c>
      <c r="AH75" s="16" t="s">
        <v>26</v>
      </c>
      <c r="AI75">
        <f t="shared" si="20"/>
        <v>2449.5583589855382</v>
      </c>
    </row>
    <row r="76" spans="1:35" s="16" customFormat="1" x14ac:dyDescent="0.2">
      <c r="A76" s="16">
        <v>1586</v>
      </c>
      <c r="B76" s="16">
        <v>20180812</v>
      </c>
      <c r="C76" s="16" t="s">
        <v>73</v>
      </c>
      <c r="D76" s="16" t="s">
        <v>25</v>
      </c>
      <c r="E76" s="16" t="s">
        <v>13</v>
      </c>
      <c r="F76" s="16" t="s">
        <v>26</v>
      </c>
      <c r="G76" s="16">
        <v>10</v>
      </c>
      <c r="H76" s="16">
        <v>29</v>
      </c>
      <c r="I76" s="16">
        <v>1</v>
      </c>
      <c r="J76" s="16" t="s">
        <v>47</v>
      </c>
      <c r="K76">
        <v>0.3</v>
      </c>
      <c r="L76" s="18">
        <v>47</v>
      </c>
      <c r="M76" s="18">
        <v>46</v>
      </c>
      <c r="N76" s="18">
        <v>40</v>
      </c>
      <c r="O76" s="18">
        <v>58</v>
      </c>
      <c r="P76" s="18">
        <v>37</v>
      </c>
      <c r="Q76" s="18">
        <v>40</v>
      </c>
      <c r="R76">
        <f t="shared" si="14"/>
        <v>268</v>
      </c>
      <c r="S76" s="15">
        <f t="shared" si="15"/>
        <v>44.666666666666664</v>
      </c>
      <c r="T76">
        <f t="shared" si="16"/>
        <v>7.5806771905065835</v>
      </c>
      <c r="U76">
        <f t="shared" si="17"/>
        <v>54</v>
      </c>
      <c r="V76">
        <f t="shared" si="18"/>
        <v>49629.62962962962</v>
      </c>
      <c r="W76">
        <f t="shared" si="19"/>
        <v>744.44444444444423</v>
      </c>
      <c r="Y76" t="s">
        <v>221</v>
      </c>
      <c r="Z76" s="21">
        <v>20180814</v>
      </c>
      <c r="AA76" t="s">
        <v>222</v>
      </c>
      <c r="AB76">
        <v>0.27100315471673875</v>
      </c>
      <c r="AC76">
        <v>5.075731577400594E-2</v>
      </c>
      <c r="AD76" s="16" t="s">
        <v>26</v>
      </c>
      <c r="AE76" t="s">
        <v>221</v>
      </c>
      <c r="AF76">
        <v>0.28803378085172654</v>
      </c>
      <c r="AG76">
        <v>7.4264930717526448E-2</v>
      </c>
      <c r="AH76" s="16" t="s">
        <v>26</v>
      </c>
      <c r="AI76">
        <f t="shared" si="20"/>
        <v>2584.5733866461583</v>
      </c>
    </row>
    <row r="77" spans="1:35" s="16" customFormat="1" x14ac:dyDescent="0.2">
      <c r="A77" s="16">
        <v>1588</v>
      </c>
      <c r="B77" s="16">
        <v>20180812</v>
      </c>
      <c r="C77" s="16" t="s">
        <v>73</v>
      </c>
      <c r="D77" s="16" t="s">
        <v>25</v>
      </c>
      <c r="E77" s="16" t="s">
        <v>13</v>
      </c>
      <c r="F77" s="16" t="s">
        <v>26</v>
      </c>
      <c r="G77" s="16">
        <v>10</v>
      </c>
      <c r="H77" s="16">
        <v>29</v>
      </c>
      <c r="I77" s="16">
        <v>2</v>
      </c>
      <c r="J77" s="16" t="s">
        <v>47</v>
      </c>
      <c r="K77">
        <v>0.3</v>
      </c>
      <c r="L77" s="18">
        <v>32</v>
      </c>
      <c r="M77" s="18">
        <v>46</v>
      </c>
      <c r="N77" s="18">
        <v>30</v>
      </c>
      <c r="O77" s="18">
        <v>35</v>
      </c>
      <c r="P77" s="18">
        <v>80</v>
      </c>
      <c r="Q77" s="18">
        <v>44</v>
      </c>
      <c r="R77">
        <f t="shared" si="14"/>
        <v>267</v>
      </c>
      <c r="S77" s="15">
        <f t="shared" si="15"/>
        <v>44.5</v>
      </c>
      <c r="T77">
        <f t="shared" si="16"/>
        <v>18.544540975715737</v>
      </c>
      <c r="U77">
        <f t="shared" si="17"/>
        <v>54</v>
      </c>
      <c r="V77">
        <f t="shared" si="18"/>
        <v>49444.444444444431</v>
      </c>
      <c r="W77">
        <f t="shared" si="19"/>
        <v>741.6666666666664</v>
      </c>
      <c r="Y77" t="s">
        <v>221</v>
      </c>
      <c r="Z77" s="21">
        <v>20180814</v>
      </c>
      <c r="AA77" t="s">
        <v>223</v>
      </c>
      <c r="AB77">
        <v>0.25507161477160933</v>
      </c>
      <c r="AC77">
        <v>6.4708307072480195E-2</v>
      </c>
      <c r="AD77" s="16" t="s">
        <v>26</v>
      </c>
      <c r="AE77" t="s">
        <v>221</v>
      </c>
      <c r="AF77">
        <v>0.21938301750707417</v>
      </c>
      <c r="AG77">
        <v>4.143189444339037E-2</v>
      </c>
      <c r="AH77" s="16" t="s">
        <v>26</v>
      </c>
      <c r="AI77">
        <f t="shared" si="20"/>
        <v>3380.6931598192227</v>
      </c>
    </row>
    <row r="78" spans="1:35" s="16" customFormat="1" x14ac:dyDescent="0.2">
      <c r="A78" s="16">
        <v>1590</v>
      </c>
      <c r="B78" s="16">
        <v>20180812</v>
      </c>
      <c r="C78" s="16" t="s">
        <v>73</v>
      </c>
      <c r="D78" s="16" t="s">
        <v>25</v>
      </c>
      <c r="E78" s="16" t="s">
        <v>13</v>
      </c>
      <c r="F78" s="16" t="s">
        <v>26</v>
      </c>
      <c r="G78" s="16">
        <v>10</v>
      </c>
      <c r="H78" s="16">
        <v>28</v>
      </c>
      <c r="I78" s="16">
        <v>1</v>
      </c>
      <c r="J78" s="16" t="s">
        <v>47</v>
      </c>
      <c r="K78">
        <v>0.3</v>
      </c>
      <c r="L78" s="18">
        <v>84</v>
      </c>
      <c r="M78" s="18">
        <v>87</v>
      </c>
      <c r="N78" s="18">
        <v>95</v>
      </c>
      <c r="O78" s="18">
        <v>53</v>
      </c>
      <c r="P78" s="18">
        <v>63</v>
      </c>
      <c r="Q78" s="18">
        <v>77</v>
      </c>
      <c r="R78">
        <f t="shared" si="14"/>
        <v>459</v>
      </c>
      <c r="S78" s="15">
        <f t="shared" si="15"/>
        <v>76.5</v>
      </c>
      <c r="T78">
        <f t="shared" si="16"/>
        <v>15.770225109363532</v>
      </c>
      <c r="U78">
        <f t="shared" si="17"/>
        <v>54</v>
      </c>
      <c r="V78">
        <f t="shared" si="18"/>
        <v>84999.999999999985</v>
      </c>
      <c r="W78">
        <f t="shared" si="19"/>
        <v>1274.9999999999998</v>
      </c>
      <c r="Y78" t="s">
        <v>221</v>
      </c>
      <c r="Z78" s="21">
        <v>20180814</v>
      </c>
      <c r="AA78" t="s">
        <v>224</v>
      </c>
      <c r="AB78">
        <v>0.28116070916395797</v>
      </c>
      <c r="AC78">
        <v>7.7946380216289607E-2</v>
      </c>
      <c r="AD78" s="16" t="s">
        <v>26</v>
      </c>
      <c r="AE78" t="s">
        <v>221</v>
      </c>
      <c r="AF78">
        <v>0.21938301750707417</v>
      </c>
      <c r="AG78">
        <v>4.143189444339037E-2</v>
      </c>
      <c r="AH78" s="16" t="s">
        <v>26</v>
      </c>
      <c r="AI78">
        <f t="shared" si="20"/>
        <v>5811.7534095768669</v>
      </c>
    </row>
    <row r="79" spans="1:35" s="16" customFormat="1" x14ac:dyDescent="0.2">
      <c r="A79" s="16">
        <v>1592</v>
      </c>
      <c r="B79" s="16">
        <v>20180812</v>
      </c>
      <c r="C79" s="16" t="s">
        <v>73</v>
      </c>
      <c r="D79" s="16" t="s">
        <v>25</v>
      </c>
      <c r="E79" s="16" t="s">
        <v>13</v>
      </c>
      <c r="F79" s="16" t="s">
        <v>26</v>
      </c>
      <c r="G79" s="16">
        <v>10</v>
      </c>
      <c r="H79" s="16">
        <v>28</v>
      </c>
      <c r="I79" s="16">
        <v>2</v>
      </c>
      <c r="J79" s="16" t="s">
        <v>47</v>
      </c>
      <c r="K79">
        <v>0.3</v>
      </c>
      <c r="L79" s="18">
        <v>42</v>
      </c>
      <c r="M79" s="18">
        <v>35</v>
      </c>
      <c r="N79" s="18">
        <v>35</v>
      </c>
      <c r="O79" s="18">
        <v>52</v>
      </c>
      <c r="P79" s="18">
        <v>64</v>
      </c>
      <c r="Q79" s="18">
        <v>54</v>
      </c>
      <c r="R79">
        <f t="shared" si="14"/>
        <v>282</v>
      </c>
      <c r="S79" s="15">
        <f t="shared" si="15"/>
        <v>47</v>
      </c>
      <c r="T79">
        <f t="shared" si="16"/>
        <v>11.627553482998906</v>
      </c>
      <c r="U79">
        <f t="shared" si="17"/>
        <v>54</v>
      </c>
      <c r="V79">
        <f t="shared" si="18"/>
        <v>52222.222222222212</v>
      </c>
      <c r="W79">
        <f t="shared" si="19"/>
        <v>783.33333333333314</v>
      </c>
      <c r="Y79" t="s">
        <v>221</v>
      </c>
      <c r="Z79" s="21">
        <v>20180814</v>
      </c>
      <c r="AA79" t="s">
        <v>225</v>
      </c>
      <c r="AB79">
        <v>0.28803378085172654</v>
      </c>
      <c r="AC79">
        <v>7.4264930717526448E-2</v>
      </c>
      <c r="AD79" s="16" t="s">
        <v>26</v>
      </c>
      <c r="AE79" t="s">
        <v>221</v>
      </c>
      <c r="AF79">
        <v>0.33546507549672722</v>
      </c>
      <c r="AG79">
        <v>7.4480527703103247E-2</v>
      </c>
      <c r="AH79" s="16" t="s">
        <v>27</v>
      </c>
      <c r="AI79">
        <f t="shared" si="20"/>
        <v>2335.0667194593711</v>
      </c>
    </row>
    <row r="80" spans="1:35" s="16" customFormat="1" x14ac:dyDescent="0.2">
      <c r="A80" s="16">
        <v>1594</v>
      </c>
      <c r="B80" s="16">
        <v>20180812</v>
      </c>
      <c r="C80" s="16" t="s">
        <v>63</v>
      </c>
      <c r="D80" s="16" t="s">
        <v>25</v>
      </c>
      <c r="E80" s="16" t="s">
        <v>13</v>
      </c>
      <c r="F80" s="16" t="s">
        <v>26</v>
      </c>
      <c r="G80" s="16">
        <v>10</v>
      </c>
      <c r="H80" s="16">
        <v>37</v>
      </c>
      <c r="I80" s="16">
        <v>1</v>
      </c>
      <c r="J80" s="16" t="s">
        <v>47</v>
      </c>
      <c r="K80">
        <v>0.3</v>
      </c>
      <c r="L80" s="18">
        <v>75</v>
      </c>
      <c r="M80" s="18">
        <v>129</v>
      </c>
      <c r="N80" s="18">
        <v>101</v>
      </c>
      <c r="O80" s="18">
        <v>163</v>
      </c>
      <c r="P80" s="18">
        <v>137</v>
      </c>
      <c r="Q80" s="18">
        <v>152</v>
      </c>
      <c r="R80">
        <f t="shared" si="14"/>
        <v>757</v>
      </c>
      <c r="S80" s="15">
        <f t="shared" si="15"/>
        <v>126.16666666666667</v>
      </c>
      <c r="T80">
        <f t="shared" si="16"/>
        <v>32.865889105068582</v>
      </c>
      <c r="U80">
        <f t="shared" si="17"/>
        <v>54</v>
      </c>
      <c r="V80">
        <f t="shared" si="18"/>
        <v>140185.18518518517</v>
      </c>
      <c r="W80">
        <f t="shared" si="19"/>
        <v>2102.7777777777774</v>
      </c>
      <c r="Y80" t="s">
        <v>221</v>
      </c>
      <c r="Z80" s="21">
        <v>20180814</v>
      </c>
      <c r="AA80" t="s">
        <v>226</v>
      </c>
      <c r="AB80">
        <v>0.21938301750707417</v>
      </c>
      <c r="AC80">
        <v>4.143189444339037E-2</v>
      </c>
      <c r="AD80" s="16" t="s">
        <v>26</v>
      </c>
      <c r="AE80" t="s">
        <v>221</v>
      </c>
      <c r="AF80">
        <v>0.33546507549672722</v>
      </c>
      <c r="AG80">
        <v>7.4480527703103247E-2</v>
      </c>
      <c r="AH80" s="16" t="s">
        <v>27</v>
      </c>
      <c r="AI80">
        <f t="shared" si="20"/>
        <v>6268.2464774139862</v>
      </c>
    </row>
    <row r="81" spans="1:35" s="16" customFormat="1" x14ac:dyDescent="0.2">
      <c r="A81" s="16">
        <v>1596</v>
      </c>
      <c r="B81" s="16">
        <v>20180812</v>
      </c>
      <c r="C81" s="16" t="s">
        <v>63</v>
      </c>
      <c r="D81" s="16" t="s">
        <v>25</v>
      </c>
      <c r="E81" s="16" t="s">
        <v>13</v>
      </c>
      <c r="F81" s="16" t="s">
        <v>26</v>
      </c>
      <c r="G81" s="16">
        <v>10</v>
      </c>
      <c r="H81" s="16">
        <v>37</v>
      </c>
      <c r="I81" s="16">
        <v>2</v>
      </c>
      <c r="J81" s="16" t="s">
        <v>47</v>
      </c>
      <c r="K81">
        <v>0.3</v>
      </c>
      <c r="L81" s="18">
        <v>43</v>
      </c>
      <c r="M81" s="18">
        <v>81</v>
      </c>
      <c r="N81" s="18">
        <v>85</v>
      </c>
      <c r="O81" s="18">
        <v>100</v>
      </c>
      <c r="P81" s="18">
        <v>85</v>
      </c>
      <c r="Q81" s="18">
        <v>91</v>
      </c>
      <c r="R81">
        <f t="shared" si="14"/>
        <v>485</v>
      </c>
      <c r="S81" s="15">
        <f t="shared" si="15"/>
        <v>80.833333333333329</v>
      </c>
      <c r="T81">
        <f t="shared" si="16"/>
        <v>19.681632723599613</v>
      </c>
      <c r="U81">
        <f t="shared" si="17"/>
        <v>54</v>
      </c>
      <c r="V81">
        <f t="shared" si="18"/>
        <v>89814.814814814788</v>
      </c>
      <c r="W81">
        <f t="shared" si="19"/>
        <v>1347.2222222222217</v>
      </c>
      <c r="Y81" t="s">
        <v>221</v>
      </c>
      <c r="Z81" s="21">
        <v>20180814</v>
      </c>
      <c r="AA81" t="s">
        <v>227</v>
      </c>
      <c r="AB81">
        <v>0.33546507549672722</v>
      </c>
      <c r="AC81">
        <v>7.4480527703103247E-2</v>
      </c>
      <c r="AD81" s="16" t="s">
        <v>27</v>
      </c>
      <c r="AE81" t="s">
        <v>221</v>
      </c>
      <c r="AF81">
        <v>0.3313799578495093</v>
      </c>
      <c r="AG81">
        <v>5.7000498860417859E-2</v>
      </c>
      <c r="AH81" s="16" t="s">
        <v>27</v>
      </c>
      <c r="AI81">
        <f t="shared" si="20"/>
        <v>4065.490957766493</v>
      </c>
    </row>
    <row r="82" spans="1:35" s="16" customFormat="1" x14ac:dyDescent="0.2">
      <c r="A82" s="16">
        <v>1598</v>
      </c>
      <c r="B82" s="16">
        <v>20180812</v>
      </c>
      <c r="C82" s="16" t="s">
        <v>63</v>
      </c>
      <c r="D82" s="16" t="s">
        <v>25</v>
      </c>
      <c r="E82" s="16" t="s">
        <v>13</v>
      </c>
      <c r="F82" s="16" t="s">
        <v>26</v>
      </c>
      <c r="G82" s="16">
        <v>10</v>
      </c>
      <c r="H82" s="16">
        <v>39</v>
      </c>
      <c r="I82" s="16">
        <v>1</v>
      </c>
      <c r="J82" s="16" t="s">
        <v>47</v>
      </c>
      <c r="K82">
        <v>0.3</v>
      </c>
      <c r="L82" s="18">
        <v>68</v>
      </c>
      <c r="M82" s="18">
        <v>166</v>
      </c>
      <c r="N82" s="18">
        <v>114</v>
      </c>
      <c r="O82" s="18">
        <v>161</v>
      </c>
      <c r="P82" s="18">
        <v>168</v>
      </c>
      <c r="Q82" s="18">
        <v>179</v>
      </c>
      <c r="R82">
        <f t="shared" si="14"/>
        <v>856</v>
      </c>
      <c r="S82" s="15">
        <f t="shared" si="15"/>
        <v>142.66666666666666</v>
      </c>
      <c r="T82">
        <f t="shared" si="16"/>
        <v>42.98681968541829</v>
      </c>
      <c r="U82">
        <f t="shared" si="17"/>
        <v>54</v>
      </c>
      <c r="V82">
        <f t="shared" si="18"/>
        <v>158518.51851851848</v>
      </c>
      <c r="W82">
        <f t="shared" si="19"/>
        <v>2377.7777777777769</v>
      </c>
      <c r="Y82" t="s">
        <v>221</v>
      </c>
      <c r="Z82" s="21">
        <v>20180814</v>
      </c>
      <c r="AA82" t="s">
        <v>228</v>
      </c>
      <c r="AB82">
        <v>0.3313799578495093</v>
      </c>
      <c r="AC82">
        <v>5.7000498860417859E-2</v>
      </c>
      <c r="AD82" s="16" t="s">
        <v>27</v>
      </c>
      <c r="AE82" t="s">
        <v>221</v>
      </c>
      <c r="AF82">
        <v>0.3313799578495093</v>
      </c>
      <c r="AG82">
        <v>5.7000498860417859E-2</v>
      </c>
      <c r="AH82" s="16" t="s">
        <v>27</v>
      </c>
      <c r="AI82">
        <f t="shared" si="20"/>
        <v>7175.3819790682846</v>
      </c>
    </row>
    <row r="83" spans="1:35" s="16" customFormat="1" x14ac:dyDescent="0.2">
      <c r="A83" s="16">
        <v>1600</v>
      </c>
      <c r="B83" s="16">
        <v>20180812</v>
      </c>
      <c r="C83" s="16" t="s">
        <v>63</v>
      </c>
      <c r="D83" s="16" t="s">
        <v>25</v>
      </c>
      <c r="E83" s="16" t="s">
        <v>13</v>
      </c>
      <c r="F83" s="16" t="s">
        <v>26</v>
      </c>
      <c r="G83" s="16">
        <v>10</v>
      </c>
      <c r="H83" s="16">
        <v>39</v>
      </c>
      <c r="I83" s="16">
        <v>2</v>
      </c>
      <c r="J83" s="16" t="s">
        <v>47</v>
      </c>
      <c r="K83">
        <v>0.3</v>
      </c>
      <c r="L83" s="18">
        <v>172</v>
      </c>
      <c r="M83" s="18">
        <v>168</v>
      </c>
      <c r="N83" s="18">
        <v>212</v>
      </c>
      <c r="O83" s="18">
        <v>212</v>
      </c>
      <c r="P83" s="18">
        <v>180</v>
      </c>
      <c r="Q83" s="18">
        <v>143</v>
      </c>
      <c r="R83">
        <f t="shared" si="14"/>
        <v>1087</v>
      </c>
      <c r="S83" s="15">
        <f t="shared" si="15"/>
        <v>181.16666666666666</v>
      </c>
      <c r="T83">
        <f t="shared" si="16"/>
        <v>26.895476695285932</v>
      </c>
      <c r="U83">
        <f t="shared" si="17"/>
        <v>54</v>
      </c>
      <c r="V83">
        <f t="shared" si="18"/>
        <v>201296.29629629626</v>
      </c>
      <c r="W83">
        <f t="shared" si="19"/>
        <v>3019.4444444444439</v>
      </c>
      <c r="Y83" t="s">
        <v>221</v>
      </c>
      <c r="Z83" s="21">
        <v>20180814</v>
      </c>
      <c r="AA83" t="s">
        <v>229</v>
      </c>
      <c r="AB83">
        <v>0.34187957937682689</v>
      </c>
      <c r="AC83">
        <v>4.5354207761326155E-2</v>
      </c>
      <c r="AD83" s="16" t="s">
        <v>27</v>
      </c>
      <c r="AE83" t="s">
        <v>221</v>
      </c>
      <c r="AF83">
        <v>0.34187957937682689</v>
      </c>
      <c r="AG83">
        <v>4.5354207761326155E-2</v>
      </c>
      <c r="AH83" s="16" t="s">
        <v>27</v>
      </c>
      <c r="AI83">
        <f t="shared" si="20"/>
        <v>8831.8946979759457</v>
      </c>
    </row>
    <row r="84" spans="1:35" s="16" customFormat="1" x14ac:dyDescent="0.2">
      <c r="A84" s="16">
        <v>1602</v>
      </c>
      <c r="B84" s="16">
        <v>20180812</v>
      </c>
      <c r="C84" s="16" t="s">
        <v>63</v>
      </c>
      <c r="D84" s="16" t="s">
        <v>25</v>
      </c>
      <c r="E84" s="16" t="s">
        <v>13</v>
      </c>
      <c r="F84" s="16" t="s">
        <v>26</v>
      </c>
      <c r="G84" s="16">
        <v>10</v>
      </c>
      <c r="H84" s="16">
        <v>38</v>
      </c>
      <c r="I84" s="16">
        <v>1</v>
      </c>
      <c r="J84" s="16" t="s">
        <v>47</v>
      </c>
      <c r="K84">
        <v>0.3</v>
      </c>
      <c r="L84" s="18">
        <v>243</v>
      </c>
      <c r="M84" s="18">
        <v>225</v>
      </c>
      <c r="N84" s="18">
        <v>175</v>
      </c>
      <c r="O84" s="18">
        <v>185</v>
      </c>
      <c r="P84" s="18">
        <v>202</v>
      </c>
      <c r="Q84" s="18">
        <v>199</v>
      </c>
      <c r="R84">
        <f t="shared" si="14"/>
        <v>1229</v>
      </c>
      <c r="S84" s="15">
        <f t="shared" si="15"/>
        <v>204.83333333333334</v>
      </c>
      <c r="T84">
        <f t="shared" si="16"/>
        <v>25.254042580677428</v>
      </c>
      <c r="U84">
        <f t="shared" si="17"/>
        <v>54</v>
      </c>
      <c r="V84">
        <f t="shared" si="18"/>
        <v>227592.59259259255</v>
      </c>
      <c r="W84">
        <f t="shared" si="19"/>
        <v>3413.8888888888882</v>
      </c>
      <c r="Y84" t="s">
        <v>221</v>
      </c>
      <c r="Z84" s="21">
        <v>20180814</v>
      </c>
      <c r="AA84" t="s">
        <v>230</v>
      </c>
      <c r="AB84">
        <v>0.3508229606233112</v>
      </c>
      <c r="AC84">
        <v>0.10109499016798766</v>
      </c>
      <c r="AD84" s="16" t="s">
        <v>27</v>
      </c>
      <c r="AE84" t="s">
        <v>221</v>
      </c>
      <c r="AF84">
        <v>0.3508229606233112</v>
      </c>
      <c r="AG84">
        <v>0.10109499016798766</v>
      </c>
      <c r="AH84" s="16" t="s">
        <v>27</v>
      </c>
      <c r="AI84">
        <f t="shared" si="20"/>
        <v>9731.0873918383004</v>
      </c>
    </row>
    <row r="85" spans="1:35" s="16" customFormat="1" x14ac:dyDescent="0.2">
      <c r="A85" s="16">
        <v>1604</v>
      </c>
      <c r="B85" s="16">
        <v>20180812</v>
      </c>
      <c r="C85" s="16" t="s">
        <v>63</v>
      </c>
      <c r="D85" s="16" t="s">
        <v>25</v>
      </c>
      <c r="E85" s="16" t="s">
        <v>13</v>
      </c>
      <c r="F85" s="16" t="s">
        <v>26</v>
      </c>
      <c r="G85" s="16">
        <v>10</v>
      </c>
      <c r="H85" s="16">
        <v>38</v>
      </c>
      <c r="I85" s="16">
        <v>2</v>
      </c>
      <c r="J85" s="16" t="s">
        <v>47</v>
      </c>
      <c r="K85">
        <v>0.3</v>
      </c>
      <c r="L85" s="18">
        <v>235</v>
      </c>
      <c r="M85" s="18">
        <v>295</v>
      </c>
      <c r="N85" s="18">
        <v>220</v>
      </c>
      <c r="O85" s="18">
        <v>237</v>
      </c>
      <c r="P85" s="18">
        <v>291</v>
      </c>
      <c r="Q85" s="18">
        <v>281</v>
      </c>
      <c r="R85">
        <f t="shared" si="14"/>
        <v>1559</v>
      </c>
      <c r="S85" s="15">
        <f t="shared" si="15"/>
        <v>259.83333333333331</v>
      </c>
      <c r="T85">
        <f t="shared" si="16"/>
        <v>32.804979296848565</v>
      </c>
      <c r="U85">
        <f t="shared" si="17"/>
        <v>54</v>
      </c>
      <c r="V85">
        <f t="shared" si="18"/>
        <v>288703.70370370365</v>
      </c>
      <c r="W85">
        <f t="shared" si="19"/>
        <v>4330.5555555555547</v>
      </c>
      <c r="Y85" t="s">
        <v>221</v>
      </c>
      <c r="Z85" s="21">
        <v>20180814</v>
      </c>
      <c r="AA85" t="s">
        <v>231</v>
      </c>
      <c r="AB85">
        <v>0.24506229113776201</v>
      </c>
      <c r="AC85">
        <v>4.8324572285881225E-2</v>
      </c>
      <c r="AD85" s="16" t="s">
        <v>27</v>
      </c>
      <c r="AE85" t="s">
        <v>221</v>
      </c>
      <c r="AF85">
        <v>0.3508229606233112</v>
      </c>
      <c r="AG85">
        <v>0.10109499016798766</v>
      </c>
      <c r="AH85" s="16" t="s">
        <v>27</v>
      </c>
      <c r="AI85">
        <f t="shared" si="20"/>
        <v>12343.991248068276</v>
      </c>
    </row>
    <row r="86" spans="1:35" s="16" customFormat="1" x14ac:dyDescent="0.2">
      <c r="A86" s="16">
        <v>1606</v>
      </c>
      <c r="B86" s="16">
        <v>20180812</v>
      </c>
      <c r="C86" s="16" t="s">
        <v>63</v>
      </c>
      <c r="D86" s="16" t="s">
        <v>25</v>
      </c>
      <c r="E86" s="16" t="s">
        <v>13</v>
      </c>
      <c r="F86" s="16" t="s">
        <v>26</v>
      </c>
      <c r="G86" s="16">
        <v>10</v>
      </c>
      <c r="H86" s="16">
        <v>40</v>
      </c>
      <c r="I86" s="16">
        <v>1</v>
      </c>
      <c r="J86" s="16" t="s">
        <v>47</v>
      </c>
      <c r="K86">
        <v>0.3</v>
      </c>
      <c r="L86" s="18">
        <v>189</v>
      </c>
      <c r="M86" s="18">
        <v>146</v>
      </c>
      <c r="N86" s="18">
        <v>145</v>
      </c>
      <c r="O86" s="18">
        <v>204</v>
      </c>
      <c r="P86" s="18">
        <v>117</v>
      </c>
      <c r="Q86" s="18">
        <v>122</v>
      </c>
      <c r="R86">
        <f t="shared" si="14"/>
        <v>923</v>
      </c>
      <c r="S86" s="15">
        <f t="shared" si="15"/>
        <v>153.83333333333334</v>
      </c>
      <c r="T86">
        <f t="shared" si="16"/>
        <v>35.391618593484374</v>
      </c>
      <c r="U86">
        <f t="shared" si="17"/>
        <v>54</v>
      </c>
      <c r="V86">
        <f t="shared" si="18"/>
        <v>170925.9259259259</v>
      </c>
      <c r="W86">
        <f t="shared" si="19"/>
        <v>2563.8888888888882</v>
      </c>
      <c r="Y86" t="s">
        <v>221</v>
      </c>
      <c r="Z86" s="21">
        <v>20180814</v>
      </c>
      <c r="AA86" t="s">
        <v>232</v>
      </c>
      <c r="AB86">
        <v>0.28444566316230657</v>
      </c>
      <c r="AC86">
        <v>6.6796562529890691E-2</v>
      </c>
      <c r="AD86" s="16" t="s">
        <v>27</v>
      </c>
      <c r="AE86" t="s">
        <v>221</v>
      </c>
      <c r="AF86">
        <v>0.24506229113776201</v>
      </c>
      <c r="AG86">
        <v>4.8324572285881225E-2</v>
      </c>
      <c r="AH86" s="16" t="s">
        <v>27</v>
      </c>
      <c r="AI86">
        <f t="shared" si="20"/>
        <v>10462.192600034068</v>
      </c>
    </row>
    <row r="87" spans="1:35" s="16" customFormat="1" x14ac:dyDescent="0.2">
      <c r="A87" s="16">
        <v>1609</v>
      </c>
      <c r="B87" s="16">
        <v>20180812</v>
      </c>
      <c r="C87" s="16" t="s">
        <v>63</v>
      </c>
      <c r="D87" s="16" t="s">
        <v>25</v>
      </c>
      <c r="E87" s="16" t="s">
        <v>13</v>
      </c>
      <c r="F87" s="16" t="s">
        <v>26</v>
      </c>
      <c r="G87" s="16">
        <v>10</v>
      </c>
      <c r="H87" s="16">
        <v>42</v>
      </c>
      <c r="I87" s="16">
        <v>1</v>
      </c>
      <c r="J87" s="16" t="s">
        <v>47</v>
      </c>
      <c r="K87">
        <v>0.3</v>
      </c>
      <c r="L87" s="18">
        <v>96</v>
      </c>
      <c r="M87" s="18">
        <v>109</v>
      </c>
      <c r="N87" s="18">
        <v>77</v>
      </c>
      <c r="O87" s="18">
        <v>100</v>
      </c>
      <c r="P87" s="18">
        <v>67</v>
      </c>
      <c r="Q87" s="18">
        <v>103</v>
      </c>
      <c r="R87">
        <f t="shared" si="14"/>
        <v>552</v>
      </c>
      <c r="S87" s="15">
        <f t="shared" si="15"/>
        <v>92</v>
      </c>
      <c r="T87">
        <f t="shared" si="16"/>
        <v>16.370705543744901</v>
      </c>
      <c r="U87">
        <f t="shared" si="17"/>
        <v>54</v>
      </c>
      <c r="V87">
        <f t="shared" si="18"/>
        <v>102222.2222222222</v>
      </c>
      <c r="W87">
        <f t="shared" si="19"/>
        <v>1533.333333333333</v>
      </c>
      <c r="Y87" t="s">
        <v>221</v>
      </c>
      <c r="Z87" s="21">
        <v>20180815</v>
      </c>
      <c r="AA87" t="s">
        <v>233</v>
      </c>
      <c r="AB87">
        <v>0.39285961708332257</v>
      </c>
      <c r="AC87">
        <v>8.4656253095514167E-2</v>
      </c>
      <c r="AD87" s="16" t="s">
        <v>27</v>
      </c>
      <c r="AE87" t="s">
        <v>221</v>
      </c>
      <c r="AF87">
        <v>0.24506229113776201</v>
      </c>
      <c r="AG87">
        <v>4.8324572285881225E-2</v>
      </c>
      <c r="AH87" s="16" t="s">
        <v>27</v>
      </c>
      <c r="AI87">
        <f t="shared" si="20"/>
        <v>6256.9125842023905</v>
      </c>
    </row>
    <row r="88" spans="1:35" s="16" customFormat="1" x14ac:dyDescent="0.2">
      <c r="A88" s="16">
        <v>1612</v>
      </c>
      <c r="B88" s="16">
        <v>20180812</v>
      </c>
      <c r="C88" s="16" t="s">
        <v>63</v>
      </c>
      <c r="D88" s="16" t="s">
        <v>25</v>
      </c>
      <c r="E88" s="16" t="s">
        <v>13</v>
      </c>
      <c r="F88" s="16" t="s">
        <v>26</v>
      </c>
      <c r="G88" s="16">
        <v>10</v>
      </c>
      <c r="H88" s="16">
        <v>41</v>
      </c>
      <c r="I88" s="16">
        <v>1</v>
      </c>
      <c r="J88" s="16" t="s">
        <v>47</v>
      </c>
      <c r="K88">
        <v>0.3</v>
      </c>
      <c r="L88" s="18">
        <v>89</v>
      </c>
      <c r="M88" s="18">
        <v>81</v>
      </c>
      <c r="N88" s="18">
        <v>85</v>
      </c>
      <c r="O88" s="18">
        <v>105</v>
      </c>
      <c r="P88" s="18">
        <v>100</v>
      </c>
      <c r="Q88" s="18">
        <v>107</v>
      </c>
      <c r="R88">
        <f t="shared" si="14"/>
        <v>567</v>
      </c>
      <c r="S88" s="15">
        <f t="shared" si="15"/>
        <v>94.5</v>
      </c>
      <c r="T88">
        <f t="shared" si="16"/>
        <v>10.94988584415381</v>
      </c>
      <c r="U88">
        <f t="shared" si="17"/>
        <v>54</v>
      </c>
      <c r="V88">
        <f t="shared" si="18"/>
        <v>104999.99999999997</v>
      </c>
      <c r="W88">
        <f t="shared" si="19"/>
        <v>1574.9999999999995</v>
      </c>
      <c r="Y88" t="s">
        <v>234</v>
      </c>
      <c r="Z88" s="21">
        <v>20180815</v>
      </c>
      <c r="AA88" t="s">
        <v>235</v>
      </c>
      <c r="AB88">
        <v>0.37986525682978933</v>
      </c>
      <c r="AC88">
        <v>7.4097312528521558E-2</v>
      </c>
      <c r="AD88" s="16" t="s">
        <v>27</v>
      </c>
      <c r="AE88" t="s">
        <v>221</v>
      </c>
      <c r="AF88">
        <v>0.28444566316230657</v>
      </c>
      <c r="AG88">
        <v>6.6796562529890691E-2</v>
      </c>
      <c r="AH88" s="16" t="s">
        <v>27</v>
      </c>
      <c r="AI88">
        <f t="shared" si="20"/>
        <v>5537.0856510520753</v>
      </c>
    </row>
    <row r="89" spans="1:35" s="16" customFormat="1" x14ac:dyDescent="0.2">
      <c r="A89" s="16">
        <v>1614</v>
      </c>
      <c r="B89" s="16">
        <v>20180812</v>
      </c>
      <c r="C89" s="16" t="s">
        <v>63</v>
      </c>
      <c r="D89" s="16" t="s">
        <v>25</v>
      </c>
      <c r="E89" s="16" t="s">
        <v>13</v>
      </c>
      <c r="F89" s="16" t="s">
        <v>26</v>
      </c>
      <c r="G89" s="16">
        <v>10</v>
      </c>
      <c r="H89" s="16">
        <v>41</v>
      </c>
      <c r="I89" s="16">
        <v>2</v>
      </c>
      <c r="J89" s="16" t="s">
        <v>47</v>
      </c>
      <c r="K89">
        <v>0.3</v>
      </c>
      <c r="L89" s="18">
        <v>84</v>
      </c>
      <c r="M89" s="18">
        <v>76</v>
      </c>
      <c r="N89" s="18">
        <v>60</v>
      </c>
      <c r="O89" s="18">
        <v>116</v>
      </c>
      <c r="P89" s="18">
        <v>76</v>
      </c>
      <c r="Q89" s="18">
        <v>115</v>
      </c>
      <c r="R89">
        <f t="shared" si="14"/>
        <v>527</v>
      </c>
      <c r="S89" s="15">
        <f t="shared" si="15"/>
        <v>87.833333333333329</v>
      </c>
      <c r="T89">
        <f t="shared" si="16"/>
        <v>22.807162617622282</v>
      </c>
      <c r="U89">
        <f t="shared" si="17"/>
        <v>54</v>
      </c>
      <c r="V89">
        <f t="shared" si="18"/>
        <v>97592.592592592569</v>
      </c>
      <c r="W89">
        <f t="shared" si="19"/>
        <v>1463.8888888888885</v>
      </c>
      <c r="Y89" t="s">
        <v>234</v>
      </c>
      <c r="Z89" s="21">
        <v>20180815</v>
      </c>
      <c r="AA89" t="s">
        <v>236</v>
      </c>
      <c r="AB89">
        <v>0.28981543040545493</v>
      </c>
      <c r="AC89">
        <v>7.1907677683396398E-2</v>
      </c>
      <c r="AD89" s="16" t="s">
        <v>27</v>
      </c>
      <c r="AE89" t="s">
        <v>221</v>
      </c>
      <c r="AF89">
        <v>0.28444566316230657</v>
      </c>
      <c r="AG89">
        <v>6.6796562529890691E-2</v>
      </c>
      <c r="AH89" s="16" t="s">
        <v>27</v>
      </c>
      <c r="AI89">
        <f t="shared" si="20"/>
        <v>5146.4623246991951</v>
      </c>
    </row>
    <row r="90" spans="1:35" s="16" customFormat="1" x14ac:dyDescent="0.2">
      <c r="A90" s="16">
        <v>1664</v>
      </c>
      <c r="B90" s="16">
        <v>20180813</v>
      </c>
      <c r="C90" s="16" t="s">
        <v>63</v>
      </c>
      <c r="D90" s="16" t="s">
        <v>25</v>
      </c>
      <c r="E90" s="16" t="s">
        <v>13</v>
      </c>
      <c r="F90" s="16" t="s">
        <v>26</v>
      </c>
      <c r="G90" s="16">
        <v>10</v>
      </c>
      <c r="H90" s="16">
        <v>49</v>
      </c>
      <c r="I90" s="16">
        <v>1</v>
      </c>
      <c r="J90" s="16" t="s">
        <v>47</v>
      </c>
      <c r="K90">
        <v>0.3</v>
      </c>
      <c r="L90" s="18">
        <v>52</v>
      </c>
      <c r="M90" s="18">
        <v>63</v>
      </c>
      <c r="N90" s="18">
        <v>53</v>
      </c>
      <c r="O90" s="18">
        <v>47</v>
      </c>
      <c r="P90" s="18">
        <v>64</v>
      </c>
      <c r="Q90" s="18">
        <v>60</v>
      </c>
      <c r="R90">
        <f t="shared" si="14"/>
        <v>339</v>
      </c>
      <c r="S90" s="15">
        <f t="shared" si="15"/>
        <v>56.5</v>
      </c>
      <c r="T90">
        <f t="shared" si="16"/>
        <v>6.8337398253079549</v>
      </c>
      <c r="U90">
        <f t="shared" si="17"/>
        <v>54</v>
      </c>
      <c r="V90">
        <f t="shared" si="18"/>
        <v>62777.777777777766</v>
      </c>
      <c r="W90">
        <f t="shared" si="19"/>
        <v>941.6666666666664</v>
      </c>
      <c r="Y90" t="s">
        <v>234</v>
      </c>
      <c r="Z90" s="21">
        <v>20180815</v>
      </c>
      <c r="AA90" t="s">
        <v>237</v>
      </c>
      <c r="AB90">
        <v>0.44830946045746822</v>
      </c>
      <c r="AC90">
        <v>0.1398337755634658</v>
      </c>
      <c r="AD90" s="16" t="s">
        <v>26</v>
      </c>
      <c r="AE90" t="s">
        <v>221</v>
      </c>
      <c r="AF90">
        <v>0.39285961708332257</v>
      </c>
      <c r="AG90">
        <v>8.4656253095514167E-2</v>
      </c>
      <c r="AH90" s="16" t="s">
        <v>27</v>
      </c>
      <c r="AI90">
        <f t="shared" si="20"/>
        <v>2396.9546008770508</v>
      </c>
    </row>
    <row r="91" spans="1:35" s="16" customFormat="1" x14ac:dyDescent="0.2">
      <c r="A91" s="16">
        <v>1665</v>
      </c>
      <c r="B91" s="16">
        <v>20180813</v>
      </c>
      <c r="C91" s="16" t="s">
        <v>63</v>
      </c>
      <c r="D91" s="16" t="s">
        <v>25</v>
      </c>
      <c r="E91" s="16" t="s">
        <v>13</v>
      </c>
      <c r="F91" s="16" t="s">
        <v>26</v>
      </c>
      <c r="G91" s="16">
        <v>10</v>
      </c>
      <c r="H91" s="16">
        <v>49</v>
      </c>
      <c r="I91" s="16">
        <v>1</v>
      </c>
      <c r="J91" s="16" t="s">
        <v>47</v>
      </c>
      <c r="K91">
        <v>0.3</v>
      </c>
      <c r="L91" s="18">
        <v>1</v>
      </c>
      <c r="M91" s="18">
        <v>1</v>
      </c>
      <c r="N91" s="18">
        <v>4</v>
      </c>
      <c r="O91" s="18">
        <v>9</v>
      </c>
      <c r="P91" s="18">
        <v>8</v>
      </c>
      <c r="Q91" s="18">
        <v>9</v>
      </c>
      <c r="R91">
        <f t="shared" si="14"/>
        <v>32</v>
      </c>
      <c r="S91" s="15">
        <f t="shared" si="15"/>
        <v>5.333333333333333</v>
      </c>
      <c r="T91">
        <f t="shared" si="16"/>
        <v>3.8297084310253524</v>
      </c>
      <c r="U91">
        <f t="shared" si="17"/>
        <v>54</v>
      </c>
      <c r="V91">
        <f t="shared" si="18"/>
        <v>5925.9259259259243</v>
      </c>
      <c r="W91">
        <f t="shared" si="19"/>
        <v>88.888888888888857</v>
      </c>
      <c r="Y91" t="s">
        <v>234</v>
      </c>
      <c r="Z91" s="21">
        <v>20180815</v>
      </c>
      <c r="AA91" t="s">
        <v>238</v>
      </c>
      <c r="AB91">
        <v>0.42309744637412433</v>
      </c>
      <c r="AC91">
        <v>0.10508119810948792</v>
      </c>
      <c r="AD91" s="16" t="s">
        <v>26</v>
      </c>
      <c r="AE91" t="s">
        <v>221</v>
      </c>
      <c r="AF91">
        <v>0.39285961708332257</v>
      </c>
      <c r="AG91">
        <v>8.4656253095514167E-2</v>
      </c>
      <c r="AH91" s="16" t="s">
        <v>27</v>
      </c>
      <c r="AI91">
        <f t="shared" si="20"/>
        <v>226.26120126273042</v>
      </c>
    </row>
    <row r="92" spans="1:35" s="16" customFormat="1" x14ac:dyDescent="0.2">
      <c r="A92" s="16">
        <v>1666</v>
      </c>
      <c r="B92" s="16">
        <v>20180813</v>
      </c>
      <c r="C92" s="16" t="s">
        <v>63</v>
      </c>
      <c r="D92" s="16" t="s">
        <v>25</v>
      </c>
      <c r="E92" s="16" t="s">
        <v>13</v>
      </c>
      <c r="F92" s="16" t="s">
        <v>26</v>
      </c>
      <c r="G92" s="16">
        <v>10</v>
      </c>
      <c r="H92" s="16">
        <v>50</v>
      </c>
      <c r="I92" s="16">
        <v>1</v>
      </c>
      <c r="J92" s="16" t="s">
        <v>47</v>
      </c>
      <c r="K92">
        <v>0.3</v>
      </c>
      <c r="L92" s="18">
        <v>65</v>
      </c>
      <c r="M92" s="18">
        <v>82</v>
      </c>
      <c r="N92" s="18">
        <v>36</v>
      </c>
      <c r="O92" s="18">
        <v>70</v>
      </c>
      <c r="P92" s="18">
        <v>74</v>
      </c>
      <c r="Q92" s="18">
        <v>52</v>
      </c>
      <c r="R92">
        <f t="shared" si="14"/>
        <v>379</v>
      </c>
      <c r="S92" s="15">
        <f t="shared" si="15"/>
        <v>63.166666666666664</v>
      </c>
      <c r="T92">
        <f t="shared" si="16"/>
        <v>16.6423155440181</v>
      </c>
      <c r="U92">
        <f t="shared" si="17"/>
        <v>54</v>
      </c>
      <c r="V92">
        <f t="shared" si="18"/>
        <v>70185.185185185168</v>
      </c>
      <c r="W92">
        <f t="shared" si="19"/>
        <v>1052.7777777777776</v>
      </c>
      <c r="Y92" t="s">
        <v>234</v>
      </c>
      <c r="Z92" s="21">
        <v>20180815</v>
      </c>
      <c r="AA92" t="s">
        <v>239</v>
      </c>
      <c r="AB92">
        <v>0.33120052054911181</v>
      </c>
      <c r="AC92">
        <v>9.6721368718228326E-2</v>
      </c>
      <c r="AD92" s="16" t="s">
        <v>26</v>
      </c>
      <c r="AE92" t="s">
        <v>146</v>
      </c>
      <c r="AF92">
        <v>0.2106854658857332</v>
      </c>
      <c r="AG92">
        <v>4.0924417549994992E-2</v>
      </c>
      <c r="AH92" t="s">
        <v>26</v>
      </c>
      <c r="AI92">
        <f t="shared" si="20"/>
        <v>4996.9169603220726</v>
      </c>
    </row>
    <row r="93" spans="1:35" s="16" customFormat="1" x14ac:dyDescent="0.2">
      <c r="A93" s="16">
        <v>1667</v>
      </c>
      <c r="B93" s="16">
        <v>20180813</v>
      </c>
      <c r="C93" s="16" t="s">
        <v>63</v>
      </c>
      <c r="D93" s="16" t="s">
        <v>25</v>
      </c>
      <c r="E93" s="16" t="s">
        <v>13</v>
      </c>
      <c r="F93" s="16" t="s">
        <v>26</v>
      </c>
      <c r="G93" s="16">
        <v>10</v>
      </c>
      <c r="H93" s="16">
        <v>51</v>
      </c>
      <c r="I93" s="16">
        <v>1</v>
      </c>
      <c r="J93" s="16" t="s">
        <v>47</v>
      </c>
      <c r="K93">
        <v>0.3</v>
      </c>
      <c r="L93" s="18">
        <v>130</v>
      </c>
      <c r="M93" s="18">
        <v>132</v>
      </c>
      <c r="N93" s="18">
        <v>130</v>
      </c>
      <c r="O93" s="18">
        <v>133</v>
      </c>
      <c r="P93" s="18">
        <v>125</v>
      </c>
      <c r="Q93" s="18">
        <v>118</v>
      </c>
      <c r="R93">
        <f t="shared" si="14"/>
        <v>768</v>
      </c>
      <c r="S93" s="15">
        <f t="shared" si="15"/>
        <v>128</v>
      </c>
      <c r="T93">
        <f t="shared" si="16"/>
        <v>5.6213877290220786</v>
      </c>
      <c r="U93">
        <f t="shared" si="17"/>
        <v>54</v>
      </c>
      <c r="V93">
        <f t="shared" si="18"/>
        <v>142222.22222222219</v>
      </c>
      <c r="W93">
        <f t="shared" si="19"/>
        <v>2133.333333333333</v>
      </c>
      <c r="Y93" t="s">
        <v>234</v>
      </c>
      <c r="Z93" s="21">
        <v>20180815</v>
      </c>
      <c r="AA93" t="s">
        <v>240</v>
      </c>
      <c r="AB93">
        <v>0.26262261597408387</v>
      </c>
      <c r="AC93">
        <v>6.7828296399007712E-2</v>
      </c>
      <c r="AD93" s="16" t="s">
        <v>26</v>
      </c>
      <c r="AE93" t="s">
        <v>146</v>
      </c>
      <c r="AF93">
        <v>0.2106854658857332</v>
      </c>
      <c r="AG93">
        <v>4.0924417549994992E-2</v>
      </c>
      <c r="AH93" t="s">
        <v>26</v>
      </c>
      <c r="AI93">
        <f t="shared" si="20"/>
        <v>10125.678695322827</v>
      </c>
    </row>
    <row r="94" spans="1:35" s="16" customFormat="1" x14ac:dyDescent="0.2">
      <c r="A94" s="16">
        <v>1668</v>
      </c>
      <c r="B94" s="16">
        <v>20180813</v>
      </c>
      <c r="C94" s="16" t="s">
        <v>63</v>
      </c>
      <c r="D94" s="16" t="s">
        <v>25</v>
      </c>
      <c r="E94" s="16" t="s">
        <v>13</v>
      </c>
      <c r="F94" s="16" t="s">
        <v>26</v>
      </c>
      <c r="G94" s="16">
        <v>10</v>
      </c>
      <c r="H94" s="16">
        <v>52</v>
      </c>
      <c r="I94" s="16">
        <v>1</v>
      </c>
      <c r="J94" s="16" t="s">
        <v>47</v>
      </c>
      <c r="K94">
        <v>0.3</v>
      </c>
      <c r="L94" s="18">
        <v>37</v>
      </c>
      <c r="M94" s="18">
        <v>45</v>
      </c>
      <c r="N94" s="18">
        <v>51</v>
      </c>
      <c r="O94" s="18">
        <v>46</v>
      </c>
      <c r="P94" s="18">
        <v>41</v>
      </c>
      <c r="Q94" s="18">
        <v>58</v>
      </c>
      <c r="R94">
        <f t="shared" si="14"/>
        <v>278</v>
      </c>
      <c r="S94" s="15">
        <f t="shared" si="15"/>
        <v>46.333333333333336</v>
      </c>
      <c r="T94">
        <f t="shared" si="16"/>
        <v>7.4206917916503441</v>
      </c>
      <c r="U94">
        <f t="shared" si="17"/>
        <v>54</v>
      </c>
      <c r="V94">
        <f t="shared" si="18"/>
        <v>51481.481481481467</v>
      </c>
      <c r="W94">
        <f t="shared" si="19"/>
        <v>772.22222222222194</v>
      </c>
      <c r="Y94" t="s">
        <v>234</v>
      </c>
      <c r="Z94" s="21">
        <v>20180815</v>
      </c>
      <c r="AA94" t="s">
        <v>241</v>
      </c>
      <c r="AB94">
        <v>0.37739057193667913</v>
      </c>
      <c r="AC94">
        <v>0.16198931455790111</v>
      </c>
      <c r="AD94" s="16" t="s">
        <v>26</v>
      </c>
      <c r="AE94" t="s">
        <v>146</v>
      </c>
      <c r="AF94">
        <v>0.20060561349681283</v>
      </c>
      <c r="AG94">
        <v>2.962640431868311E-2</v>
      </c>
      <c r="AH94" t="s">
        <v>26</v>
      </c>
      <c r="AI94">
        <f t="shared" si="20"/>
        <v>3849.4547024951066</v>
      </c>
    </row>
    <row r="95" spans="1:35" s="16" customFormat="1" x14ac:dyDescent="0.2">
      <c r="A95" s="16">
        <v>1669</v>
      </c>
      <c r="B95" s="16">
        <v>20180813</v>
      </c>
      <c r="C95" s="16" t="s">
        <v>63</v>
      </c>
      <c r="D95" s="16" t="s">
        <v>25</v>
      </c>
      <c r="E95" s="16" t="s">
        <v>13</v>
      </c>
      <c r="F95" s="16" t="s">
        <v>26</v>
      </c>
      <c r="G95" s="16">
        <v>10</v>
      </c>
      <c r="H95" s="16">
        <v>52</v>
      </c>
      <c r="I95" s="16">
        <v>1</v>
      </c>
      <c r="J95" s="16" t="s">
        <v>47</v>
      </c>
      <c r="K95">
        <v>0.3</v>
      </c>
      <c r="L95" s="18">
        <v>21</v>
      </c>
      <c r="M95" s="18">
        <v>30</v>
      </c>
      <c r="N95" s="18">
        <v>21</v>
      </c>
      <c r="O95" s="18">
        <v>28</v>
      </c>
      <c r="P95" s="18">
        <v>21</v>
      </c>
      <c r="Q95" s="18">
        <v>29</v>
      </c>
      <c r="R95">
        <f t="shared" ref="R95:R128" si="21">SUM(L95:Q95)</f>
        <v>150</v>
      </c>
      <c r="S95" s="15">
        <f t="shared" ref="S95:S128" si="22">AVERAGE(L95:Q95)</f>
        <v>25</v>
      </c>
      <c r="T95">
        <f t="shared" ref="T95:T128" si="23">STDEV(L95:Q95)</f>
        <v>4.4271887242357311</v>
      </c>
      <c r="U95">
        <f t="shared" ref="U95:U128" si="24">COUNT(L95:Q95)*9</f>
        <v>54</v>
      </c>
      <c r="V95">
        <f t="shared" ref="V95:V128" si="25">R95/(U95*(0.1*0.1*0.01))</f>
        <v>27777.77777777777</v>
      </c>
      <c r="W95">
        <f t="shared" ref="W95:W128" si="26">(K95*V95)/20</f>
        <v>416.66666666666652</v>
      </c>
      <c r="Y95" t="s">
        <v>234</v>
      </c>
      <c r="Z95" s="21">
        <v>20180815</v>
      </c>
      <c r="AA95" t="s">
        <v>242</v>
      </c>
      <c r="AB95">
        <v>0.41265356193646918</v>
      </c>
      <c r="AC95">
        <v>0.11808944031465288</v>
      </c>
      <c r="AD95" s="16" t="s">
        <v>26</v>
      </c>
      <c r="AE95" t="s">
        <v>146</v>
      </c>
      <c r="AF95">
        <v>0.20060561349681283</v>
      </c>
      <c r="AG95">
        <v>2.962640431868311E-2</v>
      </c>
      <c r="AH95" t="s">
        <v>26</v>
      </c>
      <c r="AI95">
        <f t="shared" si="20"/>
        <v>2077.0439042239782</v>
      </c>
    </row>
    <row r="96" spans="1:35" s="16" customFormat="1" x14ac:dyDescent="0.2">
      <c r="A96" s="16">
        <v>1673</v>
      </c>
      <c r="B96" s="16">
        <v>20180813</v>
      </c>
      <c r="C96" s="16" t="s">
        <v>63</v>
      </c>
      <c r="D96" s="16" t="s">
        <v>25</v>
      </c>
      <c r="E96" s="16" t="s">
        <v>13</v>
      </c>
      <c r="F96" s="16" t="s">
        <v>26</v>
      </c>
      <c r="G96" s="16">
        <v>10</v>
      </c>
      <c r="H96" s="16">
        <v>53</v>
      </c>
      <c r="I96" s="16">
        <v>1</v>
      </c>
      <c r="J96" s="16" t="s">
        <v>47</v>
      </c>
      <c r="K96">
        <v>0.3</v>
      </c>
      <c r="L96" s="18">
        <v>81</v>
      </c>
      <c r="M96" s="18">
        <v>89</v>
      </c>
      <c r="N96" s="18">
        <v>74</v>
      </c>
      <c r="O96" s="18">
        <v>75</v>
      </c>
      <c r="P96" s="18">
        <v>91</v>
      </c>
      <c r="Q96" s="18">
        <v>65</v>
      </c>
      <c r="R96">
        <f t="shared" si="21"/>
        <v>475</v>
      </c>
      <c r="S96" s="15">
        <f t="shared" si="22"/>
        <v>79.166666666666671</v>
      </c>
      <c r="T96">
        <f t="shared" si="23"/>
        <v>9.8471654127808357</v>
      </c>
      <c r="U96">
        <f t="shared" si="24"/>
        <v>54</v>
      </c>
      <c r="V96">
        <f t="shared" si="25"/>
        <v>87962.962962962949</v>
      </c>
      <c r="W96">
        <f t="shared" si="26"/>
        <v>1319.4444444444441</v>
      </c>
      <c r="Y96" t="s">
        <v>234</v>
      </c>
      <c r="Z96" s="21">
        <v>20180815</v>
      </c>
      <c r="AA96" t="s">
        <v>243</v>
      </c>
      <c r="AB96">
        <v>0.3048572713110877</v>
      </c>
      <c r="AC96">
        <v>9.9055954667937027E-2</v>
      </c>
      <c r="AD96" s="16" t="s">
        <v>26</v>
      </c>
      <c r="AE96" t="s">
        <v>146</v>
      </c>
      <c r="AF96">
        <v>0.18109140128952958</v>
      </c>
      <c r="AG96">
        <v>3.579803139604984E-2</v>
      </c>
      <c r="AH96" t="s">
        <v>26</v>
      </c>
      <c r="AI96">
        <f t="shared" si="20"/>
        <v>7286.0689963678151</v>
      </c>
    </row>
    <row r="97" spans="1:35" s="16" customFormat="1" x14ac:dyDescent="0.2">
      <c r="A97" s="16">
        <v>1675</v>
      </c>
      <c r="B97" s="16">
        <v>20180813</v>
      </c>
      <c r="C97" s="16" t="s">
        <v>63</v>
      </c>
      <c r="D97" s="16" t="s">
        <v>25</v>
      </c>
      <c r="E97" s="16" t="s">
        <v>13</v>
      </c>
      <c r="F97" s="16" t="s">
        <v>26</v>
      </c>
      <c r="G97" s="16">
        <v>9</v>
      </c>
      <c r="H97" s="16">
        <v>54</v>
      </c>
      <c r="I97" s="16">
        <v>1</v>
      </c>
      <c r="J97" s="16" t="s">
        <v>47</v>
      </c>
      <c r="K97">
        <v>0.3</v>
      </c>
      <c r="L97" s="18">
        <v>64</v>
      </c>
      <c r="M97" s="18">
        <v>81</v>
      </c>
      <c r="N97" s="18">
        <v>70</v>
      </c>
      <c r="O97" s="18">
        <v>68</v>
      </c>
      <c r="P97" s="18">
        <v>89</v>
      </c>
      <c r="Q97" s="18">
        <v>85</v>
      </c>
      <c r="R97">
        <f t="shared" si="21"/>
        <v>457</v>
      </c>
      <c r="S97" s="15">
        <f t="shared" si="22"/>
        <v>76.166666666666671</v>
      </c>
      <c r="T97">
        <f t="shared" si="23"/>
        <v>10.186592495366993</v>
      </c>
      <c r="U97">
        <f t="shared" si="24"/>
        <v>54</v>
      </c>
      <c r="V97">
        <f t="shared" si="25"/>
        <v>84629.629629629606</v>
      </c>
      <c r="W97">
        <f t="shared" si="26"/>
        <v>1269.4444444444439</v>
      </c>
      <c r="Y97" t="s">
        <v>234</v>
      </c>
      <c r="Z97" s="21">
        <v>20180815</v>
      </c>
      <c r="AA97" t="s">
        <v>244</v>
      </c>
      <c r="AB97">
        <v>0.31461148016817098</v>
      </c>
      <c r="AC97">
        <v>0.104204510725843</v>
      </c>
      <c r="AD97" s="16" t="s">
        <v>26</v>
      </c>
      <c r="AE97" t="s">
        <v>146</v>
      </c>
      <c r="AF97">
        <v>0.18109140128952958</v>
      </c>
      <c r="AG97">
        <v>3.579803139604984E-2</v>
      </c>
      <c r="AH97" t="s">
        <v>26</v>
      </c>
      <c r="AI97">
        <f t="shared" si="20"/>
        <v>7009.9653291370341</v>
      </c>
    </row>
    <row r="98" spans="1:35" s="16" customFormat="1" x14ac:dyDescent="0.2">
      <c r="A98" s="16">
        <v>1676</v>
      </c>
      <c r="B98" s="16">
        <v>20180813</v>
      </c>
      <c r="C98" s="16" t="s">
        <v>63</v>
      </c>
      <c r="D98" s="16" t="s">
        <v>25</v>
      </c>
      <c r="E98" s="16" t="s">
        <v>13</v>
      </c>
      <c r="F98" s="16" t="s">
        <v>27</v>
      </c>
      <c r="G98" s="16">
        <v>9</v>
      </c>
      <c r="H98" s="16">
        <v>55</v>
      </c>
      <c r="I98" s="16">
        <v>1</v>
      </c>
      <c r="J98" s="16" t="s">
        <v>47</v>
      </c>
      <c r="K98">
        <v>0.3</v>
      </c>
      <c r="L98" s="18">
        <v>81</v>
      </c>
      <c r="M98" s="18">
        <v>136</v>
      </c>
      <c r="N98" s="18">
        <v>119</v>
      </c>
      <c r="O98" s="18">
        <v>120</v>
      </c>
      <c r="P98" s="18">
        <v>125</v>
      </c>
      <c r="Q98" s="18">
        <v>139</v>
      </c>
      <c r="R98">
        <f t="shared" si="21"/>
        <v>720</v>
      </c>
      <c r="S98" s="15">
        <f t="shared" si="22"/>
        <v>120</v>
      </c>
      <c r="T98">
        <f t="shared" si="23"/>
        <v>20.80384579831335</v>
      </c>
      <c r="U98">
        <f t="shared" si="24"/>
        <v>54</v>
      </c>
      <c r="V98">
        <f t="shared" si="25"/>
        <v>133333.33333333331</v>
      </c>
      <c r="W98">
        <f t="shared" si="26"/>
        <v>1999.9999999999995</v>
      </c>
      <c r="Y98" t="s">
        <v>234</v>
      </c>
      <c r="Z98" s="21">
        <v>20180816</v>
      </c>
      <c r="AA98" t="s">
        <v>245</v>
      </c>
      <c r="AB98">
        <v>0.30167957414192598</v>
      </c>
      <c r="AC98">
        <v>7.1218206103117937E-2</v>
      </c>
      <c r="AD98" s="16" t="s">
        <v>27</v>
      </c>
      <c r="AE98" t="s">
        <v>146</v>
      </c>
      <c r="AF98">
        <v>0.23157244936288007</v>
      </c>
      <c r="AG98">
        <v>5.1828399999467915E-2</v>
      </c>
      <c r="AH98" t="s">
        <v>26</v>
      </c>
      <c r="AI98">
        <f t="shared" si="20"/>
        <v>8636.6059758082338</v>
      </c>
    </row>
    <row r="99" spans="1:35" s="16" customFormat="1" x14ac:dyDescent="0.2">
      <c r="A99" s="16">
        <v>1677</v>
      </c>
      <c r="B99" s="16">
        <v>20180813</v>
      </c>
      <c r="C99" s="16" t="s">
        <v>63</v>
      </c>
      <c r="D99" s="16" t="s">
        <v>25</v>
      </c>
      <c r="E99" s="16" t="s">
        <v>13</v>
      </c>
      <c r="F99" s="16" t="s">
        <v>27</v>
      </c>
      <c r="G99" s="16">
        <v>7</v>
      </c>
      <c r="H99" s="16">
        <v>56</v>
      </c>
      <c r="I99" s="16">
        <v>1</v>
      </c>
      <c r="J99" s="16" t="s">
        <v>47</v>
      </c>
      <c r="K99">
        <v>0.3</v>
      </c>
      <c r="L99" s="18">
        <v>99</v>
      </c>
      <c r="M99" s="18">
        <v>79</v>
      </c>
      <c r="N99" s="18">
        <v>88</v>
      </c>
      <c r="O99" s="18">
        <v>91</v>
      </c>
      <c r="P99" s="18">
        <v>62</v>
      </c>
      <c r="Q99" s="18">
        <v>87</v>
      </c>
      <c r="R99">
        <f t="shared" si="21"/>
        <v>506</v>
      </c>
      <c r="S99" s="15">
        <f t="shared" si="22"/>
        <v>84.333333333333329</v>
      </c>
      <c r="T99">
        <f t="shared" si="23"/>
        <v>12.706953477000974</v>
      </c>
      <c r="U99">
        <f t="shared" si="24"/>
        <v>54</v>
      </c>
      <c r="V99">
        <f t="shared" si="25"/>
        <v>93703.703703703679</v>
      </c>
      <c r="W99">
        <f t="shared" si="26"/>
        <v>1405.5555555555552</v>
      </c>
      <c r="AE99" t="s">
        <v>146</v>
      </c>
      <c r="AF99">
        <v>0.23157244936288007</v>
      </c>
      <c r="AG99">
        <v>5.1828399999467915E-2</v>
      </c>
      <c r="AH99" t="s">
        <v>26</v>
      </c>
      <c r="AI99">
        <f t="shared" si="20"/>
        <v>6069.6147552207858</v>
      </c>
    </row>
    <row r="100" spans="1:35" s="16" customFormat="1" x14ac:dyDescent="0.2">
      <c r="A100" s="16">
        <v>1678</v>
      </c>
      <c r="B100" s="16">
        <v>20180813</v>
      </c>
      <c r="C100" s="16" t="s">
        <v>63</v>
      </c>
      <c r="D100" s="16" t="s">
        <v>25</v>
      </c>
      <c r="E100" s="16" t="s">
        <v>13</v>
      </c>
      <c r="F100" s="16" t="s">
        <v>27</v>
      </c>
      <c r="G100" s="16">
        <v>9</v>
      </c>
      <c r="H100" s="16">
        <v>58</v>
      </c>
      <c r="I100" s="16">
        <v>1</v>
      </c>
      <c r="J100" s="16" t="s">
        <v>47</v>
      </c>
      <c r="K100">
        <v>0.3</v>
      </c>
      <c r="L100" s="18">
        <v>72</v>
      </c>
      <c r="M100" s="18">
        <v>67</v>
      </c>
      <c r="N100" s="18">
        <v>84</v>
      </c>
      <c r="O100" s="18">
        <v>55</v>
      </c>
      <c r="P100" s="18">
        <v>39</v>
      </c>
      <c r="Q100" s="18">
        <v>55</v>
      </c>
      <c r="R100">
        <f t="shared" si="21"/>
        <v>372</v>
      </c>
      <c r="S100" s="15">
        <f t="shared" si="22"/>
        <v>62</v>
      </c>
      <c r="T100">
        <f t="shared" si="23"/>
        <v>15.722595205626837</v>
      </c>
      <c r="U100">
        <f t="shared" si="24"/>
        <v>54</v>
      </c>
      <c r="V100">
        <f t="shared" si="25"/>
        <v>68888.888888888876</v>
      </c>
      <c r="W100">
        <f t="shared" si="26"/>
        <v>1033.333333333333</v>
      </c>
      <c r="AE100" t="s">
        <v>146</v>
      </c>
      <c r="AF100">
        <v>0.20651908570854244</v>
      </c>
      <c r="AG100">
        <v>5.8942946445339948E-2</v>
      </c>
      <c r="AH100" t="s">
        <v>26</v>
      </c>
      <c r="AI100">
        <f t="shared" si="20"/>
        <v>5003.57305857756</v>
      </c>
    </row>
    <row r="101" spans="1:35" s="16" customFormat="1" x14ac:dyDescent="0.2">
      <c r="A101" s="16">
        <v>1679</v>
      </c>
      <c r="B101" s="16">
        <v>20180813</v>
      </c>
      <c r="C101" s="16" t="s">
        <v>63</v>
      </c>
      <c r="D101" s="16" t="s">
        <v>25</v>
      </c>
      <c r="E101" s="16" t="s">
        <v>13</v>
      </c>
      <c r="F101" s="16" t="s">
        <v>27</v>
      </c>
      <c r="G101" s="16">
        <v>10</v>
      </c>
      <c r="H101" s="16">
        <v>59</v>
      </c>
      <c r="I101" s="16">
        <v>1</v>
      </c>
      <c r="J101" s="16" t="s">
        <v>47</v>
      </c>
      <c r="K101">
        <v>0.3</v>
      </c>
      <c r="L101" s="18">
        <v>95</v>
      </c>
      <c r="M101" s="18">
        <v>141</v>
      </c>
      <c r="N101" s="18">
        <v>108</v>
      </c>
      <c r="O101" s="18">
        <v>137</v>
      </c>
      <c r="P101" s="18">
        <v>118</v>
      </c>
      <c r="Q101" s="18">
        <v>129</v>
      </c>
      <c r="R101">
        <f t="shared" si="21"/>
        <v>728</v>
      </c>
      <c r="S101" s="15">
        <f t="shared" si="22"/>
        <v>121.33333333333333</v>
      </c>
      <c r="T101">
        <f t="shared" si="23"/>
        <v>17.738846260866733</v>
      </c>
      <c r="U101">
        <f t="shared" si="24"/>
        <v>54</v>
      </c>
      <c r="V101">
        <f t="shared" si="25"/>
        <v>134814.81481481477</v>
      </c>
      <c r="W101">
        <f t="shared" si="26"/>
        <v>2022.2222222222215</v>
      </c>
      <c r="AE101" t="s">
        <v>146</v>
      </c>
      <c r="AF101">
        <v>0.20651908570854244</v>
      </c>
      <c r="AG101">
        <v>5.8942946445339948E-2</v>
      </c>
      <c r="AH101" t="s">
        <v>26</v>
      </c>
      <c r="AI101">
        <f t="shared" si="20"/>
        <v>9791.9386737754394</v>
      </c>
    </row>
    <row r="102" spans="1:35" s="16" customFormat="1" x14ac:dyDescent="0.2">
      <c r="A102" s="16">
        <v>1680</v>
      </c>
      <c r="B102" s="16">
        <v>20180813</v>
      </c>
      <c r="C102" s="16" t="s">
        <v>63</v>
      </c>
      <c r="D102" s="16" t="s">
        <v>25</v>
      </c>
      <c r="E102" s="16" t="s">
        <v>13</v>
      </c>
      <c r="F102" s="16" t="s">
        <v>27</v>
      </c>
      <c r="G102" s="16">
        <v>10</v>
      </c>
      <c r="H102" s="16">
        <v>57</v>
      </c>
      <c r="I102" s="16">
        <v>1</v>
      </c>
      <c r="J102" s="16" t="s">
        <v>47</v>
      </c>
      <c r="K102">
        <v>0.3</v>
      </c>
      <c r="L102" s="18">
        <v>73</v>
      </c>
      <c r="M102" s="18">
        <v>100</v>
      </c>
      <c r="N102" s="18">
        <v>85</v>
      </c>
      <c r="O102" s="18">
        <v>106</v>
      </c>
      <c r="P102" s="18">
        <v>83</v>
      </c>
      <c r="Q102" s="18">
        <v>111</v>
      </c>
      <c r="R102">
        <f t="shared" si="21"/>
        <v>558</v>
      </c>
      <c r="S102" s="15">
        <f t="shared" si="22"/>
        <v>93</v>
      </c>
      <c r="T102">
        <f t="shared" si="23"/>
        <v>14.872793954062566</v>
      </c>
      <c r="U102">
        <f t="shared" si="24"/>
        <v>54</v>
      </c>
      <c r="V102">
        <f t="shared" si="25"/>
        <v>103333.33333333331</v>
      </c>
      <c r="W102">
        <f t="shared" si="26"/>
        <v>1549.9999999999995</v>
      </c>
      <c r="AE102" t="s">
        <v>146</v>
      </c>
      <c r="AF102">
        <v>0.23231658794276039</v>
      </c>
      <c r="AG102">
        <v>4.9365323557422756E-2</v>
      </c>
      <c r="AH102" t="s">
        <v>26</v>
      </c>
      <c r="AI102">
        <f t="shared" ref="AI102:AI135" si="27">W102/AF102</f>
        <v>6671.9299457940479</v>
      </c>
    </row>
    <row r="103" spans="1:35" s="16" customFormat="1" x14ac:dyDescent="0.2">
      <c r="A103" s="16">
        <v>1683</v>
      </c>
      <c r="B103" s="16">
        <v>20180813</v>
      </c>
      <c r="C103" s="16" t="s">
        <v>63</v>
      </c>
      <c r="D103" s="16" t="s">
        <v>25</v>
      </c>
      <c r="E103" s="16" t="s">
        <v>13</v>
      </c>
      <c r="F103" s="16" t="s">
        <v>27</v>
      </c>
      <c r="G103" s="16">
        <v>10</v>
      </c>
      <c r="H103" s="16">
        <v>60</v>
      </c>
      <c r="I103" s="16">
        <v>1</v>
      </c>
      <c r="J103" s="16" t="s">
        <v>47</v>
      </c>
      <c r="K103">
        <v>0.3</v>
      </c>
      <c r="L103" s="18">
        <v>68</v>
      </c>
      <c r="M103" s="18">
        <v>127</v>
      </c>
      <c r="N103" s="18">
        <v>115</v>
      </c>
      <c r="O103" s="18">
        <v>84</v>
      </c>
      <c r="P103" s="18">
        <v>89</v>
      </c>
      <c r="Q103" s="18">
        <v>81</v>
      </c>
      <c r="R103">
        <f t="shared" si="21"/>
        <v>564</v>
      </c>
      <c r="S103" s="15">
        <f t="shared" si="22"/>
        <v>94</v>
      </c>
      <c r="T103">
        <f t="shared" si="23"/>
        <v>22.360679774997898</v>
      </c>
      <c r="U103">
        <f t="shared" si="24"/>
        <v>54</v>
      </c>
      <c r="V103">
        <f t="shared" si="25"/>
        <v>104444.44444444442</v>
      </c>
      <c r="W103">
        <f t="shared" si="26"/>
        <v>1566.6666666666663</v>
      </c>
      <c r="AE103" t="s">
        <v>146</v>
      </c>
      <c r="AF103">
        <v>0.17930048403747317</v>
      </c>
      <c r="AG103">
        <v>0.17930048403747317</v>
      </c>
      <c r="AH103" t="s">
        <v>26</v>
      </c>
      <c r="AI103">
        <f t="shared" si="27"/>
        <v>8737.6599961617412</v>
      </c>
    </row>
    <row r="104" spans="1:35" s="16" customFormat="1" x14ac:dyDescent="0.2">
      <c r="A104" s="16">
        <v>1685</v>
      </c>
      <c r="B104" s="16">
        <v>20180813</v>
      </c>
      <c r="C104" s="16" t="s">
        <v>73</v>
      </c>
      <c r="D104" s="16" t="s">
        <v>25</v>
      </c>
      <c r="E104" s="16" t="s">
        <v>13</v>
      </c>
      <c r="F104" s="16" t="s">
        <v>26</v>
      </c>
      <c r="G104" s="16">
        <v>10</v>
      </c>
      <c r="H104" s="16">
        <v>61</v>
      </c>
      <c r="I104" s="16">
        <v>1</v>
      </c>
      <c r="J104" s="16" t="s">
        <v>47</v>
      </c>
      <c r="K104">
        <v>0.3</v>
      </c>
      <c r="L104" s="18">
        <v>85</v>
      </c>
      <c r="M104" s="18">
        <v>74</v>
      </c>
      <c r="N104" s="18">
        <v>84</v>
      </c>
      <c r="O104" s="18">
        <v>102</v>
      </c>
      <c r="P104" s="18">
        <v>94</v>
      </c>
      <c r="Q104" s="18">
        <v>78</v>
      </c>
      <c r="R104">
        <f t="shared" si="21"/>
        <v>517</v>
      </c>
      <c r="S104" s="15">
        <f t="shared" si="22"/>
        <v>86.166666666666671</v>
      </c>
      <c r="T104">
        <f t="shared" si="23"/>
        <v>10.323113225508434</v>
      </c>
      <c r="U104">
        <f t="shared" si="24"/>
        <v>54</v>
      </c>
      <c r="V104">
        <f t="shared" si="25"/>
        <v>95740.740740740715</v>
      </c>
      <c r="W104">
        <f t="shared" si="26"/>
        <v>1436.1111111111109</v>
      </c>
      <c r="AE104" t="s">
        <v>146</v>
      </c>
      <c r="AF104">
        <v>0.17930048403747317</v>
      </c>
      <c r="AG104">
        <v>0.17930048403747317</v>
      </c>
      <c r="AH104" t="s">
        <v>26</v>
      </c>
      <c r="AI104">
        <f t="shared" si="27"/>
        <v>8009.5216631482635</v>
      </c>
    </row>
    <row r="105" spans="1:35" s="16" customFormat="1" x14ac:dyDescent="0.2">
      <c r="A105" s="16">
        <v>1687</v>
      </c>
      <c r="B105" s="16">
        <v>20180813</v>
      </c>
      <c r="C105" s="16" t="s">
        <v>73</v>
      </c>
      <c r="D105" s="16" t="s">
        <v>25</v>
      </c>
      <c r="E105" s="16" t="s">
        <v>13</v>
      </c>
      <c r="F105" s="16" t="s">
        <v>26</v>
      </c>
      <c r="G105" s="16">
        <v>10</v>
      </c>
      <c r="H105" s="16">
        <v>61</v>
      </c>
      <c r="I105" s="16">
        <v>2</v>
      </c>
      <c r="J105" s="16" t="s">
        <v>47</v>
      </c>
      <c r="K105">
        <v>0.3</v>
      </c>
      <c r="L105" s="18">
        <v>50</v>
      </c>
      <c r="M105" s="18">
        <v>58</v>
      </c>
      <c r="N105" s="18">
        <v>58</v>
      </c>
      <c r="O105" s="18">
        <v>49</v>
      </c>
      <c r="P105" s="18">
        <v>63</v>
      </c>
      <c r="Q105" s="18">
        <v>49</v>
      </c>
      <c r="R105">
        <f t="shared" si="21"/>
        <v>327</v>
      </c>
      <c r="S105" s="15">
        <f t="shared" si="22"/>
        <v>54.5</v>
      </c>
      <c r="T105">
        <f t="shared" si="23"/>
        <v>5.9581876439064922</v>
      </c>
      <c r="U105">
        <f t="shared" si="24"/>
        <v>54</v>
      </c>
      <c r="V105">
        <f t="shared" si="25"/>
        <v>60555.55555555554</v>
      </c>
      <c r="W105">
        <f t="shared" si="26"/>
        <v>908.33333333333303</v>
      </c>
      <c r="AE105" t="s">
        <v>146</v>
      </c>
      <c r="AF105">
        <v>0.21403723108784817</v>
      </c>
      <c r="AG105">
        <v>4.1977446092460902E-2</v>
      </c>
      <c r="AH105" t="s">
        <v>26</v>
      </c>
      <c r="AI105">
        <f t="shared" si="27"/>
        <v>4243.8099610834624</v>
      </c>
    </row>
    <row r="106" spans="1:35" s="16" customFormat="1" x14ac:dyDescent="0.2">
      <c r="A106" s="16">
        <v>1689</v>
      </c>
      <c r="B106" s="16">
        <v>20180813</v>
      </c>
      <c r="C106" s="16" t="s">
        <v>73</v>
      </c>
      <c r="D106" s="16" t="s">
        <v>25</v>
      </c>
      <c r="E106" s="16" t="s">
        <v>13</v>
      </c>
      <c r="F106" s="16" t="s">
        <v>26</v>
      </c>
      <c r="G106" s="16">
        <v>10</v>
      </c>
      <c r="H106" s="16">
        <v>62</v>
      </c>
      <c r="I106" s="16">
        <v>1</v>
      </c>
      <c r="J106" s="16" t="s">
        <v>47</v>
      </c>
      <c r="K106">
        <v>0.3</v>
      </c>
      <c r="L106" s="18">
        <v>86</v>
      </c>
      <c r="M106" s="18">
        <v>66</v>
      </c>
      <c r="N106" s="18">
        <v>64</v>
      </c>
      <c r="O106" s="18">
        <v>86</v>
      </c>
      <c r="P106" s="18">
        <v>72</v>
      </c>
      <c r="Q106" s="18">
        <v>83</v>
      </c>
      <c r="R106">
        <f t="shared" si="21"/>
        <v>457</v>
      </c>
      <c r="S106" s="15">
        <f t="shared" si="22"/>
        <v>76.166666666666671</v>
      </c>
      <c r="T106">
        <f t="shared" si="23"/>
        <v>10.08794660308366</v>
      </c>
      <c r="U106">
        <f t="shared" si="24"/>
        <v>54</v>
      </c>
      <c r="V106">
        <f t="shared" si="25"/>
        <v>84629.629629629606</v>
      </c>
      <c r="W106">
        <f t="shared" si="26"/>
        <v>1269.4444444444439</v>
      </c>
      <c r="AE106" t="s">
        <v>146</v>
      </c>
      <c r="AF106">
        <v>0.21403723108784817</v>
      </c>
      <c r="AG106">
        <v>4.1977446092460902E-2</v>
      </c>
      <c r="AH106" t="s">
        <v>26</v>
      </c>
      <c r="AI106">
        <f t="shared" si="27"/>
        <v>5930.9515358261233</v>
      </c>
    </row>
    <row r="107" spans="1:35" s="16" customFormat="1" x14ac:dyDescent="0.2">
      <c r="A107" s="16">
        <v>1691</v>
      </c>
      <c r="B107" s="16">
        <v>20180813</v>
      </c>
      <c r="C107" s="16" t="s">
        <v>73</v>
      </c>
      <c r="D107" s="16" t="s">
        <v>25</v>
      </c>
      <c r="E107" s="16" t="s">
        <v>13</v>
      </c>
      <c r="F107" s="16" t="s">
        <v>26</v>
      </c>
      <c r="G107" s="16">
        <v>10</v>
      </c>
      <c r="H107" s="16">
        <v>62</v>
      </c>
      <c r="I107" s="16">
        <v>2</v>
      </c>
      <c r="J107" s="16" t="s">
        <v>47</v>
      </c>
      <c r="K107">
        <v>0.3</v>
      </c>
      <c r="L107" s="18">
        <v>90</v>
      </c>
      <c r="M107" s="18">
        <v>82</v>
      </c>
      <c r="N107" s="18">
        <v>104</v>
      </c>
      <c r="O107" s="18">
        <v>127</v>
      </c>
      <c r="P107" s="18">
        <v>114</v>
      </c>
      <c r="Q107" s="18">
        <v>131</v>
      </c>
      <c r="R107">
        <f t="shared" si="21"/>
        <v>648</v>
      </c>
      <c r="S107" s="15">
        <f t="shared" si="22"/>
        <v>108</v>
      </c>
      <c r="T107">
        <f t="shared" si="23"/>
        <v>19.707866449720019</v>
      </c>
      <c r="U107">
        <f t="shared" si="24"/>
        <v>54</v>
      </c>
      <c r="V107">
        <f t="shared" si="25"/>
        <v>119999.99999999997</v>
      </c>
      <c r="W107">
        <f t="shared" si="26"/>
        <v>1799.9999999999995</v>
      </c>
      <c r="AE107" t="s">
        <v>146</v>
      </c>
      <c r="AF107">
        <v>0.22725652937537846</v>
      </c>
      <c r="AG107">
        <v>6.5070426230945388E-2</v>
      </c>
      <c r="AH107" t="s">
        <v>26</v>
      </c>
      <c r="AI107">
        <f t="shared" si="27"/>
        <v>7920.564504559472</v>
      </c>
    </row>
    <row r="108" spans="1:35" s="16" customFormat="1" x14ac:dyDescent="0.2">
      <c r="A108" s="16">
        <v>1693</v>
      </c>
      <c r="B108" s="16">
        <v>20180813</v>
      </c>
      <c r="C108" s="16" t="s">
        <v>73</v>
      </c>
      <c r="D108" s="16" t="s">
        <v>25</v>
      </c>
      <c r="E108" s="16" t="s">
        <v>13</v>
      </c>
      <c r="F108" s="16" t="s">
        <v>26</v>
      </c>
      <c r="G108" s="16">
        <v>10</v>
      </c>
      <c r="H108" s="16">
        <v>63</v>
      </c>
      <c r="I108" s="16">
        <v>1</v>
      </c>
      <c r="J108" s="16" t="s">
        <v>47</v>
      </c>
      <c r="K108">
        <v>0.3</v>
      </c>
      <c r="L108" s="18">
        <v>112</v>
      </c>
      <c r="M108" s="18">
        <v>123</v>
      </c>
      <c r="N108" s="18">
        <v>113</v>
      </c>
      <c r="O108" s="18">
        <v>108</v>
      </c>
      <c r="P108" s="18">
        <v>109</v>
      </c>
      <c r="Q108" s="18">
        <v>101</v>
      </c>
      <c r="R108">
        <f t="shared" si="21"/>
        <v>666</v>
      </c>
      <c r="S108" s="15">
        <f t="shared" si="22"/>
        <v>111</v>
      </c>
      <c r="T108">
        <f t="shared" si="23"/>
        <v>7.2387844283415426</v>
      </c>
      <c r="U108">
        <f t="shared" si="24"/>
        <v>54</v>
      </c>
      <c r="V108">
        <f t="shared" si="25"/>
        <v>123333.33333333331</v>
      </c>
      <c r="W108">
        <f t="shared" si="26"/>
        <v>1849.9999999999995</v>
      </c>
      <c r="AE108" t="s">
        <v>146</v>
      </c>
      <c r="AF108">
        <v>0.22725652937537846</v>
      </c>
      <c r="AG108">
        <v>6.5070426230945388E-2</v>
      </c>
      <c r="AH108" t="s">
        <v>26</v>
      </c>
      <c r="AI108">
        <f t="shared" si="27"/>
        <v>8140.5801852416789</v>
      </c>
    </row>
    <row r="109" spans="1:35" s="16" customFormat="1" x14ac:dyDescent="0.2">
      <c r="A109" s="16">
        <v>1695</v>
      </c>
      <c r="B109" s="16">
        <v>20180813</v>
      </c>
      <c r="C109" s="16" t="s">
        <v>73</v>
      </c>
      <c r="D109" s="16" t="s">
        <v>25</v>
      </c>
      <c r="E109" s="16" t="s">
        <v>13</v>
      </c>
      <c r="F109" s="16" t="s">
        <v>26</v>
      </c>
      <c r="G109" s="16">
        <v>10</v>
      </c>
      <c r="H109" s="16">
        <v>63</v>
      </c>
      <c r="I109" s="16">
        <v>2</v>
      </c>
      <c r="J109" s="16" t="s">
        <v>47</v>
      </c>
      <c r="K109">
        <v>0.3</v>
      </c>
      <c r="L109" s="18">
        <v>112</v>
      </c>
      <c r="M109" s="18">
        <v>123</v>
      </c>
      <c r="N109" s="18">
        <v>103</v>
      </c>
      <c r="O109" s="18">
        <v>98</v>
      </c>
      <c r="P109" s="18">
        <v>97</v>
      </c>
      <c r="Q109" s="18">
        <v>92</v>
      </c>
      <c r="R109">
        <f t="shared" si="21"/>
        <v>625</v>
      </c>
      <c r="S109" s="15">
        <f t="shared" si="22"/>
        <v>104.16666666666667</v>
      </c>
      <c r="T109">
        <f t="shared" si="23"/>
        <v>11.444066876188144</v>
      </c>
      <c r="U109">
        <f t="shared" si="24"/>
        <v>54</v>
      </c>
      <c r="V109">
        <f t="shared" si="25"/>
        <v>115740.74074074072</v>
      </c>
      <c r="W109">
        <f t="shared" si="26"/>
        <v>1736.1111111111106</v>
      </c>
      <c r="AE109" t="s">
        <v>146</v>
      </c>
      <c r="AF109">
        <v>0.28969940091678231</v>
      </c>
      <c r="AG109">
        <v>4.4441272357525353E-2</v>
      </c>
      <c r="AH109" t="s">
        <v>26</v>
      </c>
      <c r="AI109">
        <f t="shared" si="27"/>
        <v>5992.8018684782082</v>
      </c>
    </row>
    <row r="110" spans="1:35" s="16" customFormat="1" x14ac:dyDescent="0.2">
      <c r="A110" s="16">
        <v>1698</v>
      </c>
      <c r="B110" s="16">
        <v>20180813</v>
      </c>
      <c r="C110" s="16" t="s">
        <v>73</v>
      </c>
      <c r="D110" s="16" t="s">
        <v>25</v>
      </c>
      <c r="E110" s="16" t="s">
        <v>13</v>
      </c>
      <c r="F110" s="16" t="s">
        <v>26</v>
      </c>
      <c r="G110" s="16">
        <v>5</v>
      </c>
      <c r="H110" s="16">
        <v>64</v>
      </c>
      <c r="I110" s="16">
        <v>1</v>
      </c>
      <c r="J110" s="16" t="s">
        <v>47</v>
      </c>
      <c r="K110">
        <v>0.3</v>
      </c>
      <c r="L110" s="18">
        <v>37</v>
      </c>
      <c r="M110" s="18">
        <v>58</v>
      </c>
      <c r="N110" s="18">
        <v>49</v>
      </c>
      <c r="O110" s="18">
        <v>48</v>
      </c>
      <c r="P110" s="18">
        <v>48</v>
      </c>
      <c r="Q110" s="18">
        <v>41</v>
      </c>
      <c r="R110">
        <f t="shared" si="21"/>
        <v>281</v>
      </c>
      <c r="S110" s="15">
        <f t="shared" si="22"/>
        <v>46.833333333333336</v>
      </c>
      <c r="T110">
        <f t="shared" si="23"/>
        <v>7.2502873506273389</v>
      </c>
      <c r="U110">
        <f t="shared" si="24"/>
        <v>54</v>
      </c>
      <c r="V110">
        <f t="shared" si="25"/>
        <v>52037.037037037029</v>
      </c>
      <c r="W110">
        <f t="shared" si="26"/>
        <v>780.55555555555543</v>
      </c>
      <c r="AE110" t="s">
        <v>146</v>
      </c>
      <c r="AF110">
        <v>0.28969940091678231</v>
      </c>
      <c r="AG110">
        <v>4.4441272357525353E-2</v>
      </c>
      <c r="AH110" t="s">
        <v>26</v>
      </c>
      <c r="AI110">
        <f t="shared" si="27"/>
        <v>2694.3637200678027</v>
      </c>
    </row>
    <row r="111" spans="1:35" s="16" customFormat="1" x14ac:dyDescent="0.2">
      <c r="A111" s="16">
        <v>1699</v>
      </c>
      <c r="B111" s="16">
        <v>20180813</v>
      </c>
      <c r="C111" s="16" t="s">
        <v>73</v>
      </c>
      <c r="D111" s="16" t="s">
        <v>25</v>
      </c>
      <c r="E111" s="16" t="s">
        <v>13</v>
      </c>
      <c r="F111" s="16" t="s">
        <v>26</v>
      </c>
      <c r="G111" s="16">
        <v>2</v>
      </c>
      <c r="H111" s="16">
        <v>64</v>
      </c>
      <c r="I111" s="16">
        <v>2</v>
      </c>
      <c r="J111" s="16" t="s">
        <v>47</v>
      </c>
      <c r="K111">
        <v>0.3</v>
      </c>
      <c r="L111" s="18">
        <v>12</v>
      </c>
      <c r="M111" s="18">
        <v>19</v>
      </c>
      <c r="N111" s="18">
        <v>19</v>
      </c>
      <c r="O111" s="18">
        <v>13</v>
      </c>
      <c r="P111" s="18">
        <v>17</v>
      </c>
      <c r="Q111" s="18">
        <v>13</v>
      </c>
      <c r="R111">
        <f t="shared" si="21"/>
        <v>93</v>
      </c>
      <c r="S111" s="15">
        <f t="shared" si="22"/>
        <v>15.5</v>
      </c>
      <c r="T111">
        <f t="shared" si="23"/>
        <v>3.2093613071762426</v>
      </c>
      <c r="U111">
        <f t="shared" si="24"/>
        <v>54</v>
      </c>
      <c r="V111">
        <f t="shared" si="25"/>
        <v>17222.222222222219</v>
      </c>
      <c r="W111">
        <f t="shared" si="26"/>
        <v>258.33333333333326</v>
      </c>
      <c r="AE111" t="s">
        <v>146</v>
      </c>
      <c r="AF111">
        <v>0.23072720385943174</v>
      </c>
      <c r="AG111">
        <v>4.0945718091903033E-2</v>
      </c>
      <c r="AH111" t="s">
        <v>26</v>
      </c>
      <c r="AI111">
        <f t="shared" si="27"/>
        <v>1119.6483510055464</v>
      </c>
    </row>
    <row r="112" spans="1:35" s="16" customFormat="1" x14ac:dyDescent="0.2">
      <c r="A112" s="16">
        <v>1700</v>
      </c>
      <c r="B112" s="16">
        <v>20180813</v>
      </c>
      <c r="C112" s="16" t="s">
        <v>73</v>
      </c>
      <c r="D112" s="16" t="s">
        <v>25</v>
      </c>
      <c r="E112" s="16" t="s">
        <v>13</v>
      </c>
      <c r="F112" s="16" t="s">
        <v>26</v>
      </c>
      <c r="G112" s="16">
        <v>10</v>
      </c>
      <c r="H112" s="16">
        <v>65</v>
      </c>
      <c r="I112" s="16">
        <v>1</v>
      </c>
      <c r="J112" s="16" t="s">
        <v>47</v>
      </c>
      <c r="K112">
        <v>0.3</v>
      </c>
      <c r="L112" s="18">
        <v>99</v>
      </c>
      <c r="M112" s="18">
        <v>132</v>
      </c>
      <c r="N112" s="18">
        <v>103</v>
      </c>
      <c r="O112" s="18">
        <v>94</v>
      </c>
      <c r="P112" s="18">
        <v>73</v>
      </c>
      <c r="Q112" s="18">
        <v>105</v>
      </c>
      <c r="R112">
        <f t="shared" si="21"/>
        <v>606</v>
      </c>
      <c r="S112" s="15">
        <f t="shared" si="22"/>
        <v>101</v>
      </c>
      <c r="T112">
        <f t="shared" si="23"/>
        <v>19.068298298484844</v>
      </c>
      <c r="U112">
        <f t="shared" si="24"/>
        <v>54</v>
      </c>
      <c r="V112">
        <f t="shared" si="25"/>
        <v>112222.2222222222</v>
      </c>
      <c r="W112">
        <f t="shared" si="26"/>
        <v>1683.3333333333328</v>
      </c>
      <c r="AE112" t="s">
        <v>146</v>
      </c>
      <c r="AF112">
        <v>0.23072720385943174</v>
      </c>
      <c r="AG112">
        <v>4.0945718091903033E-2</v>
      </c>
      <c r="AH112" t="s">
        <v>26</v>
      </c>
      <c r="AI112">
        <f t="shared" si="27"/>
        <v>7295.7731259071079</v>
      </c>
    </row>
    <row r="113" spans="1:35" s="16" customFormat="1" x14ac:dyDescent="0.2">
      <c r="A113" s="16">
        <v>1702</v>
      </c>
      <c r="B113" s="16">
        <v>20180813</v>
      </c>
      <c r="C113" s="16" t="s">
        <v>73</v>
      </c>
      <c r="D113" s="16" t="s">
        <v>25</v>
      </c>
      <c r="E113" s="16" t="s">
        <v>13</v>
      </c>
      <c r="F113" s="16" t="s">
        <v>26</v>
      </c>
      <c r="G113" s="16">
        <v>7</v>
      </c>
      <c r="H113" s="16">
        <v>65</v>
      </c>
      <c r="I113" s="16">
        <v>2</v>
      </c>
      <c r="J113" s="16" t="s">
        <v>47</v>
      </c>
      <c r="K113">
        <v>0.3</v>
      </c>
      <c r="L113" s="18">
        <v>94</v>
      </c>
      <c r="M113" s="18">
        <v>84</v>
      </c>
      <c r="N113" s="18">
        <v>80</v>
      </c>
      <c r="O113" s="18">
        <v>79</v>
      </c>
      <c r="P113" s="18">
        <v>74</v>
      </c>
      <c r="Q113" s="18">
        <v>100</v>
      </c>
      <c r="R113">
        <f t="shared" si="21"/>
        <v>511</v>
      </c>
      <c r="S113" s="15">
        <f t="shared" si="22"/>
        <v>85.166666666666671</v>
      </c>
      <c r="T113">
        <f t="shared" si="23"/>
        <v>9.8877028002801115</v>
      </c>
      <c r="U113">
        <f t="shared" si="24"/>
        <v>54</v>
      </c>
      <c r="V113">
        <f t="shared" si="25"/>
        <v>94629.629629629606</v>
      </c>
      <c r="W113">
        <f t="shared" si="26"/>
        <v>1419.4444444444439</v>
      </c>
      <c r="AE113" t="s">
        <v>184</v>
      </c>
      <c r="AF113">
        <v>0.33132042466872375</v>
      </c>
      <c r="AG113">
        <v>6.8041723653311181E-2</v>
      </c>
      <c r="AH113" s="16" t="s">
        <v>27</v>
      </c>
      <c r="AI113">
        <f t="shared" si="27"/>
        <v>4284.2044702305902</v>
      </c>
    </row>
    <row r="114" spans="1:35" s="16" customFormat="1" x14ac:dyDescent="0.2">
      <c r="A114" s="16">
        <v>1703</v>
      </c>
      <c r="B114" s="16">
        <v>20180813</v>
      </c>
      <c r="C114" s="16" t="s">
        <v>73</v>
      </c>
      <c r="D114" s="16" t="s">
        <v>25</v>
      </c>
      <c r="E114" s="16" t="s">
        <v>13</v>
      </c>
      <c r="F114" s="16" t="s">
        <v>26</v>
      </c>
      <c r="G114" s="16">
        <v>10</v>
      </c>
      <c r="H114" s="16">
        <v>66</v>
      </c>
      <c r="I114" s="16">
        <v>1</v>
      </c>
      <c r="J114" s="16" t="s">
        <v>47</v>
      </c>
      <c r="K114">
        <v>0.3</v>
      </c>
      <c r="L114" s="18">
        <v>100</v>
      </c>
      <c r="M114" s="18">
        <v>123</v>
      </c>
      <c r="N114" s="18">
        <v>108</v>
      </c>
      <c r="O114" s="18">
        <v>121</v>
      </c>
      <c r="P114" s="18">
        <v>97</v>
      </c>
      <c r="Q114" s="18">
        <v>112</v>
      </c>
      <c r="R114">
        <f t="shared" si="21"/>
        <v>661</v>
      </c>
      <c r="S114" s="15">
        <f t="shared" si="22"/>
        <v>110.16666666666667</v>
      </c>
      <c r="T114">
        <f t="shared" si="23"/>
        <v>10.647378394077421</v>
      </c>
      <c r="U114">
        <f t="shared" si="24"/>
        <v>54</v>
      </c>
      <c r="V114">
        <f t="shared" si="25"/>
        <v>122407.40740740739</v>
      </c>
      <c r="W114">
        <f t="shared" si="26"/>
        <v>1836.1111111111106</v>
      </c>
      <c r="AE114" t="s">
        <v>184</v>
      </c>
      <c r="AF114">
        <v>0.33132042466872375</v>
      </c>
      <c r="AG114">
        <v>6.8041723653311181E-2</v>
      </c>
      <c r="AH114" s="16" t="s">
        <v>27</v>
      </c>
      <c r="AI114">
        <f t="shared" si="27"/>
        <v>5541.7987374215672</v>
      </c>
    </row>
    <row r="115" spans="1:35" s="16" customFormat="1" x14ac:dyDescent="0.2">
      <c r="A115" s="16">
        <v>1705</v>
      </c>
      <c r="B115" s="16">
        <v>20180813</v>
      </c>
      <c r="C115" s="16" t="s">
        <v>73</v>
      </c>
      <c r="D115" s="16" t="s">
        <v>25</v>
      </c>
      <c r="E115" s="16" t="s">
        <v>13</v>
      </c>
      <c r="F115" s="16" t="s">
        <v>26</v>
      </c>
      <c r="G115" s="16">
        <v>10</v>
      </c>
      <c r="H115" s="16">
        <v>66</v>
      </c>
      <c r="I115" s="16">
        <v>2</v>
      </c>
      <c r="J115" s="16" t="s">
        <v>47</v>
      </c>
      <c r="K115">
        <v>0.3</v>
      </c>
      <c r="L115" s="18">
        <v>55</v>
      </c>
      <c r="M115" s="18">
        <v>80</v>
      </c>
      <c r="N115" s="18">
        <v>66</v>
      </c>
      <c r="O115" s="18">
        <v>69</v>
      </c>
      <c r="P115" s="18">
        <v>83</v>
      </c>
      <c r="Q115" s="18">
        <v>43</v>
      </c>
      <c r="R115">
        <f t="shared" si="21"/>
        <v>396</v>
      </c>
      <c r="S115" s="15">
        <f t="shared" si="22"/>
        <v>66</v>
      </c>
      <c r="T115">
        <f t="shared" si="23"/>
        <v>15.126136320951231</v>
      </c>
      <c r="U115">
        <f t="shared" si="24"/>
        <v>54</v>
      </c>
      <c r="V115">
        <f t="shared" si="25"/>
        <v>73333.333333333314</v>
      </c>
      <c r="W115">
        <f t="shared" si="26"/>
        <v>1099.9999999999995</v>
      </c>
      <c r="AE115" t="s">
        <v>184</v>
      </c>
      <c r="AF115">
        <v>0.33220823875262823</v>
      </c>
      <c r="AG115">
        <v>7.8382813435059429E-2</v>
      </c>
      <c r="AH115" s="16" t="s">
        <v>27</v>
      </c>
      <c r="AI115">
        <f t="shared" si="27"/>
        <v>3311.1761590569436</v>
      </c>
    </row>
    <row r="116" spans="1:35" s="16" customFormat="1" x14ac:dyDescent="0.2">
      <c r="A116" s="16">
        <v>1706</v>
      </c>
      <c r="B116" s="16">
        <v>20180813</v>
      </c>
      <c r="C116" s="16" t="s">
        <v>73</v>
      </c>
      <c r="D116" s="16" t="s">
        <v>25</v>
      </c>
      <c r="E116" s="16" t="s">
        <v>13</v>
      </c>
      <c r="F116" s="16" t="s">
        <v>27</v>
      </c>
      <c r="G116" s="16">
        <v>10</v>
      </c>
      <c r="H116" s="16">
        <v>67</v>
      </c>
      <c r="I116" s="16">
        <v>1</v>
      </c>
      <c r="J116" s="16" t="s">
        <v>47</v>
      </c>
      <c r="K116">
        <v>0.3</v>
      </c>
      <c r="L116" s="18">
        <v>101</v>
      </c>
      <c r="M116" s="18">
        <v>93</v>
      </c>
      <c r="N116" s="18">
        <v>145</v>
      </c>
      <c r="O116" s="18">
        <v>104</v>
      </c>
      <c r="P116" s="18">
        <v>130</v>
      </c>
      <c r="Q116" s="18">
        <v>126</v>
      </c>
      <c r="R116">
        <f t="shared" si="21"/>
        <v>699</v>
      </c>
      <c r="S116" s="15">
        <f t="shared" si="22"/>
        <v>116.5</v>
      </c>
      <c r="T116">
        <f t="shared" si="23"/>
        <v>20.166804407243106</v>
      </c>
      <c r="U116">
        <f t="shared" si="24"/>
        <v>54</v>
      </c>
      <c r="V116">
        <f t="shared" si="25"/>
        <v>129444.44444444442</v>
      </c>
      <c r="W116">
        <f t="shared" si="26"/>
        <v>1941.6666666666665</v>
      </c>
      <c r="AE116" t="s">
        <v>184</v>
      </c>
      <c r="AF116">
        <v>0.33220823875262823</v>
      </c>
      <c r="AG116">
        <v>7.8382813435059429E-2</v>
      </c>
      <c r="AH116" s="16" t="s">
        <v>27</v>
      </c>
      <c r="AI116">
        <f t="shared" si="27"/>
        <v>5844.7276140929398</v>
      </c>
    </row>
    <row r="117" spans="1:35" s="16" customFormat="1" x14ac:dyDescent="0.2">
      <c r="A117" s="16">
        <v>1710</v>
      </c>
      <c r="B117" s="16">
        <v>20180813</v>
      </c>
      <c r="C117" s="16" t="s">
        <v>73</v>
      </c>
      <c r="D117" s="16" t="s">
        <v>25</v>
      </c>
      <c r="E117" s="16" t="s">
        <v>13</v>
      </c>
      <c r="F117" s="16" t="s">
        <v>27</v>
      </c>
      <c r="G117" s="16">
        <v>10</v>
      </c>
      <c r="H117" s="16">
        <v>68</v>
      </c>
      <c r="I117" s="16">
        <v>1</v>
      </c>
      <c r="J117" s="16" t="s">
        <v>47</v>
      </c>
      <c r="K117">
        <v>0.3</v>
      </c>
      <c r="L117" s="18">
        <v>90</v>
      </c>
      <c r="M117" s="18">
        <v>117</v>
      </c>
      <c r="N117" s="18">
        <v>108</v>
      </c>
      <c r="O117" s="18">
        <v>114</v>
      </c>
      <c r="P117" s="18">
        <v>137</v>
      </c>
      <c r="Q117" s="18">
        <v>133</v>
      </c>
      <c r="R117">
        <f t="shared" si="21"/>
        <v>699</v>
      </c>
      <c r="S117" s="15">
        <f t="shared" si="22"/>
        <v>116.5</v>
      </c>
      <c r="T117">
        <f t="shared" si="23"/>
        <v>17.16682847820179</v>
      </c>
      <c r="U117">
        <f t="shared" si="24"/>
        <v>54</v>
      </c>
      <c r="V117">
        <f t="shared" si="25"/>
        <v>129444.44444444442</v>
      </c>
      <c r="W117">
        <f t="shared" si="26"/>
        <v>1941.6666666666665</v>
      </c>
      <c r="AE117" t="s">
        <v>184</v>
      </c>
      <c r="AF117">
        <v>0.37503699544036467</v>
      </c>
      <c r="AG117">
        <v>7.9932223801201546E-2</v>
      </c>
      <c r="AH117" s="16" t="s">
        <v>27</v>
      </c>
      <c r="AI117">
        <f t="shared" si="27"/>
        <v>5177.2670170492938</v>
      </c>
    </row>
    <row r="118" spans="1:35" s="16" customFormat="1" x14ac:dyDescent="0.2">
      <c r="A118" s="16">
        <v>1713</v>
      </c>
      <c r="B118" s="16">
        <v>20180813</v>
      </c>
      <c r="C118" s="16" t="s">
        <v>73</v>
      </c>
      <c r="D118" s="16" t="s">
        <v>25</v>
      </c>
      <c r="E118" s="16" t="s">
        <v>13</v>
      </c>
      <c r="F118" s="16" t="s">
        <v>27</v>
      </c>
      <c r="G118" s="16">
        <v>10</v>
      </c>
      <c r="H118" s="16">
        <v>69</v>
      </c>
      <c r="I118" s="16">
        <v>1</v>
      </c>
      <c r="J118" s="16" t="s">
        <v>47</v>
      </c>
      <c r="K118">
        <v>0.3</v>
      </c>
      <c r="L118" s="18">
        <v>127</v>
      </c>
      <c r="M118" s="18">
        <v>119</v>
      </c>
      <c r="N118" s="18">
        <v>102</v>
      </c>
      <c r="O118" s="18">
        <v>88</v>
      </c>
      <c r="P118" s="18">
        <v>83</v>
      </c>
      <c r="Q118" s="18">
        <v>97</v>
      </c>
      <c r="R118">
        <f t="shared" si="21"/>
        <v>616</v>
      </c>
      <c r="S118" s="15">
        <f t="shared" si="22"/>
        <v>102.66666666666667</v>
      </c>
      <c r="T118">
        <f t="shared" si="23"/>
        <v>17.281975195754306</v>
      </c>
      <c r="U118">
        <f t="shared" si="24"/>
        <v>54</v>
      </c>
      <c r="V118">
        <f t="shared" si="25"/>
        <v>114074.07407407404</v>
      </c>
      <c r="W118">
        <f t="shared" si="26"/>
        <v>1711.1111111111106</v>
      </c>
      <c r="AE118" t="s">
        <v>184</v>
      </c>
      <c r="AF118">
        <v>0.37503699544036467</v>
      </c>
      <c r="AG118">
        <v>7.9932223801201546E-2</v>
      </c>
      <c r="AH118" s="16" t="s">
        <v>27</v>
      </c>
      <c r="AI118">
        <f t="shared" si="27"/>
        <v>4562.5128505040984</v>
      </c>
    </row>
    <row r="119" spans="1:35" s="16" customFormat="1" x14ac:dyDescent="0.2">
      <c r="A119" s="16">
        <v>1715</v>
      </c>
      <c r="B119" s="16">
        <v>20180813</v>
      </c>
      <c r="C119" s="16" t="s">
        <v>73</v>
      </c>
      <c r="D119" s="16" t="s">
        <v>25</v>
      </c>
      <c r="E119" s="16" t="s">
        <v>13</v>
      </c>
      <c r="F119" s="16" t="s">
        <v>27</v>
      </c>
      <c r="G119" s="16">
        <v>10</v>
      </c>
      <c r="H119" s="16">
        <v>70</v>
      </c>
      <c r="I119" s="16">
        <v>1</v>
      </c>
      <c r="J119" s="16" t="s">
        <v>47</v>
      </c>
      <c r="K119">
        <v>0.3</v>
      </c>
      <c r="L119" s="18">
        <v>120</v>
      </c>
      <c r="M119" s="18">
        <v>101</v>
      </c>
      <c r="N119" s="18">
        <v>101</v>
      </c>
      <c r="O119" s="18">
        <v>115</v>
      </c>
      <c r="P119" s="18">
        <v>106</v>
      </c>
      <c r="Q119" s="18">
        <v>108</v>
      </c>
      <c r="R119">
        <f t="shared" si="21"/>
        <v>651</v>
      </c>
      <c r="S119" s="15">
        <f t="shared" si="22"/>
        <v>108.5</v>
      </c>
      <c r="T119">
        <f t="shared" si="23"/>
        <v>7.6615925237511817</v>
      </c>
      <c r="U119">
        <f t="shared" si="24"/>
        <v>54</v>
      </c>
      <c r="V119">
        <f t="shared" si="25"/>
        <v>120555.55555555553</v>
      </c>
      <c r="W119">
        <f t="shared" si="26"/>
        <v>1808.3333333333328</v>
      </c>
      <c r="AE119" t="s">
        <v>184</v>
      </c>
      <c r="AF119">
        <v>0.28433282762616513</v>
      </c>
      <c r="AG119">
        <v>8.5230928966974581E-2</v>
      </c>
      <c r="AH119" s="16" t="s">
        <v>27</v>
      </c>
      <c r="AI119">
        <f t="shared" si="27"/>
        <v>6359.9175249327582</v>
      </c>
    </row>
    <row r="120" spans="1:35" s="16" customFormat="1" x14ac:dyDescent="0.2">
      <c r="A120" s="16">
        <v>1717</v>
      </c>
      <c r="B120" s="16">
        <v>20180813</v>
      </c>
      <c r="C120" s="16" t="s">
        <v>73</v>
      </c>
      <c r="D120" s="16" t="s">
        <v>25</v>
      </c>
      <c r="E120" s="16" t="s">
        <v>13</v>
      </c>
      <c r="F120" s="16" t="s">
        <v>27</v>
      </c>
      <c r="G120" s="16">
        <v>10</v>
      </c>
      <c r="H120" s="16">
        <v>70</v>
      </c>
      <c r="I120" s="16">
        <v>2</v>
      </c>
      <c r="J120" s="16" t="s">
        <v>47</v>
      </c>
      <c r="K120">
        <v>0.3</v>
      </c>
      <c r="L120" s="18">
        <v>99</v>
      </c>
      <c r="M120" s="18">
        <v>67</v>
      </c>
      <c r="N120" s="18">
        <v>70</v>
      </c>
      <c r="O120" s="18">
        <v>83</v>
      </c>
      <c r="P120" s="18">
        <v>86</v>
      </c>
      <c r="Q120" s="18">
        <v>74</v>
      </c>
      <c r="R120">
        <f t="shared" si="21"/>
        <v>479</v>
      </c>
      <c r="S120" s="15">
        <f t="shared" si="22"/>
        <v>79.833333333333329</v>
      </c>
      <c r="T120">
        <f t="shared" si="23"/>
        <v>11.923366415013302</v>
      </c>
      <c r="U120">
        <f t="shared" si="24"/>
        <v>54</v>
      </c>
      <c r="V120">
        <f t="shared" si="25"/>
        <v>88703.703703703679</v>
      </c>
      <c r="W120">
        <f t="shared" si="26"/>
        <v>1330.5555555555552</v>
      </c>
      <c r="AE120" t="s">
        <v>184</v>
      </c>
      <c r="AF120">
        <v>0.28833706089808142</v>
      </c>
      <c r="AG120">
        <v>7.1668111926504768E-2</v>
      </c>
      <c r="AH120" s="16" t="s">
        <v>27</v>
      </c>
      <c r="AI120">
        <f t="shared" si="27"/>
        <v>4614.5838880762785</v>
      </c>
    </row>
    <row r="121" spans="1:35" s="16" customFormat="1" x14ac:dyDescent="0.2">
      <c r="A121" s="16">
        <v>1719</v>
      </c>
      <c r="B121" s="16">
        <v>20180813</v>
      </c>
      <c r="C121" s="16" t="s">
        <v>73</v>
      </c>
      <c r="D121" s="16" t="s">
        <v>25</v>
      </c>
      <c r="E121" s="16" t="s">
        <v>13</v>
      </c>
      <c r="F121" s="16" t="s">
        <v>27</v>
      </c>
      <c r="G121" s="16">
        <v>10</v>
      </c>
      <c r="J121" s="16" t="s">
        <v>254</v>
      </c>
      <c r="K121" s="16">
        <v>0.3</v>
      </c>
      <c r="L121" s="18">
        <v>90</v>
      </c>
      <c r="M121" s="18">
        <v>97</v>
      </c>
      <c r="N121" s="18">
        <v>68</v>
      </c>
      <c r="O121" s="18">
        <v>89</v>
      </c>
      <c r="P121" s="18">
        <v>60</v>
      </c>
      <c r="Q121" s="18">
        <v>85</v>
      </c>
      <c r="R121" s="16">
        <f t="shared" si="21"/>
        <v>489</v>
      </c>
      <c r="S121" s="23">
        <f t="shared" si="22"/>
        <v>81.5</v>
      </c>
      <c r="T121" s="16">
        <f t="shared" si="23"/>
        <v>14.321312788986909</v>
      </c>
      <c r="U121" s="16">
        <f t="shared" si="24"/>
        <v>54</v>
      </c>
      <c r="V121" s="16">
        <f t="shared" si="25"/>
        <v>90555.555555555533</v>
      </c>
      <c r="W121" s="16">
        <f t="shared" si="26"/>
        <v>1358.333333333333</v>
      </c>
    </row>
    <row r="122" spans="1:35" s="16" customFormat="1" x14ac:dyDescent="0.2">
      <c r="A122" s="16">
        <v>1721</v>
      </c>
      <c r="B122" s="16">
        <v>20180813</v>
      </c>
      <c r="C122" s="16" t="s">
        <v>73</v>
      </c>
      <c r="D122" s="16" t="s">
        <v>25</v>
      </c>
      <c r="E122" s="16" t="s">
        <v>13</v>
      </c>
      <c r="F122" s="16" t="s">
        <v>27</v>
      </c>
      <c r="G122" s="16">
        <v>10</v>
      </c>
      <c r="J122" s="16" t="s">
        <v>255</v>
      </c>
      <c r="K122" s="16">
        <v>0.3</v>
      </c>
      <c r="L122" s="18">
        <v>115</v>
      </c>
      <c r="M122" s="18">
        <v>87</v>
      </c>
      <c r="N122" s="18">
        <v>99</v>
      </c>
      <c r="O122" s="18">
        <v>110</v>
      </c>
      <c r="P122" s="18">
        <v>102</v>
      </c>
      <c r="Q122" s="18">
        <v>139</v>
      </c>
      <c r="R122" s="16">
        <f t="shared" si="21"/>
        <v>652</v>
      </c>
      <c r="S122" s="23">
        <f t="shared" si="22"/>
        <v>108.66666666666667</v>
      </c>
      <c r="T122" s="16">
        <f t="shared" si="23"/>
        <v>17.716282529545122</v>
      </c>
      <c r="U122" s="16">
        <f t="shared" si="24"/>
        <v>54</v>
      </c>
      <c r="V122" s="16">
        <f t="shared" si="25"/>
        <v>120740.74074074072</v>
      </c>
      <c r="W122" s="16">
        <f t="shared" si="26"/>
        <v>1811.1111111111106</v>
      </c>
    </row>
    <row r="123" spans="1:35" s="16" customFormat="1" x14ac:dyDescent="0.2">
      <c r="A123" s="16">
        <v>1722</v>
      </c>
      <c r="B123" s="16">
        <v>20180813</v>
      </c>
      <c r="C123" s="16" t="s">
        <v>73</v>
      </c>
      <c r="D123" s="16" t="s">
        <v>25</v>
      </c>
      <c r="E123" s="16" t="s">
        <v>13</v>
      </c>
      <c r="F123" s="16" t="s">
        <v>27</v>
      </c>
      <c r="G123" s="16">
        <v>10</v>
      </c>
      <c r="H123" s="16">
        <v>71</v>
      </c>
      <c r="I123" s="16">
        <v>1</v>
      </c>
      <c r="J123" s="16" t="s">
        <v>47</v>
      </c>
      <c r="K123">
        <v>0.3</v>
      </c>
      <c r="L123" s="18">
        <v>105</v>
      </c>
      <c r="M123" s="18">
        <v>105</v>
      </c>
      <c r="N123" s="18">
        <v>98</v>
      </c>
      <c r="O123" s="18">
        <v>115</v>
      </c>
      <c r="P123" s="18">
        <v>104</v>
      </c>
      <c r="Q123" s="18">
        <v>102</v>
      </c>
      <c r="R123">
        <f t="shared" si="21"/>
        <v>629</v>
      </c>
      <c r="S123" s="15">
        <f t="shared" si="22"/>
        <v>104.83333333333333</v>
      </c>
      <c r="T123">
        <f t="shared" si="23"/>
        <v>5.6361925682739642</v>
      </c>
      <c r="U123">
        <f t="shared" si="24"/>
        <v>54</v>
      </c>
      <c r="V123">
        <f t="shared" si="25"/>
        <v>116481.48148148146</v>
      </c>
      <c r="W123">
        <f t="shared" si="26"/>
        <v>1747.2222222222219</v>
      </c>
      <c r="AE123" t="s">
        <v>184</v>
      </c>
      <c r="AF123">
        <v>0.28833706089808142</v>
      </c>
      <c r="AG123">
        <v>7.1668111926504768E-2</v>
      </c>
      <c r="AH123" s="16" t="s">
        <v>27</v>
      </c>
      <c r="AI123">
        <f t="shared" si="27"/>
        <v>6059.6519114822113</v>
      </c>
    </row>
    <row r="124" spans="1:35" s="16" customFormat="1" x14ac:dyDescent="0.2">
      <c r="A124" s="16">
        <v>1749</v>
      </c>
      <c r="B124" s="16">
        <v>20180814</v>
      </c>
      <c r="C124" s="16" t="s">
        <v>73</v>
      </c>
      <c r="D124" s="16" t="s">
        <v>25</v>
      </c>
      <c r="E124" s="16" t="s">
        <v>13</v>
      </c>
      <c r="F124" s="16" t="s">
        <v>26</v>
      </c>
      <c r="G124" s="16">
        <v>10</v>
      </c>
      <c r="H124" s="16">
        <v>73</v>
      </c>
      <c r="I124" s="16">
        <v>1</v>
      </c>
      <c r="J124" s="16" t="s">
        <v>47</v>
      </c>
      <c r="K124">
        <v>0.3</v>
      </c>
      <c r="L124" s="18">
        <v>85</v>
      </c>
      <c r="M124" s="18">
        <v>95</v>
      </c>
      <c r="N124" s="18">
        <v>111</v>
      </c>
      <c r="O124" s="18">
        <v>117</v>
      </c>
      <c r="P124" s="18">
        <v>123</v>
      </c>
      <c r="Q124" s="18">
        <v>127</v>
      </c>
      <c r="R124">
        <f t="shared" si="21"/>
        <v>658</v>
      </c>
      <c r="S124" s="15">
        <f t="shared" si="22"/>
        <v>109.66666666666667</v>
      </c>
      <c r="T124">
        <f t="shared" si="23"/>
        <v>16.476245527020581</v>
      </c>
      <c r="U124">
        <f t="shared" si="24"/>
        <v>54</v>
      </c>
      <c r="V124">
        <f t="shared" si="25"/>
        <v>121851.85185185182</v>
      </c>
      <c r="W124">
        <f t="shared" si="26"/>
        <v>1827.7777777777774</v>
      </c>
      <c r="AE124" t="s">
        <v>184</v>
      </c>
      <c r="AF124">
        <v>0.24733109699230699</v>
      </c>
      <c r="AG124">
        <v>6.7033572978908343E-2</v>
      </c>
      <c r="AH124" s="16" t="s">
        <v>27</v>
      </c>
      <c r="AI124">
        <f t="shared" si="27"/>
        <v>7390.003925930223</v>
      </c>
    </row>
    <row r="125" spans="1:35" s="16" customFormat="1" x14ac:dyDescent="0.2">
      <c r="A125" s="16">
        <v>1751</v>
      </c>
      <c r="B125" s="16">
        <v>20180814</v>
      </c>
      <c r="C125" s="16" t="s">
        <v>73</v>
      </c>
      <c r="D125" s="16" t="s">
        <v>25</v>
      </c>
      <c r="E125" s="16" t="s">
        <v>13</v>
      </c>
      <c r="F125" s="16" t="s">
        <v>26</v>
      </c>
      <c r="G125" s="16">
        <v>6</v>
      </c>
      <c r="H125" s="16">
        <v>73</v>
      </c>
      <c r="I125" s="16">
        <v>2</v>
      </c>
      <c r="J125" s="16" t="s">
        <v>47</v>
      </c>
      <c r="K125">
        <v>0.3</v>
      </c>
      <c r="L125" s="18">
        <v>122</v>
      </c>
      <c r="M125" s="18">
        <v>79</v>
      </c>
      <c r="N125" s="18">
        <v>67</v>
      </c>
      <c r="O125" s="18">
        <v>93</v>
      </c>
      <c r="P125" s="18">
        <v>107</v>
      </c>
      <c r="Q125" s="18">
        <v>79</v>
      </c>
      <c r="R125">
        <f t="shared" si="21"/>
        <v>547</v>
      </c>
      <c r="S125" s="15">
        <f t="shared" si="22"/>
        <v>91.166666666666671</v>
      </c>
      <c r="T125">
        <f t="shared" si="23"/>
        <v>20.419761670173017</v>
      </c>
      <c r="U125">
        <f t="shared" si="24"/>
        <v>54</v>
      </c>
      <c r="V125">
        <f t="shared" si="25"/>
        <v>101296.29629629628</v>
      </c>
      <c r="W125">
        <f t="shared" si="26"/>
        <v>1519.4444444444441</v>
      </c>
      <c r="AE125" t="s">
        <v>184</v>
      </c>
      <c r="AF125">
        <v>0.3356928933239901</v>
      </c>
      <c r="AG125">
        <v>7.4921948368962224E-2</v>
      </c>
      <c r="AH125" s="16" t="s">
        <v>27</v>
      </c>
      <c r="AI125">
        <f t="shared" si="27"/>
        <v>4526.2931526464281</v>
      </c>
    </row>
    <row r="126" spans="1:35" s="16" customFormat="1" x14ac:dyDescent="0.2">
      <c r="A126" s="16">
        <v>1752</v>
      </c>
      <c r="B126" s="16">
        <v>20180814</v>
      </c>
      <c r="C126" s="16" t="s">
        <v>73</v>
      </c>
      <c r="D126" s="16" t="s">
        <v>25</v>
      </c>
      <c r="E126" s="16" t="s">
        <v>13</v>
      </c>
      <c r="F126" s="16" t="s">
        <v>26</v>
      </c>
      <c r="G126" s="16">
        <v>10</v>
      </c>
      <c r="H126" s="16">
        <v>74</v>
      </c>
      <c r="I126" s="16">
        <v>1</v>
      </c>
      <c r="J126" s="16" t="s">
        <v>47</v>
      </c>
      <c r="K126">
        <v>0.3</v>
      </c>
      <c r="L126" s="18">
        <v>102</v>
      </c>
      <c r="M126" s="18">
        <v>80</v>
      </c>
      <c r="N126" s="18">
        <v>88</v>
      </c>
      <c r="O126" s="18">
        <v>75</v>
      </c>
      <c r="P126" s="18">
        <v>48</v>
      </c>
      <c r="Q126" s="18">
        <v>69</v>
      </c>
      <c r="R126">
        <f t="shared" si="21"/>
        <v>462</v>
      </c>
      <c r="S126" s="15">
        <f t="shared" si="22"/>
        <v>77</v>
      </c>
      <c r="T126">
        <f t="shared" si="23"/>
        <v>18.242806801586209</v>
      </c>
      <c r="U126">
        <f t="shared" si="24"/>
        <v>54</v>
      </c>
      <c r="V126">
        <f t="shared" si="25"/>
        <v>85555.555555555533</v>
      </c>
      <c r="W126">
        <f t="shared" si="26"/>
        <v>1283.333333333333</v>
      </c>
      <c r="AE126" t="s">
        <v>184</v>
      </c>
      <c r="AF126">
        <v>0.3356928933239901</v>
      </c>
      <c r="AG126">
        <v>7.4921948368962224E-2</v>
      </c>
      <c r="AH126" s="16" t="s">
        <v>27</v>
      </c>
      <c r="AI126">
        <f t="shared" si="27"/>
        <v>3822.9386408092314</v>
      </c>
    </row>
    <row r="127" spans="1:35" s="16" customFormat="1" x14ac:dyDescent="0.2">
      <c r="A127" s="16">
        <v>1754</v>
      </c>
      <c r="B127" s="16">
        <v>20180814</v>
      </c>
      <c r="C127" s="16" t="s">
        <v>73</v>
      </c>
      <c r="D127" s="16" t="s">
        <v>25</v>
      </c>
      <c r="E127" s="16" t="s">
        <v>13</v>
      </c>
      <c r="F127" s="16" t="s">
        <v>26</v>
      </c>
      <c r="G127" s="16">
        <v>10</v>
      </c>
      <c r="H127" s="16">
        <v>74</v>
      </c>
      <c r="I127" s="16">
        <v>2</v>
      </c>
      <c r="J127" s="16" t="s">
        <v>47</v>
      </c>
      <c r="K127">
        <v>0.3</v>
      </c>
      <c r="L127" s="18">
        <v>105</v>
      </c>
      <c r="M127" s="18">
        <v>119</v>
      </c>
      <c r="N127" s="18">
        <v>108</v>
      </c>
      <c r="O127" s="18">
        <v>122</v>
      </c>
      <c r="P127" s="18">
        <v>108</v>
      </c>
      <c r="Q127" s="18">
        <v>133</v>
      </c>
      <c r="R127">
        <f t="shared" si="21"/>
        <v>695</v>
      </c>
      <c r="S127" s="15">
        <f t="shared" si="22"/>
        <v>115.83333333333333</v>
      </c>
      <c r="T127">
        <f t="shared" si="23"/>
        <v>10.796604404472115</v>
      </c>
      <c r="U127">
        <f t="shared" si="24"/>
        <v>54</v>
      </c>
      <c r="V127">
        <f t="shared" si="25"/>
        <v>128703.70370370368</v>
      </c>
      <c r="W127">
        <f t="shared" si="26"/>
        <v>1930.5555555555552</v>
      </c>
      <c r="AE127" t="s">
        <v>184</v>
      </c>
      <c r="AF127">
        <v>0.44657189792064528</v>
      </c>
      <c r="AG127">
        <v>9.8256878948778242E-2</v>
      </c>
      <c r="AH127" s="16" t="s">
        <v>27</v>
      </c>
      <c r="AI127">
        <f t="shared" si="27"/>
        <v>4323.056521345663</v>
      </c>
    </row>
    <row r="128" spans="1:35" s="16" customFormat="1" x14ac:dyDescent="0.2">
      <c r="A128" s="16">
        <v>1756</v>
      </c>
      <c r="B128" s="16">
        <v>20180814</v>
      </c>
      <c r="C128" s="16" t="s">
        <v>73</v>
      </c>
      <c r="D128" s="16" t="s">
        <v>25</v>
      </c>
      <c r="E128" s="16" t="s">
        <v>13</v>
      </c>
      <c r="F128" s="16" t="s">
        <v>26</v>
      </c>
      <c r="G128" s="16">
        <v>10</v>
      </c>
      <c r="H128" s="16">
        <v>75</v>
      </c>
      <c r="I128" s="16">
        <v>1</v>
      </c>
      <c r="J128" s="16" t="s">
        <v>47</v>
      </c>
      <c r="K128">
        <v>0.3</v>
      </c>
      <c r="L128" s="18">
        <v>124</v>
      </c>
      <c r="M128" s="18">
        <v>145</v>
      </c>
      <c r="N128" s="18">
        <v>116</v>
      </c>
      <c r="O128" s="18">
        <v>123</v>
      </c>
      <c r="P128" s="18">
        <v>150</v>
      </c>
      <c r="Q128" s="18">
        <v>126</v>
      </c>
      <c r="R128">
        <f t="shared" si="21"/>
        <v>784</v>
      </c>
      <c r="S128" s="15">
        <f t="shared" si="22"/>
        <v>130.66666666666666</v>
      </c>
      <c r="T128">
        <f t="shared" si="23"/>
        <v>13.559744343705994</v>
      </c>
      <c r="U128">
        <f t="shared" si="24"/>
        <v>54</v>
      </c>
      <c r="V128">
        <f t="shared" si="25"/>
        <v>145185.18518518517</v>
      </c>
      <c r="W128">
        <f t="shared" si="26"/>
        <v>2177.7777777777774</v>
      </c>
      <c r="AE128" t="s">
        <v>184</v>
      </c>
      <c r="AF128">
        <v>0.44657189792064528</v>
      </c>
      <c r="AG128">
        <v>9.8256878948778242E-2</v>
      </c>
      <c r="AH128" s="16" t="s">
        <v>27</v>
      </c>
      <c r="AI128">
        <f t="shared" si="27"/>
        <v>4876.6565650863304</v>
      </c>
    </row>
    <row r="129" spans="1:35" s="16" customFormat="1" x14ac:dyDescent="0.2">
      <c r="A129" s="16">
        <v>1758</v>
      </c>
      <c r="B129" s="16">
        <v>20180814</v>
      </c>
      <c r="C129" s="16" t="s">
        <v>73</v>
      </c>
      <c r="D129" s="16" t="s">
        <v>25</v>
      </c>
      <c r="E129" s="16" t="s">
        <v>13</v>
      </c>
      <c r="F129" s="16" t="s">
        <v>26</v>
      </c>
      <c r="G129" s="16">
        <v>10</v>
      </c>
      <c r="H129" s="16">
        <v>75</v>
      </c>
      <c r="I129" s="16">
        <v>2</v>
      </c>
      <c r="J129" s="16" t="s">
        <v>47</v>
      </c>
      <c r="K129">
        <v>0.3</v>
      </c>
      <c r="L129" s="18">
        <v>65</v>
      </c>
      <c r="M129" s="18">
        <v>92</v>
      </c>
      <c r="N129" s="18">
        <v>61</v>
      </c>
      <c r="O129" s="18">
        <v>91</v>
      </c>
      <c r="P129" s="18">
        <v>86</v>
      </c>
      <c r="Q129" s="18">
        <v>86</v>
      </c>
      <c r="R129">
        <f t="shared" ref="R129:R160" si="28">SUM(L129:Q129)</f>
        <v>481</v>
      </c>
      <c r="S129" s="15">
        <f t="shared" ref="S129:S160" si="29">AVERAGE(L129:Q129)</f>
        <v>80.166666666666671</v>
      </c>
      <c r="T129">
        <f t="shared" ref="T129:T160" si="30">STDEV(L129:Q129)</f>
        <v>13.585531519475678</v>
      </c>
      <c r="U129">
        <f t="shared" ref="U129:U160" si="31">COUNT(L129:Q129)*9</f>
        <v>54</v>
      </c>
      <c r="V129">
        <f t="shared" ref="V129:V160" si="32">R129/(U129*(0.1*0.1*0.01))</f>
        <v>89074.074074074058</v>
      </c>
      <c r="W129">
        <f t="shared" ref="W129:W160" si="33">(K129*V129)/20</f>
        <v>1336.1111111111109</v>
      </c>
      <c r="AE129" t="s">
        <v>184</v>
      </c>
      <c r="AF129">
        <v>0.44882243017792189</v>
      </c>
      <c r="AG129">
        <v>0.10198110709740672</v>
      </c>
      <c r="AH129" s="16" t="s">
        <v>27</v>
      </c>
      <c r="AI129">
        <f t="shared" si="27"/>
        <v>2976.9258871074035</v>
      </c>
    </row>
    <row r="130" spans="1:35" s="16" customFormat="1" x14ac:dyDescent="0.2">
      <c r="A130" s="16">
        <v>1759</v>
      </c>
      <c r="B130" s="16">
        <v>20180814</v>
      </c>
      <c r="C130" s="16" t="s">
        <v>73</v>
      </c>
      <c r="D130" s="16" t="s">
        <v>25</v>
      </c>
      <c r="E130" s="16" t="s">
        <v>13</v>
      </c>
      <c r="F130" s="16" t="s">
        <v>26</v>
      </c>
      <c r="G130" s="16">
        <v>10</v>
      </c>
      <c r="H130" s="16">
        <v>76</v>
      </c>
      <c r="I130" s="16">
        <v>1</v>
      </c>
      <c r="J130" s="16" t="s">
        <v>47</v>
      </c>
      <c r="K130">
        <v>0.3</v>
      </c>
      <c r="L130" s="18">
        <v>138</v>
      </c>
      <c r="M130" s="18">
        <v>105</v>
      </c>
      <c r="N130" s="18">
        <v>124</v>
      </c>
      <c r="O130" s="18">
        <v>118</v>
      </c>
      <c r="P130" s="18">
        <v>120</v>
      </c>
      <c r="Q130" s="18">
        <v>125</v>
      </c>
      <c r="R130">
        <f t="shared" si="28"/>
        <v>730</v>
      </c>
      <c r="S130" s="15">
        <f t="shared" si="29"/>
        <v>121.66666666666667</v>
      </c>
      <c r="T130">
        <f t="shared" si="30"/>
        <v>10.745541711178021</v>
      </c>
      <c r="U130">
        <f t="shared" si="31"/>
        <v>54</v>
      </c>
      <c r="V130">
        <f t="shared" si="32"/>
        <v>135185.18518518517</v>
      </c>
      <c r="W130">
        <f t="shared" si="33"/>
        <v>2027.7777777777774</v>
      </c>
      <c r="AE130" t="s">
        <v>184</v>
      </c>
      <c r="AF130">
        <v>0.35963036326777253</v>
      </c>
      <c r="AG130">
        <v>8.0152531759520043E-2</v>
      </c>
      <c r="AH130" s="16" t="s">
        <v>27</v>
      </c>
      <c r="AI130">
        <f t="shared" si="27"/>
        <v>5638.5054903385353</v>
      </c>
    </row>
    <row r="131" spans="1:35" s="16" customFormat="1" x14ac:dyDescent="0.2">
      <c r="A131" s="16">
        <v>1761</v>
      </c>
      <c r="B131" s="16">
        <v>20180814</v>
      </c>
      <c r="C131" s="16" t="s">
        <v>73</v>
      </c>
      <c r="D131" s="16" t="s">
        <v>25</v>
      </c>
      <c r="E131" s="16" t="s">
        <v>13</v>
      </c>
      <c r="F131" s="16" t="s">
        <v>26</v>
      </c>
      <c r="G131" s="16">
        <v>10</v>
      </c>
      <c r="H131" s="16">
        <v>76</v>
      </c>
      <c r="I131" s="16">
        <v>2</v>
      </c>
      <c r="J131" s="16" t="s">
        <v>47</v>
      </c>
      <c r="K131">
        <v>0.3</v>
      </c>
      <c r="L131" s="18">
        <v>44</v>
      </c>
      <c r="M131" s="18">
        <v>94</v>
      </c>
      <c r="N131" s="18">
        <v>69</v>
      </c>
      <c r="O131" s="18">
        <v>73</v>
      </c>
      <c r="P131" s="18">
        <v>60</v>
      </c>
      <c r="Q131" s="18">
        <v>84</v>
      </c>
      <c r="R131">
        <f t="shared" si="28"/>
        <v>424</v>
      </c>
      <c r="S131" s="15">
        <f t="shared" si="29"/>
        <v>70.666666666666671</v>
      </c>
      <c r="T131">
        <f t="shared" si="30"/>
        <v>17.637082147188249</v>
      </c>
      <c r="U131">
        <f t="shared" si="31"/>
        <v>54</v>
      </c>
      <c r="V131">
        <f t="shared" si="32"/>
        <v>78518.518518518496</v>
      </c>
      <c r="W131">
        <f t="shared" si="33"/>
        <v>1177.7777777777774</v>
      </c>
      <c r="AE131" t="s">
        <v>184</v>
      </c>
      <c r="AF131">
        <v>0.35963036326777253</v>
      </c>
      <c r="AG131">
        <v>8.0152531759520043E-2</v>
      </c>
      <c r="AH131" s="16" t="s">
        <v>27</v>
      </c>
      <c r="AI131">
        <f t="shared" si="27"/>
        <v>3274.9675724706008</v>
      </c>
    </row>
    <row r="132" spans="1:35" s="16" customFormat="1" x14ac:dyDescent="0.2">
      <c r="A132" s="16">
        <v>1763</v>
      </c>
      <c r="B132" s="16">
        <v>20180814</v>
      </c>
      <c r="C132" s="16" t="s">
        <v>73</v>
      </c>
      <c r="D132" s="16" t="s">
        <v>25</v>
      </c>
      <c r="E132" s="16" t="s">
        <v>13</v>
      </c>
      <c r="F132" s="16" t="s">
        <v>26</v>
      </c>
      <c r="G132" s="16">
        <v>10</v>
      </c>
      <c r="H132" s="16">
        <v>77</v>
      </c>
      <c r="I132" s="16">
        <v>1</v>
      </c>
      <c r="J132" s="16" t="s">
        <v>47</v>
      </c>
      <c r="K132">
        <v>0.3</v>
      </c>
      <c r="L132" s="4">
        <v>138</v>
      </c>
      <c r="M132" s="18">
        <v>136</v>
      </c>
      <c r="N132" s="18">
        <v>104</v>
      </c>
      <c r="O132" s="18">
        <v>92</v>
      </c>
      <c r="P132" s="18">
        <v>96</v>
      </c>
      <c r="Q132" s="18">
        <v>183</v>
      </c>
      <c r="R132">
        <f t="shared" si="28"/>
        <v>749</v>
      </c>
      <c r="S132" s="15">
        <f t="shared" si="29"/>
        <v>124.83333333333333</v>
      </c>
      <c r="T132">
        <f t="shared" si="30"/>
        <v>34.712629786097537</v>
      </c>
      <c r="U132">
        <f t="shared" si="31"/>
        <v>54</v>
      </c>
      <c r="V132">
        <f t="shared" si="32"/>
        <v>138703.70370370368</v>
      </c>
      <c r="W132">
        <f t="shared" si="33"/>
        <v>2080.5555555555552</v>
      </c>
      <c r="AE132" t="s">
        <v>184</v>
      </c>
      <c r="AF132">
        <v>0.39926385842742051</v>
      </c>
      <c r="AG132">
        <v>0.12407107521551983</v>
      </c>
      <c r="AH132" s="16" t="s">
        <v>26</v>
      </c>
      <c r="AI132">
        <f t="shared" si="27"/>
        <v>5210.9789344576138</v>
      </c>
    </row>
    <row r="133" spans="1:35" s="16" customFormat="1" x14ac:dyDescent="0.2">
      <c r="A133" s="16">
        <v>1765</v>
      </c>
      <c r="B133" s="16">
        <v>20180814</v>
      </c>
      <c r="C133" s="16" t="s">
        <v>73</v>
      </c>
      <c r="D133" s="16" t="s">
        <v>25</v>
      </c>
      <c r="E133" s="16" t="s">
        <v>13</v>
      </c>
      <c r="F133" s="16" t="s">
        <v>26</v>
      </c>
      <c r="G133" s="16">
        <v>10</v>
      </c>
      <c r="H133" s="16">
        <v>77</v>
      </c>
      <c r="I133" s="16">
        <v>2</v>
      </c>
      <c r="J133" s="16" t="s">
        <v>47</v>
      </c>
      <c r="K133">
        <v>0.3</v>
      </c>
      <c r="L133" s="18">
        <v>126</v>
      </c>
      <c r="M133" s="18">
        <v>105</v>
      </c>
      <c r="N133" s="18">
        <v>79</v>
      </c>
      <c r="O133" s="18">
        <v>105</v>
      </c>
      <c r="P133" s="18">
        <v>95</v>
      </c>
      <c r="Q133" s="18">
        <v>118</v>
      </c>
      <c r="R133">
        <f t="shared" si="28"/>
        <v>628</v>
      </c>
      <c r="S133" s="15">
        <f t="shared" si="29"/>
        <v>104.66666666666667</v>
      </c>
      <c r="T133">
        <f t="shared" si="30"/>
        <v>16.645319662495691</v>
      </c>
      <c r="U133">
        <f t="shared" si="31"/>
        <v>54</v>
      </c>
      <c r="V133">
        <f t="shared" si="32"/>
        <v>116296.29629629628</v>
      </c>
      <c r="W133">
        <f t="shared" si="33"/>
        <v>1744.4444444444441</v>
      </c>
      <c r="AE133" t="s">
        <v>184</v>
      </c>
      <c r="AF133">
        <v>0.39926385842742051</v>
      </c>
      <c r="AG133">
        <v>0.12407107521551983</v>
      </c>
      <c r="AH133" s="16" t="s">
        <v>26</v>
      </c>
      <c r="AI133">
        <f t="shared" si="27"/>
        <v>4369.1518969818171</v>
      </c>
    </row>
    <row r="134" spans="1:35" s="16" customFormat="1" x14ac:dyDescent="0.2">
      <c r="A134" s="16">
        <v>1767</v>
      </c>
      <c r="B134" s="16">
        <v>20180814</v>
      </c>
      <c r="C134" s="16" t="s">
        <v>73</v>
      </c>
      <c r="D134" s="16" t="s">
        <v>25</v>
      </c>
      <c r="E134" s="16" t="s">
        <v>13</v>
      </c>
      <c r="F134" s="16" t="s">
        <v>26</v>
      </c>
      <c r="G134" s="16">
        <v>10</v>
      </c>
      <c r="H134" s="16">
        <v>78</v>
      </c>
      <c r="I134" s="16">
        <v>1</v>
      </c>
      <c r="J134" s="16" t="s">
        <v>47</v>
      </c>
      <c r="K134">
        <v>0.3</v>
      </c>
      <c r="L134" s="18">
        <v>185</v>
      </c>
      <c r="M134" s="18">
        <v>210</v>
      </c>
      <c r="N134" s="18">
        <v>160</v>
      </c>
      <c r="O134" s="18">
        <v>162</v>
      </c>
      <c r="P134" s="18">
        <v>175</v>
      </c>
      <c r="Q134" s="18">
        <v>166</v>
      </c>
      <c r="R134">
        <f t="shared" si="28"/>
        <v>1058</v>
      </c>
      <c r="S134" s="15">
        <f t="shared" si="29"/>
        <v>176.33333333333334</v>
      </c>
      <c r="T134">
        <f t="shared" si="30"/>
        <v>18.917364157478882</v>
      </c>
      <c r="U134">
        <f t="shared" si="31"/>
        <v>54</v>
      </c>
      <c r="V134">
        <f t="shared" si="32"/>
        <v>195925.9259259259</v>
      </c>
      <c r="W134">
        <f t="shared" si="33"/>
        <v>2938.8888888888882</v>
      </c>
      <c r="AE134" t="s">
        <v>184</v>
      </c>
      <c r="AF134">
        <v>0.28862623286631606</v>
      </c>
      <c r="AG134">
        <v>7.0099581144209694E-2</v>
      </c>
      <c r="AH134" s="16" t="s">
        <v>26</v>
      </c>
      <c r="AI134">
        <f t="shared" si="27"/>
        <v>10182.334639866582</v>
      </c>
    </row>
    <row r="135" spans="1:35" s="16" customFormat="1" x14ac:dyDescent="0.2">
      <c r="A135" s="16">
        <v>1769</v>
      </c>
      <c r="B135" s="16">
        <v>20180814</v>
      </c>
      <c r="C135" s="16" t="s">
        <v>73</v>
      </c>
      <c r="D135" s="16" t="s">
        <v>25</v>
      </c>
      <c r="E135" s="16" t="s">
        <v>13</v>
      </c>
      <c r="F135" s="16" t="s">
        <v>26</v>
      </c>
      <c r="G135" s="16">
        <v>10</v>
      </c>
      <c r="H135" s="16">
        <v>78</v>
      </c>
      <c r="I135" s="16">
        <v>2</v>
      </c>
      <c r="J135" s="16" t="s">
        <v>47</v>
      </c>
      <c r="K135">
        <v>0.3</v>
      </c>
      <c r="L135" s="18">
        <v>89</v>
      </c>
      <c r="M135" s="18">
        <v>106</v>
      </c>
      <c r="N135" s="18">
        <v>108</v>
      </c>
      <c r="O135" s="18">
        <v>106</v>
      </c>
      <c r="P135" s="18">
        <v>77</v>
      </c>
      <c r="Q135" s="18">
        <v>49</v>
      </c>
      <c r="R135">
        <f t="shared" si="28"/>
        <v>535</v>
      </c>
      <c r="S135" s="15">
        <f t="shared" si="29"/>
        <v>89.166666666666671</v>
      </c>
      <c r="T135">
        <f t="shared" si="30"/>
        <v>23.163908708736251</v>
      </c>
      <c r="U135">
        <f t="shared" si="31"/>
        <v>54</v>
      </c>
      <c r="V135">
        <f t="shared" si="32"/>
        <v>99074.074074074058</v>
      </c>
      <c r="W135">
        <f t="shared" si="33"/>
        <v>1486.1111111111109</v>
      </c>
      <c r="AE135" t="s">
        <v>184</v>
      </c>
      <c r="AF135">
        <v>0.28862623286631606</v>
      </c>
      <c r="AG135">
        <v>7.0099581144209694E-2</v>
      </c>
      <c r="AH135" s="16" t="s">
        <v>26</v>
      </c>
      <c r="AI135">
        <f t="shared" si="27"/>
        <v>5148.9121288550296</v>
      </c>
    </row>
    <row r="136" spans="1:35" s="16" customFormat="1" x14ac:dyDescent="0.2">
      <c r="A136" s="16">
        <v>1771</v>
      </c>
      <c r="B136" s="16">
        <v>20180814</v>
      </c>
      <c r="C136" s="16" t="s">
        <v>73</v>
      </c>
      <c r="D136" s="16" t="s">
        <v>25</v>
      </c>
      <c r="E136" s="16" t="s">
        <v>13</v>
      </c>
      <c r="F136" s="16" t="s">
        <v>27</v>
      </c>
      <c r="G136" s="16">
        <v>10</v>
      </c>
      <c r="H136" s="16">
        <v>79</v>
      </c>
      <c r="I136" s="16">
        <v>1</v>
      </c>
      <c r="J136" s="16" t="s">
        <v>47</v>
      </c>
      <c r="K136">
        <v>0.3</v>
      </c>
      <c r="L136" s="18">
        <v>84</v>
      </c>
      <c r="M136" s="18">
        <v>78</v>
      </c>
      <c r="N136" s="18">
        <v>56</v>
      </c>
      <c r="O136" s="18">
        <v>93</v>
      </c>
      <c r="P136" s="18">
        <v>96</v>
      </c>
      <c r="Q136" s="18">
        <v>72</v>
      </c>
      <c r="R136">
        <f t="shared" si="28"/>
        <v>479</v>
      </c>
      <c r="S136" s="15">
        <f t="shared" si="29"/>
        <v>79.833333333333329</v>
      </c>
      <c r="T136">
        <f t="shared" si="30"/>
        <v>14.729788412148599</v>
      </c>
      <c r="U136">
        <f t="shared" si="31"/>
        <v>54</v>
      </c>
      <c r="V136">
        <f t="shared" si="32"/>
        <v>88703.703703703679</v>
      </c>
      <c r="W136">
        <f t="shared" si="33"/>
        <v>1330.5555555555552</v>
      </c>
      <c r="AE136" t="s">
        <v>184</v>
      </c>
      <c r="AF136">
        <v>0.41420956659785346</v>
      </c>
      <c r="AG136">
        <v>9.9827841493999009E-2</v>
      </c>
      <c r="AH136" s="16" t="s">
        <v>26</v>
      </c>
      <c r="AI136">
        <f t="shared" ref="AI136:AI170" si="34">W136/AF136</f>
        <v>3212.2762554331853</v>
      </c>
    </row>
    <row r="137" spans="1:35" s="16" customFormat="1" x14ac:dyDescent="0.2">
      <c r="A137" s="16">
        <v>1773</v>
      </c>
      <c r="B137" s="16">
        <v>20180814</v>
      </c>
      <c r="C137" s="16" t="s">
        <v>73</v>
      </c>
      <c r="D137" s="16" t="s">
        <v>25</v>
      </c>
      <c r="E137" s="16" t="s">
        <v>13</v>
      </c>
      <c r="F137" s="16" t="s">
        <v>27</v>
      </c>
      <c r="G137" s="16">
        <v>10</v>
      </c>
      <c r="H137" s="16">
        <v>79</v>
      </c>
      <c r="I137" s="16">
        <v>2</v>
      </c>
      <c r="J137" s="16" t="s">
        <v>47</v>
      </c>
      <c r="K137">
        <v>0.3</v>
      </c>
      <c r="L137" s="18">
        <v>94</v>
      </c>
      <c r="M137" s="18">
        <v>92</v>
      </c>
      <c r="N137" s="18">
        <v>103</v>
      </c>
      <c r="O137" s="18">
        <v>110</v>
      </c>
      <c r="P137" s="18">
        <v>99</v>
      </c>
      <c r="Q137" s="18">
        <v>101</v>
      </c>
      <c r="R137">
        <f t="shared" si="28"/>
        <v>599</v>
      </c>
      <c r="S137" s="15">
        <f t="shared" si="29"/>
        <v>99.833333333333329</v>
      </c>
      <c r="T137">
        <f t="shared" si="30"/>
        <v>6.4935865795927183</v>
      </c>
      <c r="U137">
        <f t="shared" si="31"/>
        <v>54</v>
      </c>
      <c r="V137">
        <f t="shared" si="32"/>
        <v>110925.9259259259</v>
      </c>
      <c r="W137">
        <f t="shared" si="33"/>
        <v>1663.8888888888882</v>
      </c>
      <c r="AE137" t="s">
        <v>184</v>
      </c>
      <c r="AF137">
        <v>0.28905720701851101</v>
      </c>
      <c r="AG137">
        <v>6.6373682890095542E-2</v>
      </c>
      <c r="AH137" s="16" t="s">
        <v>26</v>
      </c>
      <c r="AI137">
        <f t="shared" si="34"/>
        <v>5756.2615582262024</v>
      </c>
    </row>
    <row r="138" spans="1:35" s="16" customFormat="1" x14ac:dyDescent="0.2">
      <c r="A138" s="16">
        <v>1775</v>
      </c>
      <c r="B138" s="16">
        <v>20180814</v>
      </c>
      <c r="C138" s="16" t="s">
        <v>73</v>
      </c>
      <c r="D138" s="16" t="s">
        <v>25</v>
      </c>
      <c r="E138" s="16" t="s">
        <v>13</v>
      </c>
      <c r="F138" s="16" t="s">
        <v>27</v>
      </c>
      <c r="G138" s="16">
        <v>10</v>
      </c>
      <c r="H138" s="16">
        <v>80</v>
      </c>
      <c r="I138" s="16">
        <v>1</v>
      </c>
      <c r="J138" s="16" t="s">
        <v>47</v>
      </c>
      <c r="K138">
        <v>0.3</v>
      </c>
      <c r="L138" s="18">
        <v>74</v>
      </c>
      <c r="M138" s="18">
        <v>98</v>
      </c>
      <c r="N138" s="18">
        <v>54</v>
      </c>
      <c r="O138" s="18">
        <v>61</v>
      </c>
      <c r="P138" s="18">
        <v>64</v>
      </c>
      <c r="Q138" s="18">
        <v>66</v>
      </c>
      <c r="R138">
        <f t="shared" si="28"/>
        <v>417</v>
      </c>
      <c r="S138" s="15">
        <f t="shared" si="29"/>
        <v>69.5</v>
      </c>
      <c r="T138">
        <f t="shared" si="30"/>
        <v>15.411035007422441</v>
      </c>
      <c r="U138">
        <f t="shared" si="31"/>
        <v>54</v>
      </c>
      <c r="V138">
        <f t="shared" si="32"/>
        <v>77222.222222222204</v>
      </c>
      <c r="W138">
        <f t="shared" si="33"/>
        <v>1158.333333333333</v>
      </c>
      <c r="AE138" t="s">
        <v>184</v>
      </c>
      <c r="AF138">
        <v>0.25049127740243049</v>
      </c>
      <c r="AG138">
        <v>5.756924654738791E-2</v>
      </c>
      <c r="AH138" s="16" t="s">
        <v>26</v>
      </c>
      <c r="AI138">
        <f t="shared" si="34"/>
        <v>4624.2461827219449</v>
      </c>
    </row>
    <row r="139" spans="1:35" s="16" customFormat="1" x14ac:dyDescent="0.2">
      <c r="A139" s="16">
        <v>1777</v>
      </c>
      <c r="B139" s="16">
        <v>20180814</v>
      </c>
      <c r="C139" s="16" t="s">
        <v>73</v>
      </c>
      <c r="D139" s="16" t="s">
        <v>25</v>
      </c>
      <c r="E139" s="16" t="s">
        <v>13</v>
      </c>
      <c r="F139" s="16" t="s">
        <v>27</v>
      </c>
      <c r="G139" s="16">
        <v>10</v>
      </c>
      <c r="H139" s="16">
        <v>80</v>
      </c>
      <c r="I139" s="16">
        <v>2</v>
      </c>
      <c r="J139" s="16" t="s">
        <v>47</v>
      </c>
      <c r="K139">
        <v>0.3</v>
      </c>
      <c r="L139" s="18">
        <v>76</v>
      </c>
      <c r="M139" s="18">
        <v>80</v>
      </c>
      <c r="N139" s="18">
        <v>81</v>
      </c>
      <c r="O139" s="18">
        <v>93</v>
      </c>
      <c r="P139" s="18">
        <v>94</v>
      </c>
      <c r="Q139" s="18">
        <v>91</v>
      </c>
      <c r="R139">
        <f t="shared" si="28"/>
        <v>515</v>
      </c>
      <c r="S139" s="15">
        <f t="shared" si="29"/>
        <v>85.833333333333329</v>
      </c>
      <c r="T139">
        <f t="shared" si="30"/>
        <v>7.7308904187465153</v>
      </c>
      <c r="U139">
        <f t="shared" si="31"/>
        <v>54</v>
      </c>
      <c r="V139">
        <f t="shared" si="32"/>
        <v>95370.37037037035</v>
      </c>
      <c r="W139">
        <f t="shared" si="33"/>
        <v>1430.5555555555552</v>
      </c>
      <c r="AE139" t="s">
        <v>184</v>
      </c>
      <c r="AF139">
        <v>0.25049127740243049</v>
      </c>
      <c r="AG139">
        <v>5.756924654738791E-2</v>
      </c>
      <c r="AH139" s="16" t="s">
        <v>26</v>
      </c>
      <c r="AI139">
        <f t="shared" si="34"/>
        <v>5710.9994822585177</v>
      </c>
    </row>
    <row r="140" spans="1:35" s="16" customFormat="1" x14ac:dyDescent="0.2">
      <c r="A140" s="16">
        <v>1779</v>
      </c>
      <c r="B140" s="16">
        <v>20180814</v>
      </c>
      <c r="C140" s="16" t="s">
        <v>73</v>
      </c>
      <c r="D140" s="16" t="s">
        <v>25</v>
      </c>
      <c r="E140" s="16" t="s">
        <v>13</v>
      </c>
      <c r="F140" s="16" t="s">
        <v>27</v>
      </c>
      <c r="G140" s="16">
        <v>10</v>
      </c>
      <c r="H140" s="16">
        <v>81</v>
      </c>
      <c r="I140" s="16">
        <v>1</v>
      </c>
      <c r="J140" s="16" t="s">
        <v>47</v>
      </c>
      <c r="K140">
        <v>0.3</v>
      </c>
      <c r="L140" s="18">
        <v>69</v>
      </c>
      <c r="M140" s="18">
        <v>86</v>
      </c>
      <c r="N140" s="18">
        <v>83</v>
      </c>
      <c r="O140" s="18">
        <v>91</v>
      </c>
      <c r="P140" s="18">
        <v>71</v>
      </c>
      <c r="Q140" s="18">
        <v>90</v>
      </c>
      <c r="R140">
        <f t="shared" si="28"/>
        <v>490</v>
      </c>
      <c r="S140" s="15">
        <f t="shared" si="29"/>
        <v>81.666666666666671</v>
      </c>
      <c r="T140">
        <f t="shared" si="30"/>
        <v>9.500877152487929</v>
      </c>
      <c r="U140">
        <f t="shared" si="31"/>
        <v>54</v>
      </c>
      <c r="V140">
        <f t="shared" si="32"/>
        <v>90740.740740740715</v>
      </c>
      <c r="W140">
        <f t="shared" si="33"/>
        <v>1361.1111111111109</v>
      </c>
      <c r="AE140" t="s">
        <v>184</v>
      </c>
      <c r="AF140">
        <v>0.25637333368762427</v>
      </c>
      <c r="AG140">
        <v>6.9862945958092199E-2</v>
      </c>
      <c r="AH140" s="16" t="s">
        <v>26</v>
      </c>
      <c r="AI140">
        <f t="shared" si="34"/>
        <v>5309.0978360859644</v>
      </c>
    </row>
    <row r="141" spans="1:35" s="16" customFormat="1" x14ac:dyDescent="0.2">
      <c r="A141" s="16">
        <v>1781</v>
      </c>
      <c r="B141" s="16">
        <v>20180814</v>
      </c>
      <c r="C141" s="16" t="s">
        <v>73</v>
      </c>
      <c r="D141" s="16" t="s">
        <v>25</v>
      </c>
      <c r="E141" s="16" t="s">
        <v>13</v>
      </c>
      <c r="F141" s="16" t="s">
        <v>27</v>
      </c>
      <c r="G141" s="16">
        <v>8</v>
      </c>
      <c r="H141" s="16">
        <v>82</v>
      </c>
      <c r="I141" s="16">
        <v>1</v>
      </c>
      <c r="J141" s="16" t="s">
        <v>47</v>
      </c>
      <c r="K141">
        <v>0.3</v>
      </c>
      <c r="L141" s="18">
        <v>56</v>
      </c>
      <c r="M141" s="18">
        <v>47</v>
      </c>
      <c r="N141" s="18">
        <v>34</v>
      </c>
      <c r="O141" s="18">
        <v>54</v>
      </c>
      <c r="P141" s="18">
        <v>62</v>
      </c>
      <c r="Q141" s="18">
        <v>50</v>
      </c>
      <c r="R141">
        <f t="shared" si="28"/>
        <v>303</v>
      </c>
      <c r="S141" s="15">
        <f t="shared" si="29"/>
        <v>50.5</v>
      </c>
      <c r="T141">
        <f t="shared" si="30"/>
        <v>9.5864487689654929</v>
      </c>
      <c r="U141">
        <f t="shared" si="31"/>
        <v>54</v>
      </c>
      <c r="V141">
        <f t="shared" si="32"/>
        <v>56111.111111111102</v>
      </c>
      <c r="W141">
        <f t="shared" si="33"/>
        <v>841.6666666666664</v>
      </c>
      <c r="AE141" t="s">
        <v>184</v>
      </c>
      <c r="AF141">
        <v>0.2588815812622503</v>
      </c>
      <c r="AG141">
        <v>8.1301581369106785E-2</v>
      </c>
      <c r="AH141" s="16" t="s">
        <v>26</v>
      </c>
      <c r="AI141">
        <f t="shared" si="34"/>
        <v>3251.164731623172</v>
      </c>
    </row>
    <row r="142" spans="1:35" s="16" customFormat="1" x14ac:dyDescent="0.2">
      <c r="A142" s="16">
        <v>1782</v>
      </c>
      <c r="B142" s="16">
        <v>20180814</v>
      </c>
      <c r="C142" s="16" t="s">
        <v>73</v>
      </c>
      <c r="D142" s="16" t="s">
        <v>25</v>
      </c>
      <c r="E142" s="16" t="s">
        <v>13</v>
      </c>
      <c r="F142" s="16" t="s">
        <v>27</v>
      </c>
      <c r="G142" s="16">
        <v>10</v>
      </c>
      <c r="H142" s="16">
        <v>82</v>
      </c>
      <c r="I142" s="16">
        <v>2</v>
      </c>
      <c r="J142" s="16" t="s">
        <v>47</v>
      </c>
      <c r="K142">
        <v>0.3</v>
      </c>
      <c r="L142" s="18">
        <v>108</v>
      </c>
      <c r="M142" s="18">
        <v>77</v>
      </c>
      <c r="N142" s="18">
        <v>95</v>
      </c>
      <c r="O142" s="18">
        <v>93</v>
      </c>
      <c r="P142" s="18">
        <v>85</v>
      </c>
      <c r="Q142" s="18">
        <v>92</v>
      </c>
      <c r="R142">
        <f t="shared" si="28"/>
        <v>550</v>
      </c>
      <c r="S142" s="15">
        <f t="shared" si="29"/>
        <v>91.666666666666671</v>
      </c>
      <c r="T142">
        <f t="shared" si="30"/>
        <v>10.385887861259969</v>
      </c>
      <c r="U142">
        <f t="shared" si="31"/>
        <v>54</v>
      </c>
      <c r="V142">
        <f t="shared" si="32"/>
        <v>101851.85185185182</v>
      </c>
      <c r="W142">
        <f t="shared" si="33"/>
        <v>1527.7777777777774</v>
      </c>
      <c r="AE142" t="s">
        <v>184</v>
      </c>
      <c r="AF142">
        <v>0.24919238591980383</v>
      </c>
      <c r="AG142">
        <v>5.1138769666108377E-2</v>
      </c>
      <c r="AH142" s="16" t="s">
        <v>26</v>
      </c>
      <c r="AI142">
        <f t="shared" si="34"/>
        <v>6130.9167699427762</v>
      </c>
    </row>
    <row r="143" spans="1:35" s="16" customFormat="1" x14ac:dyDescent="0.2">
      <c r="A143" s="16">
        <v>1785</v>
      </c>
      <c r="B143" s="16">
        <v>20180814</v>
      </c>
      <c r="C143" s="16" t="s">
        <v>73</v>
      </c>
      <c r="D143" s="16" t="s">
        <v>25</v>
      </c>
      <c r="E143" s="16" t="s">
        <v>13</v>
      </c>
      <c r="F143" s="16" t="s">
        <v>27</v>
      </c>
      <c r="G143" s="16">
        <v>10</v>
      </c>
      <c r="H143" s="16">
        <v>83</v>
      </c>
      <c r="I143" s="16">
        <v>1</v>
      </c>
      <c r="J143" s="16" t="s">
        <v>47</v>
      </c>
      <c r="K143">
        <v>0.3</v>
      </c>
      <c r="L143" s="18">
        <v>129</v>
      </c>
      <c r="M143" s="18">
        <v>136</v>
      </c>
      <c r="N143" s="18">
        <v>62</v>
      </c>
      <c r="O143" s="18">
        <v>141</v>
      </c>
      <c r="P143" s="18">
        <v>130</v>
      </c>
      <c r="Q143" s="18">
        <v>152</v>
      </c>
      <c r="R143">
        <f t="shared" si="28"/>
        <v>750</v>
      </c>
      <c r="S143" s="15">
        <f t="shared" si="29"/>
        <v>125</v>
      </c>
      <c r="T143">
        <f t="shared" si="30"/>
        <v>31.98749755763961</v>
      </c>
      <c r="U143">
        <f t="shared" si="31"/>
        <v>54</v>
      </c>
      <c r="V143">
        <f t="shared" si="32"/>
        <v>138888.88888888885</v>
      </c>
      <c r="W143">
        <f t="shared" si="33"/>
        <v>2083.3333333333326</v>
      </c>
      <c r="AE143" t="s">
        <v>184</v>
      </c>
      <c r="AF143">
        <v>0.39052729869729746</v>
      </c>
      <c r="AG143">
        <v>0.11611196113587796</v>
      </c>
      <c r="AH143" s="16" t="s">
        <v>26</v>
      </c>
      <c r="AI143">
        <f t="shared" si="34"/>
        <v>5334.6676155106634</v>
      </c>
    </row>
    <row r="144" spans="1:35" s="16" customFormat="1" x14ac:dyDescent="0.2">
      <c r="A144" s="16">
        <v>1787</v>
      </c>
      <c r="B144" s="16">
        <v>20180814</v>
      </c>
      <c r="C144" s="16" t="s">
        <v>73</v>
      </c>
      <c r="D144" s="16" t="s">
        <v>25</v>
      </c>
      <c r="E144" s="16" t="s">
        <v>13</v>
      </c>
      <c r="F144" s="16" t="s">
        <v>27</v>
      </c>
      <c r="G144" s="16">
        <v>10</v>
      </c>
      <c r="H144" s="16">
        <v>83</v>
      </c>
      <c r="I144" s="16">
        <v>2</v>
      </c>
      <c r="J144" s="16" t="s">
        <v>47</v>
      </c>
      <c r="K144">
        <v>0.3</v>
      </c>
      <c r="L144" s="18">
        <v>105</v>
      </c>
      <c r="M144" s="18">
        <v>88</v>
      </c>
      <c r="N144" s="18">
        <v>108</v>
      </c>
      <c r="O144" s="18">
        <v>91</v>
      </c>
      <c r="P144" s="18">
        <v>88</v>
      </c>
      <c r="Q144" s="18">
        <v>99</v>
      </c>
      <c r="R144">
        <f t="shared" si="28"/>
        <v>579</v>
      </c>
      <c r="S144" s="15">
        <f t="shared" si="29"/>
        <v>96.5</v>
      </c>
      <c r="T144">
        <f t="shared" si="30"/>
        <v>8.7806605674060769</v>
      </c>
      <c r="U144">
        <f t="shared" si="31"/>
        <v>54</v>
      </c>
      <c r="V144">
        <f t="shared" si="32"/>
        <v>107222.2222222222</v>
      </c>
      <c r="W144">
        <f t="shared" si="33"/>
        <v>1608.333333333333</v>
      </c>
      <c r="AE144" t="s">
        <v>184</v>
      </c>
      <c r="AF144">
        <v>0.30983161675890425</v>
      </c>
      <c r="AG144">
        <v>0.10138216765251334</v>
      </c>
      <c r="AH144" s="16" t="s">
        <v>26</v>
      </c>
      <c r="AI144">
        <f t="shared" si="34"/>
        <v>5190.9916430022022</v>
      </c>
    </row>
    <row r="145" spans="1:35" s="16" customFormat="1" x14ac:dyDescent="0.2">
      <c r="A145" s="16">
        <v>1789</v>
      </c>
      <c r="B145" s="16">
        <v>20180814</v>
      </c>
      <c r="C145" s="16" t="s">
        <v>73</v>
      </c>
      <c r="D145" s="16" t="s">
        <v>25</v>
      </c>
      <c r="E145" s="16" t="s">
        <v>13</v>
      </c>
      <c r="F145" s="16" t="s">
        <v>27</v>
      </c>
      <c r="G145" s="16">
        <v>10</v>
      </c>
      <c r="H145" s="16">
        <v>84</v>
      </c>
      <c r="I145" s="16">
        <v>1</v>
      </c>
      <c r="J145" s="16" t="s">
        <v>47</v>
      </c>
      <c r="K145">
        <v>0.3</v>
      </c>
      <c r="L145" s="18">
        <v>116</v>
      </c>
      <c r="M145" s="18">
        <v>109</v>
      </c>
      <c r="N145" s="18">
        <v>122</v>
      </c>
      <c r="O145" s="18">
        <v>128</v>
      </c>
      <c r="P145" s="18">
        <v>113</v>
      </c>
      <c r="Q145" s="18">
        <v>108</v>
      </c>
      <c r="R145">
        <f t="shared" si="28"/>
        <v>696</v>
      </c>
      <c r="S145" s="15">
        <f t="shared" si="29"/>
        <v>116</v>
      </c>
      <c r="T145">
        <f t="shared" si="30"/>
        <v>7.7717436910901787</v>
      </c>
      <c r="U145">
        <f t="shared" si="31"/>
        <v>54</v>
      </c>
      <c r="V145">
        <f t="shared" si="32"/>
        <v>128888.88888888886</v>
      </c>
      <c r="W145">
        <f t="shared" si="33"/>
        <v>1933.3333333333328</v>
      </c>
      <c r="AE145" t="s">
        <v>184</v>
      </c>
      <c r="AF145">
        <v>0.23888522978241841</v>
      </c>
      <c r="AG145">
        <v>4.8632437952430489E-2</v>
      </c>
      <c r="AH145" s="16" t="s">
        <v>26</v>
      </c>
      <c r="AI145">
        <f t="shared" si="34"/>
        <v>8093.1472200866192</v>
      </c>
    </row>
    <row r="146" spans="1:35" s="16" customFormat="1" x14ac:dyDescent="0.2">
      <c r="A146" s="16">
        <v>1791</v>
      </c>
      <c r="B146" s="16">
        <v>20180814</v>
      </c>
      <c r="C146" s="16" t="s">
        <v>73</v>
      </c>
      <c r="D146" s="16" t="s">
        <v>25</v>
      </c>
      <c r="E146" s="16" t="s">
        <v>13</v>
      </c>
      <c r="F146" s="16" t="s">
        <v>27</v>
      </c>
      <c r="G146" s="16">
        <v>3</v>
      </c>
      <c r="H146" s="16">
        <v>84</v>
      </c>
      <c r="I146" s="16">
        <v>2</v>
      </c>
      <c r="J146" s="16" t="s">
        <v>47</v>
      </c>
      <c r="K146">
        <v>0.3</v>
      </c>
      <c r="L146" s="18">
        <v>14</v>
      </c>
      <c r="M146" s="18">
        <v>10</v>
      </c>
      <c r="N146" s="18">
        <v>15</v>
      </c>
      <c r="O146" s="18">
        <v>11</v>
      </c>
      <c r="P146" s="18">
        <v>12</v>
      </c>
      <c r="Q146" s="18">
        <v>13</v>
      </c>
      <c r="R146">
        <f t="shared" si="28"/>
        <v>75</v>
      </c>
      <c r="S146" s="15">
        <f t="shared" si="29"/>
        <v>12.5</v>
      </c>
      <c r="T146">
        <f t="shared" si="30"/>
        <v>1.8708286933869707</v>
      </c>
      <c r="U146">
        <f t="shared" si="31"/>
        <v>54</v>
      </c>
      <c r="V146">
        <f t="shared" si="32"/>
        <v>13888.888888888885</v>
      </c>
      <c r="W146">
        <f t="shared" si="33"/>
        <v>208.33333333333326</v>
      </c>
      <c r="AE146" t="s">
        <v>184</v>
      </c>
      <c r="AF146">
        <v>0.24376837384350347</v>
      </c>
      <c r="AG146">
        <v>4.8336987977492016E-2</v>
      </c>
      <c r="AH146" s="16" t="s">
        <v>26</v>
      </c>
      <c r="AI146">
        <f t="shared" si="34"/>
        <v>854.63643231701951</v>
      </c>
    </row>
    <row r="147" spans="1:35" s="16" customFormat="1" x14ac:dyDescent="0.2">
      <c r="A147" s="16">
        <v>1801</v>
      </c>
      <c r="B147" s="16">
        <v>20180815</v>
      </c>
      <c r="C147" s="16" t="s">
        <v>73</v>
      </c>
      <c r="D147" s="16" t="s">
        <v>25</v>
      </c>
      <c r="E147" s="16" t="s">
        <v>13</v>
      </c>
      <c r="F147" s="16" t="s">
        <v>26</v>
      </c>
      <c r="G147" s="16">
        <v>10</v>
      </c>
      <c r="H147" s="16">
        <v>85</v>
      </c>
      <c r="I147" s="16">
        <v>1</v>
      </c>
      <c r="J147" s="16" t="s">
        <v>47</v>
      </c>
      <c r="K147">
        <v>0.3</v>
      </c>
      <c r="L147" s="18">
        <v>148</v>
      </c>
      <c r="M147" s="18">
        <v>199</v>
      </c>
      <c r="N147" s="18">
        <v>96</v>
      </c>
      <c r="O147" s="18">
        <v>129</v>
      </c>
      <c r="P147" s="18">
        <v>142</v>
      </c>
      <c r="Q147" s="18">
        <v>175</v>
      </c>
      <c r="R147">
        <f t="shared" si="28"/>
        <v>889</v>
      </c>
      <c r="S147" s="15">
        <f t="shared" si="29"/>
        <v>148.16666666666666</v>
      </c>
      <c r="T147">
        <f t="shared" si="30"/>
        <v>35.863165876239492</v>
      </c>
      <c r="U147">
        <f t="shared" si="31"/>
        <v>54</v>
      </c>
      <c r="V147">
        <f t="shared" si="32"/>
        <v>164629.62962962961</v>
      </c>
      <c r="W147">
        <f t="shared" si="33"/>
        <v>2469.4444444444443</v>
      </c>
      <c r="AE147" t="s">
        <v>184</v>
      </c>
      <c r="AF147">
        <v>0.30698973204446689</v>
      </c>
      <c r="AG147">
        <v>3.546766510129603E-2</v>
      </c>
      <c r="AH147" s="16" t="s">
        <v>26</v>
      </c>
      <c r="AI147">
        <f t="shared" si="34"/>
        <v>8044.0620212233998</v>
      </c>
    </row>
    <row r="148" spans="1:35" s="16" customFormat="1" x14ac:dyDescent="0.2">
      <c r="A148" s="16">
        <v>1803</v>
      </c>
      <c r="B148" s="16">
        <v>20180815</v>
      </c>
      <c r="C148" s="16" t="s">
        <v>73</v>
      </c>
      <c r="D148" s="16" t="s">
        <v>25</v>
      </c>
      <c r="E148" s="16" t="s">
        <v>13</v>
      </c>
      <c r="F148" s="16" t="s">
        <v>26</v>
      </c>
      <c r="G148" s="16">
        <v>10</v>
      </c>
      <c r="H148" s="16">
        <v>85</v>
      </c>
      <c r="I148" s="16">
        <v>2</v>
      </c>
      <c r="J148" s="16" t="s">
        <v>47</v>
      </c>
      <c r="K148">
        <v>0.3</v>
      </c>
      <c r="L148" s="18">
        <v>132</v>
      </c>
      <c r="M148" s="18">
        <v>122</v>
      </c>
      <c r="N148" s="18">
        <v>111</v>
      </c>
      <c r="O148" s="18">
        <v>140</v>
      </c>
      <c r="P148" s="18">
        <v>129</v>
      </c>
      <c r="Q148" s="18">
        <v>120</v>
      </c>
      <c r="R148">
        <f t="shared" si="28"/>
        <v>754</v>
      </c>
      <c r="S148" s="15">
        <f t="shared" si="29"/>
        <v>125.66666666666667</v>
      </c>
      <c r="T148">
        <f t="shared" si="30"/>
        <v>10.171856598805681</v>
      </c>
      <c r="U148">
        <f t="shared" si="31"/>
        <v>54</v>
      </c>
      <c r="V148">
        <f t="shared" si="32"/>
        <v>139629.62962962961</v>
      </c>
      <c r="W148">
        <f t="shared" si="33"/>
        <v>2094.4444444444443</v>
      </c>
      <c r="AE148" t="s">
        <v>130</v>
      </c>
      <c r="AF148">
        <v>0.1760285152887594</v>
      </c>
      <c r="AG148">
        <v>3.2124166534823251E-2</v>
      </c>
      <c r="AH148" t="s">
        <v>27</v>
      </c>
      <c r="AI148">
        <f t="shared" si="34"/>
        <v>11898.324774305409</v>
      </c>
    </row>
    <row r="149" spans="1:35" s="16" customFormat="1" x14ac:dyDescent="0.2">
      <c r="A149" s="16">
        <v>1805</v>
      </c>
      <c r="B149" s="16">
        <v>20180815</v>
      </c>
      <c r="C149" s="16" t="s">
        <v>73</v>
      </c>
      <c r="D149" s="16" t="s">
        <v>25</v>
      </c>
      <c r="E149" s="16" t="s">
        <v>13</v>
      </c>
      <c r="F149" s="16" t="s">
        <v>26</v>
      </c>
      <c r="G149" s="16">
        <v>10</v>
      </c>
      <c r="H149" s="16">
        <v>86</v>
      </c>
      <c r="I149" s="16">
        <v>1</v>
      </c>
      <c r="J149" s="16" t="s">
        <v>47</v>
      </c>
      <c r="K149">
        <v>0.3</v>
      </c>
      <c r="L149" s="18">
        <v>94</v>
      </c>
      <c r="M149" s="18">
        <v>113</v>
      </c>
      <c r="N149" s="18">
        <v>117</v>
      </c>
      <c r="O149" s="18">
        <v>122</v>
      </c>
      <c r="P149" s="18">
        <v>116</v>
      </c>
      <c r="Q149" s="18">
        <v>114</v>
      </c>
      <c r="R149">
        <f t="shared" si="28"/>
        <v>676</v>
      </c>
      <c r="S149" s="15">
        <f t="shared" si="29"/>
        <v>112.66666666666667</v>
      </c>
      <c r="T149">
        <f t="shared" si="30"/>
        <v>9.6678160236253294</v>
      </c>
      <c r="U149">
        <f t="shared" si="31"/>
        <v>54</v>
      </c>
      <c r="V149">
        <f t="shared" si="32"/>
        <v>125185.18518518515</v>
      </c>
      <c r="W149">
        <f t="shared" si="33"/>
        <v>1877.7777777777774</v>
      </c>
      <c r="AE149" t="s">
        <v>130</v>
      </c>
      <c r="AF149">
        <v>0.1760285152887594</v>
      </c>
      <c r="AG149">
        <v>3.2124166534823251E-2</v>
      </c>
      <c r="AH149" t="s">
        <v>27</v>
      </c>
      <c r="AI149">
        <f t="shared" si="34"/>
        <v>10667.463590756572</v>
      </c>
    </row>
    <row r="150" spans="1:35" s="16" customFormat="1" x14ac:dyDescent="0.2">
      <c r="A150" s="16">
        <v>1807</v>
      </c>
      <c r="B150" s="16">
        <v>20180815</v>
      </c>
      <c r="C150" s="16" t="s">
        <v>73</v>
      </c>
      <c r="D150" s="16" t="s">
        <v>25</v>
      </c>
      <c r="E150" s="16" t="s">
        <v>13</v>
      </c>
      <c r="F150" s="16" t="s">
        <v>26</v>
      </c>
      <c r="G150" s="16">
        <v>10</v>
      </c>
      <c r="H150" s="16">
        <v>86</v>
      </c>
      <c r="I150" s="16">
        <v>2</v>
      </c>
      <c r="J150" s="16" t="s">
        <v>47</v>
      </c>
      <c r="K150">
        <v>0.3</v>
      </c>
      <c r="L150" s="18">
        <v>78</v>
      </c>
      <c r="M150" s="18">
        <v>106</v>
      </c>
      <c r="N150" s="18">
        <v>129</v>
      </c>
      <c r="O150" s="18">
        <v>120</v>
      </c>
      <c r="P150" s="18">
        <v>89</v>
      </c>
      <c r="Q150" s="18">
        <v>112</v>
      </c>
      <c r="R150">
        <f t="shared" si="28"/>
        <v>634</v>
      </c>
      <c r="S150" s="15">
        <f t="shared" si="29"/>
        <v>105.66666666666667</v>
      </c>
      <c r="T150">
        <f t="shared" si="30"/>
        <v>19.148542155126737</v>
      </c>
      <c r="U150">
        <f t="shared" si="31"/>
        <v>54</v>
      </c>
      <c r="V150">
        <f t="shared" si="32"/>
        <v>117407.40740740739</v>
      </c>
      <c r="W150">
        <f t="shared" si="33"/>
        <v>1761.1111111111106</v>
      </c>
      <c r="AE150" t="s">
        <v>130</v>
      </c>
      <c r="AF150">
        <v>0.17761559553747538</v>
      </c>
      <c r="AG150">
        <v>4.9101926369871485E-2</v>
      </c>
      <c r="AH150" t="s">
        <v>27</v>
      </c>
      <c r="AI150">
        <f t="shared" si="34"/>
        <v>9915.2954771898458</v>
      </c>
    </row>
    <row r="151" spans="1:35" s="16" customFormat="1" x14ac:dyDescent="0.2">
      <c r="A151" s="16">
        <v>1809</v>
      </c>
      <c r="B151" s="16">
        <v>20180815</v>
      </c>
      <c r="C151" s="16" t="s">
        <v>73</v>
      </c>
      <c r="D151" s="16" t="s">
        <v>25</v>
      </c>
      <c r="E151" s="16" t="s">
        <v>13</v>
      </c>
      <c r="F151" s="16" t="s">
        <v>26</v>
      </c>
      <c r="G151" s="16">
        <v>10</v>
      </c>
      <c r="H151" s="16">
        <v>87</v>
      </c>
      <c r="I151" s="16">
        <v>1</v>
      </c>
      <c r="J151" s="16" t="s">
        <v>47</v>
      </c>
      <c r="K151">
        <v>0.3</v>
      </c>
      <c r="L151" s="18">
        <v>91</v>
      </c>
      <c r="M151" s="18">
        <v>93</v>
      </c>
      <c r="N151" s="18">
        <v>86</v>
      </c>
      <c r="O151" s="18">
        <v>150</v>
      </c>
      <c r="P151" s="18">
        <v>100</v>
      </c>
      <c r="Q151" s="18">
        <v>128</v>
      </c>
      <c r="R151">
        <f t="shared" si="28"/>
        <v>648</v>
      </c>
      <c r="S151" s="15">
        <f t="shared" si="29"/>
        <v>108</v>
      </c>
      <c r="T151">
        <f t="shared" si="30"/>
        <v>25.400787389370432</v>
      </c>
      <c r="U151">
        <f t="shared" si="31"/>
        <v>54</v>
      </c>
      <c r="V151">
        <f t="shared" si="32"/>
        <v>119999.99999999997</v>
      </c>
      <c r="W151">
        <f t="shared" si="33"/>
        <v>1799.9999999999995</v>
      </c>
      <c r="AE151" t="s">
        <v>130</v>
      </c>
      <c r="AF151">
        <v>0.17761559553747538</v>
      </c>
      <c r="AG151">
        <v>4.9101926369871485E-2</v>
      </c>
      <c r="AH151" t="s">
        <v>27</v>
      </c>
      <c r="AI151">
        <f t="shared" si="34"/>
        <v>10134.24521958836</v>
      </c>
    </row>
    <row r="152" spans="1:35" s="16" customFormat="1" x14ac:dyDescent="0.2">
      <c r="A152" s="16">
        <v>1811</v>
      </c>
      <c r="B152" s="16">
        <v>20180815</v>
      </c>
      <c r="C152" s="16" t="s">
        <v>73</v>
      </c>
      <c r="D152" s="16" t="s">
        <v>25</v>
      </c>
      <c r="E152" s="16" t="s">
        <v>13</v>
      </c>
      <c r="F152" s="16" t="s">
        <v>26</v>
      </c>
      <c r="G152" s="16">
        <v>10</v>
      </c>
      <c r="H152" s="16">
        <v>87</v>
      </c>
      <c r="I152" s="16">
        <v>2</v>
      </c>
      <c r="J152" s="16" t="s">
        <v>47</v>
      </c>
      <c r="K152">
        <v>0.3</v>
      </c>
      <c r="L152" s="18">
        <v>155</v>
      </c>
      <c r="M152" s="18">
        <v>200</v>
      </c>
      <c r="N152" s="18">
        <v>90</v>
      </c>
      <c r="O152" s="18">
        <v>180</v>
      </c>
      <c r="P152" s="18">
        <v>149</v>
      </c>
      <c r="Q152" s="18">
        <v>153</v>
      </c>
      <c r="R152">
        <f t="shared" si="28"/>
        <v>927</v>
      </c>
      <c r="S152" s="15">
        <f t="shared" si="29"/>
        <v>154.5</v>
      </c>
      <c r="T152">
        <f t="shared" si="30"/>
        <v>37.184674262389336</v>
      </c>
      <c r="U152">
        <f t="shared" si="31"/>
        <v>54</v>
      </c>
      <c r="V152">
        <f t="shared" si="32"/>
        <v>171666.66666666663</v>
      </c>
      <c r="W152">
        <f t="shared" si="33"/>
        <v>2574.9999999999991</v>
      </c>
      <c r="AE152" t="s">
        <v>130</v>
      </c>
      <c r="AF152">
        <v>0.1908286106396985</v>
      </c>
      <c r="AG152">
        <v>6.3954980559840266E-2</v>
      </c>
      <c r="AH152" t="s">
        <v>27</v>
      </c>
      <c r="AI152">
        <f t="shared" si="34"/>
        <v>13493.783722304774</v>
      </c>
    </row>
    <row r="153" spans="1:35" s="16" customFormat="1" x14ac:dyDescent="0.2">
      <c r="A153" s="16">
        <v>1813</v>
      </c>
      <c r="B153" s="16">
        <v>20180815</v>
      </c>
      <c r="C153" s="16" t="s">
        <v>73</v>
      </c>
      <c r="D153" s="16" t="s">
        <v>25</v>
      </c>
      <c r="E153" s="16" t="s">
        <v>13</v>
      </c>
      <c r="F153" s="16" t="s">
        <v>26</v>
      </c>
      <c r="G153" s="16">
        <v>10</v>
      </c>
      <c r="H153" s="16">
        <v>88</v>
      </c>
      <c r="I153" s="16">
        <v>1</v>
      </c>
      <c r="J153" s="16" t="s">
        <v>47</v>
      </c>
      <c r="K153">
        <v>0.3</v>
      </c>
      <c r="L153" s="18">
        <v>162</v>
      </c>
      <c r="M153" s="18">
        <v>197</v>
      </c>
      <c r="N153" s="18">
        <v>165</v>
      </c>
      <c r="O153" s="18">
        <v>191</v>
      </c>
      <c r="P153" s="18">
        <v>147</v>
      </c>
      <c r="Q153" s="18">
        <v>182</v>
      </c>
      <c r="R153">
        <f t="shared" si="28"/>
        <v>1044</v>
      </c>
      <c r="S153" s="15">
        <f t="shared" si="29"/>
        <v>174</v>
      </c>
      <c r="T153">
        <f t="shared" si="30"/>
        <v>19.162463307205574</v>
      </c>
      <c r="U153">
        <f t="shared" si="31"/>
        <v>54</v>
      </c>
      <c r="V153">
        <f t="shared" si="32"/>
        <v>193333.33333333328</v>
      </c>
      <c r="W153">
        <f t="shared" si="33"/>
        <v>2899.9999999999991</v>
      </c>
      <c r="AE153" t="s">
        <v>130</v>
      </c>
      <c r="AF153">
        <v>0.24907394787676349</v>
      </c>
      <c r="AG153">
        <v>8.5952422236572984E-2</v>
      </c>
      <c r="AH153" s="16" t="s">
        <v>27</v>
      </c>
      <c r="AI153">
        <f t="shared" si="34"/>
        <v>11643.12857575477</v>
      </c>
    </row>
    <row r="154" spans="1:35" s="16" customFormat="1" x14ac:dyDescent="0.2">
      <c r="A154" s="16">
        <v>1815</v>
      </c>
      <c r="B154" s="16">
        <v>20180815</v>
      </c>
      <c r="C154" s="16" t="s">
        <v>73</v>
      </c>
      <c r="D154" s="16" t="s">
        <v>25</v>
      </c>
      <c r="E154" s="16" t="s">
        <v>13</v>
      </c>
      <c r="F154" s="16" t="s">
        <v>26</v>
      </c>
      <c r="G154" s="16">
        <v>10</v>
      </c>
      <c r="H154" s="16">
        <v>88</v>
      </c>
      <c r="I154" s="16">
        <v>2</v>
      </c>
      <c r="J154" s="16" t="s">
        <v>47</v>
      </c>
      <c r="K154">
        <v>0.3</v>
      </c>
      <c r="L154" s="18">
        <v>126</v>
      </c>
      <c r="M154" s="18">
        <v>134</v>
      </c>
      <c r="N154" s="18">
        <v>91</v>
      </c>
      <c r="O154" s="18">
        <v>121</v>
      </c>
      <c r="P154" s="18">
        <v>115</v>
      </c>
      <c r="Q154" s="18">
        <v>108</v>
      </c>
      <c r="R154">
        <f t="shared" si="28"/>
        <v>695</v>
      </c>
      <c r="S154" s="15">
        <f t="shared" si="29"/>
        <v>115.83333333333333</v>
      </c>
      <c r="T154">
        <f t="shared" si="30"/>
        <v>15.091940453986217</v>
      </c>
      <c r="U154">
        <f t="shared" si="31"/>
        <v>54</v>
      </c>
      <c r="V154">
        <f t="shared" si="32"/>
        <v>128703.70370370368</v>
      </c>
      <c r="W154">
        <f t="shared" si="33"/>
        <v>1930.5555555555552</v>
      </c>
      <c r="AE154" t="s">
        <v>130</v>
      </c>
      <c r="AF154">
        <v>0.24907394787676349</v>
      </c>
      <c r="AG154">
        <v>8.5952422236572984E-2</v>
      </c>
      <c r="AH154" t="s">
        <v>27</v>
      </c>
      <c r="AI154">
        <f t="shared" si="34"/>
        <v>7750.9332951624201</v>
      </c>
    </row>
    <row r="155" spans="1:35" s="16" customFormat="1" x14ac:dyDescent="0.2">
      <c r="A155" s="16">
        <v>1817</v>
      </c>
      <c r="B155" s="16">
        <v>20180815</v>
      </c>
      <c r="C155" s="16" t="s">
        <v>73</v>
      </c>
      <c r="D155" s="16" t="s">
        <v>25</v>
      </c>
      <c r="E155" s="16" t="s">
        <v>13</v>
      </c>
      <c r="F155" s="16" t="s">
        <v>26</v>
      </c>
      <c r="G155" s="16">
        <v>10</v>
      </c>
      <c r="H155" s="16">
        <v>89</v>
      </c>
      <c r="I155" s="16">
        <v>1</v>
      </c>
      <c r="J155" s="16" t="s">
        <v>47</v>
      </c>
      <c r="K155">
        <v>0.3</v>
      </c>
      <c r="L155" s="18">
        <v>82</v>
      </c>
      <c r="M155" s="18">
        <v>100</v>
      </c>
      <c r="N155" s="18">
        <v>74</v>
      </c>
      <c r="O155" s="18">
        <v>119</v>
      </c>
      <c r="P155" s="18">
        <v>86</v>
      </c>
      <c r="Q155" s="18">
        <v>121</v>
      </c>
      <c r="R155">
        <f t="shared" si="28"/>
        <v>582</v>
      </c>
      <c r="S155" s="15">
        <f t="shared" si="29"/>
        <v>97</v>
      </c>
      <c r="T155">
        <f t="shared" si="30"/>
        <v>19.718012070185981</v>
      </c>
      <c r="U155">
        <f t="shared" si="31"/>
        <v>54</v>
      </c>
      <c r="V155">
        <f t="shared" si="32"/>
        <v>107777.77777777775</v>
      </c>
      <c r="W155">
        <f t="shared" si="33"/>
        <v>1616.6666666666663</v>
      </c>
      <c r="AE155" t="s">
        <v>130</v>
      </c>
      <c r="AF155">
        <v>0.25476148721682251</v>
      </c>
      <c r="AG155">
        <v>6.926227957412974E-2</v>
      </c>
      <c r="AH155" t="s">
        <v>27</v>
      </c>
      <c r="AI155">
        <f t="shared" si="34"/>
        <v>6345.8047930563107</v>
      </c>
    </row>
    <row r="156" spans="1:35" s="16" customFormat="1" x14ac:dyDescent="0.2">
      <c r="A156" s="16">
        <v>1819</v>
      </c>
      <c r="B156" s="16">
        <v>20180815</v>
      </c>
      <c r="C156" s="16" t="s">
        <v>73</v>
      </c>
      <c r="D156" s="16" t="s">
        <v>25</v>
      </c>
      <c r="E156" s="16" t="s">
        <v>13</v>
      </c>
      <c r="F156" s="16" t="s">
        <v>26</v>
      </c>
      <c r="G156" s="16">
        <v>9</v>
      </c>
      <c r="H156" s="16">
        <v>89</v>
      </c>
      <c r="I156" s="16">
        <v>2</v>
      </c>
      <c r="J156" s="16" t="s">
        <v>47</v>
      </c>
      <c r="K156">
        <v>0.3</v>
      </c>
      <c r="L156" s="18">
        <v>72</v>
      </c>
      <c r="M156" s="18">
        <v>95</v>
      </c>
      <c r="N156" s="18">
        <v>55</v>
      </c>
      <c r="O156" s="18">
        <v>65</v>
      </c>
      <c r="P156" s="18">
        <v>113</v>
      </c>
      <c r="Q156" s="18">
        <v>102</v>
      </c>
      <c r="R156">
        <f t="shared" si="28"/>
        <v>502</v>
      </c>
      <c r="S156" s="15">
        <f t="shared" si="29"/>
        <v>83.666666666666671</v>
      </c>
      <c r="T156">
        <f t="shared" si="30"/>
        <v>22.940502755316132</v>
      </c>
      <c r="U156">
        <f t="shared" si="31"/>
        <v>54</v>
      </c>
      <c r="V156">
        <f t="shared" si="32"/>
        <v>92962.962962962949</v>
      </c>
      <c r="W156">
        <f t="shared" si="33"/>
        <v>1394.4444444444441</v>
      </c>
      <c r="AE156" t="s">
        <v>130</v>
      </c>
      <c r="AF156">
        <v>0.25476148721682251</v>
      </c>
      <c r="AG156">
        <v>6.926227957412974E-2</v>
      </c>
      <c r="AH156" t="s">
        <v>27</v>
      </c>
      <c r="AI156">
        <f t="shared" si="34"/>
        <v>5473.5292201276079</v>
      </c>
    </row>
    <row r="157" spans="1:35" s="16" customFormat="1" x14ac:dyDescent="0.2">
      <c r="A157" s="16">
        <v>1820</v>
      </c>
      <c r="B157" s="16">
        <v>20180815</v>
      </c>
      <c r="C157" s="16" t="s">
        <v>73</v>
      </c>
      <c r="D157" s="16" t="s">
        <v>25</v>
      </c>
      <c r="E157" s="16" t="s">
        <v>13</v>
      </c>
      <c r="F157" s="16" t="s">
        <v>26</v>
      </c>
      <c r="G157" s="16">
        <v>10</v>
      </c>
      <c r="H157" s="16">
        <v>90</v>
      </c>
      <c r="I157" s="16">
        <v>1</v>
      </c>
      <c r="J157" s="16" t="s">
        <v>47</v>
      </c>
      <c r="K157">
        <v>0.3</v>
      </c>
      <c r="L157" s="18">
        <v>238</v>
      </c>
      <c r="M157" s="18">
        <v>229</v>
      </c>
      <c r="N157" s="18">
        <v>108</v>
      </c>
      <c r="O157" s="18">
        <v>153</v>
      </c>
      <c r="P157" s="18">
        <v>105</v>
      </c>
      <c r="Q157" s="18">
        <v>160</v>
      </c>
      <c r="R157">
        <f t="shared" si="28"/>
        <v>993</v>
      </c>
      <c r="S157" s="15">
        <f t="shared" si="29"/>
        <v>165.5</v>
      </c>
      <c r="T157">
        <f t="shared" si="30"/>
        <v>57.343700613057756</v>
      </c>
      <c r="U157">
        <f t="shared" si="31"/>
        <v>54</v>
      </c>
      <c r="V157">
        <f t="shared" si="32"/>
        <v>183888.88888888885</v>
      </c>
      <c r="W157">
        <f t="shared" si="33"/>
        <v>2758.3333333333326</v>
      </c>
      <c r="AE157" t="s">
        <v>130</v>
      </c>
      <c r="AF157">
        <v>0.243706693907738</v>
      </c>
      <c r="AG157">
        <v>6.8461608684514105E-2</v>
      </c>
      <c r="AH157" t="s">
        <v>27</v>
      </c>
      <c r="AI157">
        <f t="shared" si="34"/>
        <v>11318.250184697747</v>
      </c>
    </row>
    <row r="158" spans="1:35" s="16" customFormat="1" x14ac:dyDescent="0.2">
      <c r="A158" s="16">
        <v>1822</v>
      </c>
      <c r="B158" s="16">
        <v>20180815</v>
      </c>
      <c r="C158" s="16" t="s">
        <v>73</v>
      </c>
      <c r="D158" s="16" t="s">
        <v>25</v>
      </c>
      <c r="E158" s="16" t="s">
        <v>13</v>
      </c>
      <c r="F158" s="16" t="s">
        <v>26</v>
      </c>
      <c r="G158" s="16">
        <v>10</v>
      </c>
      <c r="H158" s="16">
        <v>90</v>
      </c>
      <c r="I158" s="16">
        <v>2</v>
      </c>
      <c r="J158" s="16" t="s">
        <v>47</v>
      </c>
      <c r="K158">
        <v>0.3</v>
      </c>
      <c r="L158" s="18">
        <v>87</v>
      </c>
      <c r="M158" s="18">
        <v>122</v>
      </c>
      <c r="N158" s="18">
        <v>99</v>
      </c>
      <c r="O158" s="18">
        <v>124</v>
      </c>
      <c r="P158" s="18">
        <v>92</v>
      </c>
      <c r="Q158" s="18">
        <v>92</v>
      </c>
      <c r="R158">
        <f t="shared" si="28"/>
        <v>616</v>
      </c>
      <c r="S158" s="15">
        <f t="shared" si="29"/>
        <v>102.66666666666667</v>
      </c>
      <c r="T158">
        <f t="shared" si="30"/>
        <v>16.219330031375129</v>
      </c>
      <c r="U158">
        <f t="shared" si="31"/>
        <v>54</v>
      </c>
      <c r="V158">
        <f t="shared" si="32"/>
        <v>114074.07407407404</v>
      </c>
      <c r="W158">
        <f t="shared" si="33"/>
        <v>1711.1111111111106</v>
      </c>
      <c r="AE158" t="s">
        <v>130</v>
      </c>
      <c r="AF158">
        <v>0.243706693907738</v>
      </c>
      <c r="AG158">
        <v>6.8461608684514105E-2</v>
      </c>
      <c r="AH158" t="s">
        <v>27</v>
      </c>
      <c r="AI158">
        <f t="shared" si="34"/>
        <v>7021.1904469021265</v>
      </c>
    </row>
    <row r="159" spans="1:35" s="16" customFormat="1" x14ac:dyDescent="0.2">
      <c r="A159" s="16">
        <v>1824</v>
      </c>
      <c r="B159" s="16">
        <v>20180815</v>
      </c>
      <c r="C159" s="16" t="s">
        <v>73</v>
      </c>
      <c r="D159" s="16" t="s">
        <v>25</v>
      </c>
      <c r="E159" s="16" t="s">
        <v>13</v>
      </c>
      <c r="F159" s="16" t="s">
        <v>27</v>
      </c>
      <c r="G159" s="16">
        <v>10</v>
      </c>
      <c r="H159" s="16">
        <v>91</v>
      </c>
      <c r="I159" s="16">
        <v>1</v>
      </c>
      <c r="J159" s="16" t="s">
        <v>47</v>
      </c>
      <c r="K159">
        <v>0.3</v>
      </c>
      <c r="L159" s="18">
        <v>165</v>
      </c>
      <c r="M159" s="18">
        <v>140</v>
      </c>
      <c r="N159" s="18">
        <v>102</v>
      </c>
      <c r="O159" s="18">
        <v>71</v>
      </c>
      <c r="P159" s="18">
        <v>65</v>
      </c>
      <c r="Q159" s="18">
        <v>49</v>
      </c>
      <c r="R159">
        <f t="shared" si="28"/>
        <v>592</v>
      </c>
      <c r="S159" s="15">
        <f t="shared" si="29"/>
        <v>98.666666666666671</v>
      </c>
      <c r="T159">
        <f t="shared" si="30"/>
        <v>45.793740474727187</v>
      </c>
      <c r="U159">
        <f t="shared" si="31"/>
        <v>54</v>
      </c>
      <c r="V159">
        <f t="shared" si="32"/>
        <v>109629.62962962961</v>
      </c>
      <c r="W159">
        <f t="shared" si="33"/>
        <v>1644.4444444444441</v>
      </c>
      <c r="AE159" t="s">
        <v>130</v>
      </c>
      <c r="AF159">
        <v>0.24458487377417143</v>
      </c>
      <c r="AG159">
        <v>5.0283359522140358E-2</v>
      </c>
      <c r="AH159" t="s">
        <v>27</v>
      </c>
      <c r="AI159">
        <f t="shared" si="34"/>
        <v>6723.410238209507</v>
      </c>
    </row>
    <row r="160" spans="1:35" s="16" customFormat="1" x14ac:dyDescent="0.2">
      <c r="A160" s="16">
        <v>1826</v>
      </c>
      <c r="B160" s="16">
        <v>20180815</v>
      </c>
      <c r="C160" s="16" t="s">
        <v>73</v>
      </c>
      <c r="D160" s="16" t="s">
        <v>25</v>
      </c>
      <c r="E160" s="16" t="s">
        <v>13</v>
      </c>
      <c r="F160" s="16" t="s">
        <v>27</v>
      </c>
      <c r="G160" s="16">
        <v>10</v>
      </c>
      <c r="H160" s="16">
        <v>91</v>
      </c>
      <c r="I160" s="16">
        <v>2</v>
      </c>
      <c r="J160" s="16" t="s">
        <v>47</v>
      </c>
      <c r="K160">
        <v>0.3</v>
      </c>
      <c r="L160" s="18">
        <v>103</v>
      </c>
      <c r="M160" s="18">
        <v>105</v>
      </c>
      <c r="N160" s="18">
        <v>90</v>
      </c>
      <c r="O160" s="18">
        <v>100</v>
      </c>
      <c r="P160" s="18">
        <v>95</v>
      </c>
      <c r="Q160" s="18">
        <v>116</v>
      </c>
      <c r="R160">
        <f t="shared" si="28"/>
        <v>609</v>
      </c>
      <c r="S160" s="15">
        <f t="shared" si="29"/>
        <v>101.5</v>
      </c>
      <c r="T160">
        <f t="shared" si="30"/>
        <v>8.9610267268879404</v>
      </c>
      <c r="U160">
        <f t="shared" si="31"/>
        <v>54</v>
      </c>
      <c r="V160">
        <f t="shared" si="32"/>
        <v>112777.77777777775</v>
      </c>
      <c r="W160">
        <f t="shared" si="33"/>
        <v>1691.6666666666661</v>
      </c>
      <c r="AE160" t="s">
        <v>130</v>
      </c>
      <c r="AF160">
        <v>0.24458487377417143</v>
      </c>
      <c r="AG160">
        <v>5.0283359522140358E-2</v>
      </c>
      <c r="AH160" t="s">
        <v>27</v>
      </c>
      <c r="AI160">
        <f t="shared" si="34"/>
        <v>6916.4811403202521</v>
      </c>
    </row>
    <row r="161" spans="1:35" s="16" customFormat="1" x14ac:dyDescent="0.2">
      <c r="A161" s="16">
        <v>1827</v>
      </c>
      <c r="B161" s="16">
        <v>20180815</v>
      </c>
      <c r="C161" s="16" t="s">
        <v>73</v>
      </c>
      <c r="D161" s="16" t="s">
        <v>25</v>
      </c>
      <c r="E161" s="16" t="s">
        <v>13</v>
      </c>
      <c r="F161" s="16" t="s">
        <v>27</v>
      </c>
      <c r="G161" s="16">
        <v>10</v>
      </c>
      <c r="H161" s="16">
        <v>92</v>
      </c>
      <c r="I161" s="16">
        <v>1</v>
      </c>
      <c r="J161" s="16" t="s">
        <v>47</v>
      </c>
      <c r="K161">
        <v>0.3</v>
      </c>
      <c r="L161" s="18">
        <v>150</v>
      </c>
      <c r="M161" s="18">
        <v>119</v>
      </c>
      <c r="N161" s="18">
        <v>123</v>
      </c>
      <c r="O161" s="18">
        <v>148</v>
      </c>
      <c r="P161" s="18">
        <v>107</v>
      </c>
      <c r="Q161" s="18">
        <v>146</v>
      </c>
      <c r="R161">
        <f t="shared" ref="R161:R189" si="35">SUM(L161:Q161)</f>
        <v>793</v>
      </c>
      <c r="S161" s="15">
        <f t="shared" ref="S161:S189" si="36">AVERAGE(L161:Q161)</f>
        <v>132.16666666666666</v>
      </c>
      <c r="T161">
        <f t="shared" ref="T161:T189" si="37">STDEV(L161:Q161)</f>
        <v>18.170488894541769</v>
      </c>
      <c r="U161">
        <f t="shared" ref="U161:U189" si="38">COUNT(L161:Q161)*9</f>
        <v>54</v>
      </c>
      <c r="V161">
        <f t="shared" ref="V161:V189" si="39">R161/(U161*(0.1*0.1*0.01))</f>
        <v>146851.85185185182</v>
      </c>
      <c r="W161">
        <f t="shared" ref="W161:W189" si="40">(K161*V161)/20</f>
        <v>2202.7777777777774</v>
      </c>
      <c r="AE161" t="s">
        <v>130</v>
      </c>
      <c r="AF161">
        <v>0.2064508084282044</v>
      </c>
      <c r="AG161">
        <v>3.0212006724977963E-2</v>
      </c>
      <c r="AH161" t="s">
        <v>27</v>
      </c>
      <c r="AI161">
        <f t="shared" si="34"/>
        <v>10669.74643765475</v>
      </c>
    </row>
    <row r="162" spans="1:35" s="16" customFormat="1" x14ac:dyDescent="0.2">
      <c r="A162" s="16">
        <v>1829</v>
      </c>
      <c r="B162" s="16">
        <v>20180815</v>
      </c>
      <c r="C162" s="16" t="s">
        <v>73</v>
      </c>
      <c r="D162" s="16" t="s">
        <v>25</v>
      </c>
      <c r="E162" s="16" t="s">
        <v>13</v>
      </c>
      <c r="F162" s="16" t="s">
        <v>27</v>
      </c>
      <c r="G162" s="16">
        <v>10</v>
      </c>
      <c r="H162" s="16">
        <v>92</v>
      </c>
      <c r="I162" s="16">
        <v>2</v>
      </c>
      <c r="J162" s="16" t="s">
        <v>47</v>
      </c>
      <c r="K162">
        <v>0.3</v>
      </c>
      <c r="L162" s="18">
        <v>91</v>
      </c>
      <c r="M162" s="18">
        <v>97</v>
      </c>
      <c r="N162" s="18">
        <v>94</v>
      </c>
      <c r="O162" s="18">
        <v>98</v>
      </c>
      <c r="P162" s="18">
        <v>79</v>
      </c>
      <c r="Q162" s="18">
        <v>76</v>
      </c>
      <c r="R162">
        <f t="shared" si="35"/>
        <v>535</v>
      </c>
      <c r="S162" s="15">
        <f t="shared" si="36"/>
        <v>89.166666666666671</v>
      </c>
      <c r="T162">
        <f t="shared" si="37"/>
        <v>9.4109864874340712</v>
      </c>
      <c r="U162">
        <f t="shared" si="38"/>
        <v>54</v>
      </c>
      <c r="V162">
        <f t="shared" si="39"/>
        <v>99074.074074074058</v>
      </c>
      <c r="W162">
        <f t="shared" si="40"/>
        <v>1486.1111111111109</v>
      </c>
      <c r="AE162" t="s">
        <v>130</v>
      </c>
      <c r="AF162">
        <v>0.2064508084282044</v>
      </c>
      <c r="AG162">
        <v>3.0212006724977963E-2</v>
      </c>
      <c r="AH162" t="s">
        <v>27</v>
      </c>
      <c r="AI162">
        <f t="shared" si="34"/>
        <v>7198.3787441933064</v>
      </c>
    </row>
    <row r="163" spans="1:35" s="16" customFormat="1" x14ac:dyDescent="0.2">
      <c r="A163" s="16">
        <v>1831</v>
      </c>
      <c r="B163" s="16">
        <v>20180815</v>
      </c>
      <c r="C163" s="16" t="s">
        <v>73</v>
      </c>
      <c r="D163" s="16" t="s">
        <v>25</v>
      </c>
      <c r="E163" s="16" t="s">
        <v>13</v>
      </c>
      <c r="F163" s="16" t="s">
        <v>27</v>
      </c>
      <c r="G163" s="16">
        <v>10</v>
      </c>
      <c r="H163" s="16">
        <v>93</v>
      </c>
      <c r="I163" s="16">
        <v>1</v>
      </c>
      <c r="J163" s="16" t="s">
        <v>47</v>
      </c>
      <c r="K163" s="16">
        <v>0.3</v>
      </c>
      <c r="L163" s="18">
        <v>125</v>
      </c>
      <c r="M163" s="18">
        <v>126</v>
      </c>
      <c r="N163" s="18">
        <v>121</v>
      </c>
      <c r="O163" s="18">
        <v>131</v>
      </c>
      <c r="P163" s="18">
        <v>92</v>
      </c>
      <c r="Q163" s="18">
        <v>146</v>
      </c>
      <c r="R163" s="16">
        <f t="shared" si="35"/>
        <v>741</v>
      </c>
      <c r="S163" s="23">
        <f t="shared" si="36"/>
        <v>123.5</v>
      </c>
      <c r="T163" s="16">
        <f t="shared" si="37"/>
        <v>17.717223258738937</v>
      </c>
      <c r="U163" s="16">
        <f t="shared" si="38"/>
        <v>54</v>
      </c>
      <c r="V163" s="16">
        <f t="shared" si="39"/>
        <v>137222.22222222219</v>
      </c>
      <c r="W163" s="16">
        <f t="shared" si="40"/>
        <v>2058.333333333333</v>
      </c>
      <c r="AE163" s="16" t="s">
        <v>130</v>
      </c>
      <c r="AF163" s="16">
        <v>0.16665175133571236</v>
      </c>
      <c r="AG163" s="16">
        <v>5.8702416608601239E-2</v>
      </c>
      <c r="AH163" s="16" t="s">
        <v>27</v>
      </c>
      <c r="AI163" s="16">
        <f t="shared" si="34"/>
        <v>12351.105324941436</v>
      </c>
    </row>
    <row r="164" spans="1:35" s="16" customFormat="1" x14ac:dyDescent="0.2">
      <c r="A164" s="16">
        <v>1832</v>
      </c>
      <c r="B164" s="16">
        <v>20180815</v>
      </c>
      <c r="C164" s="16" t="s">
        <v>73</v>
      </c>
      <c r="D164" s="16" t="s">
        <v>25</v>
      </c>
      <c r="E164" s="16" t="s">
        <v>13</v>
      </c>
      <c r="F164" s="16" t="s">
        <v>27</v>
      </c>
      <c r="G164" s="16">
        <v>10</v>
      </c>
      <c r="H164" s="16">
        <v>94</v>
      </c>
      <c r="J164" s="16" t="s">
        <v>47</v>
      </c>
      <c r="K164">
        <v>0.3</v>
      </c>
      <c r="L164" s="18">
        <v>128</v>
      </c>
      <c r="M164" s="18">
        <v>119</v>
      </c>
      <c r="N164" s="18">
        <v>89</v>
      </c>
      <c r="O164" s="18">
        <v>106</v>
      </c>
      <c r="P164" s="18">
        <v>128</v>
      </c>
      <c r="Q164" s="18">
        <v>121</v>
      </c>
      <c r="R164">
        <f t="shared" si="35"/>
        <v>691</v>
      </c>
      <c r="S164" s="15">
        <f t="shared" si="36"/>
        <v>115.16666666666667</v>
      </c>
      <c r="T164">
        <f t="shared" si="37"/>
        <v>15.144856112445099</v>
      </c>
      <c r="U164">
        <f t="shared" si="38"/>
        <v>54</v>
      </c>
      <c r="V164">
        <f t="shared" si="39"/>
        <v>127962.96296296293</v>
      </c>
      <c r="W164">
        <f t="shared" si="40"/>
        <v>1919.4444444444439</v>
      </c>
      <c r="AE164" t="s">
        <v>130</v>
      </c>
      <c r="AF164">
        <v>0.16665175133571236</v>
      </c>
      <c r="AG164">
        <v>5.8702416608601239E-2</v>
      </c>
      <c r="AH164" t="s">
        <v>27</v>
      </c>
      <c r="AI164">
        <f t="shared" si="34"/>
        <v>11517.69740827872</v>
      </c>
    </row>
    <row r="165" spans="1:35" s="16" customFormat="1" x14ac:dyDescent="0.2">
      <c r="A165" s="16">
        <v>1834</v>
      </c>
      <c r="B165" s="16">
        <v>20180815</v>
      </c>
      <c r="C165" s="16" t="s">
        <v>73</v>
      </c>
      <c r="D165" s="16" t="s">
        <v>25</v>
      </c>
      <c r="E165" s="16" t="s">
        <v>13</v>
      </c>
      <c r="F165" s="16" t="s">
        <v>27</v>
      </c>
      <c r="G165" s="16">
        <v>8</v>
      </c>
      <c r="H165" s="16">
        <v>94</v>
      </c>
      <c r="I165" s="16">
        <v>2</v>
      </c>
      <c r="J165" s="16" t="s">
        <v>47</v>
      </c>
      <c r="K165">
        <v>0.3</v>
      </c>
      <c r="L165" s="18">
        <v>93</v>
      </c>
      <c r="M165" s="18">
        <v>139</v>
      </c>
      <c r="N165" s="18">
        <v>127</v>
      </c>
      <c r="O165" s="18">
        <v>91</v>
      </c>
      <c r="P165" s="18">
        <v>113</v>
      </c>
      <c r="Q165" s="18">
        <v>113</v>
      </c>
      <c r="R165">
        <f t="shared" si="35"/>
        <v>676</v>
      </c>
      <c r="S165" s="15">
        <f t="shared" si="36"/>
        <v>112.66666666666667</v>
      </c>
      <c r="T165">
        <f t="shared" si="37"/>
        <v>18.736773112429624</v>
      </c>
      <c r="U165">
        <f t="shared" si="38"/>
        <v>54</v>
      </c>
      <c r="V165">
        <f t="shared" si="39"/>
        <v>125185.18518518515</v>
      </c>
      <c r="W165">
        <f t="shared" si="40"/>
        <v>1877.7777777777774</v>
      </c>
      <c r="AE165" t="s">
        <v>130</v>
      </c>
      <c r="AF165">
        <v>0.27792764380427115</v>
      </c>
      <c r="AG165">
        <v>2.9833393703854561E-2</v>
      </c>
      <c r="AH165" t="s">
        <v>27</v>
      </c>
      <c r="AI165">
        <f t="shared" si="34"/>
        <v>6756.3548270145839</v>
      </c>
    </row>
    <row r="166" spans="1:35" s="16" customFormat="1" x14ac:dyDescent="0.2">
      <c r="A166" s="16">
        <v>1836</v>
      </c>
      <c r="B166" s="16">
        <v>20180815</v>
      </c>
      <c r="C166" s="16" t="s">
        <v>73</v>
      </c>
      <c r="D166" s="16" t="s">
        <v>25</v>
      </c>
      <c r="E166" s="16" t="s">
        <v>13</v>
      </c>
      <c r="F166" s="16" t="s">
        <v>27</v>
      </c>
      <c r="G166" s="16">
        <v>10</v>
      </c>
      <c r="H166" s="16">
        <v>93</v>
      </c>
      <c r="I166" s="16">
        <v>2</v>
      </c>
      <c r="J166" s="16" t="s">
        <v>47</v>
      </c>
      <c r="K166">
        <v>0.3</v>
      </c>
      <c r="L166" s="18">
        <v>127</v>
      </c>
      <c r="M166" s="18">
        <v>110</v>
      </c>
      <c r="N166" s="18">
        <v>103</v>
      </c>
      <c r="O166" s="18">
        <v>123</v>
      </c>
      <c r="P166" s="18">
        <v>119</v>
      </c>
      <c r="Q166" s="18">
        <v>136</v>
      </c>
      <c r="R166">
        <f t="shared" si="35"/>
        <v>718</v>
      </c>
      <c r="S166" s="15">
        <f t="shared" si="36"/>
        <v>119.66666666666667</v>
      </c>
      <c r="T166">
        <f t="shared" si="37"/>
        <v>11.860297916438132</v>
      </c>
      <c r="U166">
        <f t="shared" si="38"/>
        <v>54</v>
      </c>
      <c r="V166">
        <f t="shared" si="39"/>
        <v>132962.96296296295</v>
      </c>
      <c r="W166">
        <f t="shared" si="40"/>
        <v>1994.4444444444441</v>
      </c>
      <c r="AE166" t="s">
        <v>130</v>
      </c>
      <c r="AF166">
        <v>0.27792764380427115</v>
      </c>
      <c r="AG166">
        <v>2.9833393703854561E-2</v>
      </c>
      <c r="AH166" t="s">
        <v>27</v>
      </c>
      <c r="AI166">
        <f t="shared" si="34"/>
        <v>7176.1283517699285</v>
      </c>
    </row>
    <row r="167" spans="1:35" s="16" customFormat="1" x14ac:dyDescent="0.2">
      <c r="A167" s="16">
        <v>1838</v>
      </c>
      <c r="B167" s="16">
        <v>20180815</v>
      </c>
      <c r="C167" s="16" t="s">
        <v>73</v>
      </c>
      <c r="D167" s="16" t="s">
        <v>25</v>
      </c>
      <c r="E167" s="16" t="s">
        <v>13</v>
      </c>
      <c r="F167" s="16" t="s">
        <v>27</v>
      </c>
      <c r="G167" s="16">
        <v>10</v>
      </c>
      <c r="H167" s="16">
        <v>95</v>
      </c>
      <c r="I167" s="16">
        <v>1</v>
      </c>
      <c r="J167" s="16" t="s">
        <v>47</v>
      </c>
      <c r="K167">
        <v>0.3</v>
      </c>
      <c r="L167" s="18">
        <v>186</v>
      </c>
      <c r="M167" s="18">
        <v>138</v>
      </c>
      <c r="N167" s="18">
        <v>156</v>
      </c>
      <c r="O167" s="18">
        <v>139</v>
      </c>
      <c r="P167" s="18">
        <v>153</v>
      </c>
      <c r="Q167" s="18">
        <v>125</v>
      </c>
      <c r="R167">
        <f t="shared" si="35"/>
        <v>897</v>
      </c>
      <c r="S167" s="15">
        <f t="shared" si="36"/>
        <v>149.5</v>
      </c>
      <c r="T167">
        <f t="shared" si="37"/>
        <v>21.116344380597699</v>
      </c>
      <c r="U167">
        <f t="shared" si="38"/>
        <v>54</v>
      </c>
      <c r="V167">
        <f t="shared" si="39"/>
        <v>166111.11111111107</v>
      </c>
      <c r="W167">
        <f t="shared" si="40"/>
        <v>2491.6666666666661</v>
      </c>
      <c r="AE167" t="s">
        <v>130</v>
      </c>
      <c r="AF167">
        <v>0.27792764380427115</v>
      </c>
      <c r="AG167">
        <v>2.9833393703854561E-2</v>
      </c>
      <c r="AH167" t="s">
        <v>27</v>
      </c>
      <c r="AI167">
        <f t="shared" si="34"/>
        <v>8965.1631358462746</v>
      </c>
    </row>
    <row r="168" spans="1:35" s="16" customFormat="1" x14ac:dyDescent="0.2">
      <c r="A168" s="16">
        <v>1840</v>
      </c>
      <c r="B168" s="16">
        <v>20180815</v>
      </c>
      <c r="C168" s="16" t="s">
        <v>73</v>
      </c>
      <c r="D168" s="16" t="s">
        <v>25</v>
      </c>
      <c r="E168" s="16" t="s">
        <v>13</v>
      </c>
      <c r="F168" s="16" t="s">
        <v>27</v>
      </c>
      <c r="G168" s="16">
        <v>7</v>
      </c>
      <c r="H168" s="16">
        <v>95</v>
      </c>
      <c r="I168" s="16">
        <v>2</v>
      </c>
      <c r="J168" s="16" t="s">
        <v>47</v>
      </c>
      <c r="K168">
        <v>0.3</v>
      </c>
      <c r="L168" s="18">
        <v>75</v>
      </c>
      <c r="M168" s="18">
        <v>94</v>
      </c>
      <c r="N168" s="18">
        <v>104</v>
      </c>
      <c r="O168" s="18">
        <v>93</v>
      </c>
      <c r="P168" s="18">
        <v>116</v>
      </c>
      <c r="Q168" s="18">
        <v>115</v>
      </c>
      <c r="R168">
        <f t="shared" si="35"/>
        <v>597</v>
      </c>
      <c r="S168" s="15">
        <f t="shared" si="36"/>
        <v>99.5</v>
      </c>
      <c r="T168">
        <f t="shared" si="37"/>
        <v>15.527395145355193</v>
      </c>
      <c r="U168">
        <f t="shared" si="38"/>
        <v>54</v>
      </c>
      <c r="V168">
        <f t="shared" si="39"/>
        <v>110555.55555555553</v>
      </c>
      <c r="W168">
        <f t="shared" si="40"/>
        <v>1658.3333333333328</v>
      </c>
      <c r="AE168" t="s">
        <v>130</v>
      </c>
      <c r="AF168">
        <v>0.16604976982340702</v>
      </c>
      <c r="AG168">
        <v>6.9767239925081603E-2</v>
      </c>
      <c r="AH168" s="16" t="s">
        <v>26</v>
      </c>
      <c r="AI168">
        <f t="shared" si="34"/>
        <v>9986.96556518543</v>
      </c>
    </row>
    <row r="169" spans="1:35" s="16" customFormat="1" x14ac:dyDescent="0.2">
      <c r="A169" s="16">
        <v>1841</v>
      </c>
      <c r="B169" s="16">
        <v>20180815</v>
      </c>
      <c r="C169" s="16" t="s">
        <v>73</v>
      </c>
      <c r="D169" s="16" t="s">
        <v>25</v>
      </c>
      <c r="E169" s="16" t="s">
        <v>13</v>
      </c>
      <c r="F169" s="16" t="s">
        <v>27</v>
      </c>
      <c r="G169" s="16">
        <v>10</v>
      </c>
      <c r="H169" s="16">
        <v>96</v>
      </c>
      <c r="I169" s="16">
        <v>1</v>
      </c>
      <c r="J169" s="16" t="s">
        <v>47</v>
      </c>
      <c r="K169">
        <v>0.3</v>
      </c>
      <c r="L169" s="18">
        <v>188</v>
      </c>
      <c r="M169" s="18">
        <v>153</v>
      </c>
      <c r="N169" s="18">
        <v>162</v>
      </c>
      <c r="O169" s="18">
        <v>171</v>
      </c>
      <c r="P169" s="18">
        <v>196</v>
      </c>
      <c r="Q169" s="18">
        <v>185</v>
      </c>
      <c r="R169">
        <f t="shared" si="35"/>
        <v>1055</v>
      </c>
      <c r="S169" s="15">
        <f t="shared" si="36"/>
        <v>175.83333333333334</v>
      </c>
      <c r="T169">
        <f t="shared" si="37"/>
        <v>16.582118883504201</v>
      </c>
      <c r="U169">
        <f t="shared" si="38"/>
        <v>54</v>
      </c>
      <c r="V169">
        <f t="shared" si="39"/>
        <v>195370.37037037034</v>
      </c>
      <c r="W169">
        <f t="shared" si="40"/>
        <v>2930.5555555555552</v>
      </c>
      <c r="AE169" t="s">
        <v>130</v>
      </c>
      <c r="AF169">
        <v>0.16604976982340702</v>
      </c>
      <c r="AG169">
        <v>6.9767239925081603E-2</v>
      </c>
      <c r="AH169" s="16" t="s">
        <v>26</v>
      </c>
      <c r="AI169">
        <f t="shared" si="34"/>
        <v>17648.657740821829</v>
      </c>
    </row>
    <row r="170" spans="1:35" s="16" customFormat="1" x14ac:dyDescent="0.2">
      <c r="A170" s="16">
        <v>1843</v>
      </c>
      <c r="B170" s="16">
        <v>20180815</v>
      </c>
      <c r="C170" s="16" t="s">
        <v>73</v>
      </c>
      <c r="D170" s="16" t="s">
        <v>25</v>
      </c>
      <c r="E170" s="16" t="s">
        <v>13</v>
      </c>
      <c r="F170" s="16" t="s">
        <v>27</v>
      </c>
      <c r="G170" s="16">
        <v>10</v>
      </c>
      <c r="H170" s="16">
        <v>96</v>
      </c>
      <c r="I170" s="16">
        <v>2</v>
      </c>
      <c r="J170" s="16" t="s">
        <v>47</v>
      </c>
      <c r="K170">
        <v>0.3</v>
      </c>
      <c r="L170" s="18">
        <v>135</v>
      </c>
      <c r="M170" s="18">
        <v>124</v>
      </c>
      <c r="N170" s="18">
        <v>97</v>
      </c>
      <c r="O170" s="18">
        <v>94</v>
      </c>
      <c r="P170" s="18">
        <v>99</v>
      </c>
      <c r="Q170" s="18">
        <v>98</v>
      </c>
      <c r="R170">
        <f t="shared" si="35"/>
        <v>647</v>
      </c>
      <c r="S170" s="15">
        <f t="shared" si="36"/>
        <v>107.83333333333333</v>
      </c>
      <c r="T170">
        <f t="shared" si="37"/>
        <v>17.221111075266478</v>
      </c>
      <c r="U170">
        <f t="shared" si="38"/>
        <v>54</v>
      </c>
      <c r="V170">
        <f t="shared" si="39"/>
        <v>119814.81481481479</v>
      </c>
      <c r="W170">
        <f t="shared" si="40"/>
        <v>1797.2222222222219</v>
      </c>
      <c r="AE170" t="s">
        <v>130</v>
      </c>
      <c r="AF170">
        <v>0.24249037395202316</v>
      </c>
      <c r="AG170">
        <v>5.4827071629227821E-2</v>
      </c>
      <c r="AH170" s="16" t="s">
        <v>26</v>
      </c>
      <c r="AI170">
        <f t="shared" si="34"/>
        <v>7411.5198592493543</v>
      </c>
    </row>
    <row r="171" spans="1:35" s="16" customFormat="1" x14ac:dyDescent="0.2">
      <c r="A171" s="16">
        <v>1857</v>
      </c>
      <c r="B171" s="16">
        <v>20180816</v>
      </c>
      <c r="C171" s="16" t="s">
        <v>73</v>
      </c>
      <c r="D171" s="16" t="s">
        <v>25</v>
      </c>
      <c r="E171" s="16" t="s">
        <v>13</v>
      </c>
      <c r="F171" s="16" t="s">
        <v>26</v>
      </c>
      <c r="G171" s="16">
        <v>10</v>
      </c>
      <c r="H171" s="16">
        <v>97</v>
      </c>
      <c r="I171" s="16">
        <v>1</v>
      </c>
      <c r="J171" s="16" t="s">
        <v>47</v>
      </c>
      <c r="K171">
        <v>0.3</v>
      </c>
      <c r="L171" s="18">
        <v>140</v>
      </c>
      <c r="M171" s="18">
        <v>167</v>
      </c>
      <c r="N171" s="18">
        <v>126</v>
      </c>
      <c r="O171" s="18">
        <v>143</v>
      </c>
      <c r="P171" s="18">
        <v>124</v>
      </c>
      <c r="Q171" s="18">
        <v>120</v>
      </c>
      <c r="R171">
        <f t="shared" si="35"/>
        <v>820</v>
      </c>
      <c r="S171" s="15">
        <f t="shared" si="36"/>
        <v>136.66666666666666</v>
      </c>
      <c r="T171">
        <f t="shared" si="37"/>
        <v>17.4547032821147</v>
      </c>
      <c r="U171">
        <f t="shared" si="38"/>
        <v>54</v>
      </c>
      <c r="V171">
        <f t="shared" si="39"/>
        <v>151851.85185185182</v>
      </c>
      <c r="W171">
        <f t="shared" si="40"/>
        <v>2277.7777777777774</v>
      </c>
      <c r="AE171"/>
    </row>
    <row r="172" spans="1:35" s="16" customFormat="1" x14ac:dyDescent="0.2">
      <c r="A172" s="16">
        <v>1859</v>
      </c>
      <c r="B172" s="16">
        <v>20180816</v>
      </c>
      <c r="C172" s="16" t="s">
        <v>73</v>
      </c>
      <c r="D172" s="16" t="s">
        <v>25</v>
      </c>
      <c r="E172" s="16" t="s">
        <v>13</v>
      </c>
      <c r="F172" s="16" t="s">
        <v>26</v>
      </c>
      <c r="G172" s="16">
        <v>10</v>
      </c>
      <c r="H172" s="16">
        <v>97</v>
      </c>
      <c r="I172" s="16">
        <v>2</v>
      </c>
      <c r="J172" s="16" t="s">
        <v>47</v>
      </c>
      <c r="K172">
        <v>0.3</v>
      </c>
      <c r="L172" s="18">
        <v>142</v>
      </c>
      <c r="M172" s="18">
        <v>89</v>
      </c>
      <c r="N172" s="18">
        <v>132</v>
      </c>
      <c r="O172" s="18">
        <v>137</v>
      </c>
      <c r="P172" s="18">
        <v>126</v>
      </c>
      <c r="Q172" s="18">
        <v>117</v>
      </c>
      <c r="R172">
        <f t="shared" si="35"/>
        <v>743</v>
      </c>
      <c r="S172" s="15">
        <f t="shared" si="36"/>
        <v>123.83333333333333</v>
      </c>
      <c r="T172">
        <f t="shared" si="37"/>
        <v>19.156374047994198</v>
      </c>
      <c r="U172">
        <f t="shared" si="38"/>
        <v>54</v>
      </c>
      <c r="V172">
        <f t="shared" si="39"/>
        <v>137592.59259259255</v>
      </c>
      <c r="W172">
        <f t="shared" si="40"/>
        <v>2063.8888888888882</v>
      </c>
    </row>
    <row r="173" spans="1:35" s="16" customFormat="1" x14ac:dyDescent="0.2">
      <c r="A173" s="16">
        <v>1863</v>
      </c>
      <c r="B173" s="16">
        <v>20180816</v>
      </c>
      <c r="C173" s="16" t="s">
        <v>73</v>
      </c>
      <c r="D173" s="16" t="s">
        <v>25</v>
      </c>
      <c r="E173" s="16" t="s">
        <v>13</v>
      </c>
      <c r="F173" s="16" t="s">
        <v>26</v>
      </c>
      <c r="G173" s="16">
        <v>10</v>
      </c>
      <c r="H173" s="16">
        <v>100</v>
      </c>
      <c r="I173" s="16">
        <v>1</v>
      </c>
      <c r="J173" s="16" t="s">
        <v>47</v>
      </c>
      <c r="K173">
        <v>0.3</v>
      </c>
      <c r="L173" s="18">
        <v>89</v>
      </c>
      <c r="M173" s="18">
        <v>76</v>
      </c>
      <c r="N173" s="18">
        <v>102</v>
      </c>
      <c r="O173" s="18">
        <v>88</v>
      </c>
      <c r="P173" s="18">
        <v>101</v>
      </c>
      <c r="Q173" s="18">
        <v>102</v>
      </c>
      <c r="R173">
        <f t="shared" si="35"/>
        <v>558</v>
      </c>
      <c r="S173" s="15">
        <f t="shared" si="36"/>
        <v>93</v>
      </c>
      <c r="T173">
        <f t="shared" si="37"/>
        <v>10.545141061171254</v>
      </c>
      <c r="U173">
        <f t="shared" si="38"/>
        <v>54</v>
      </c>
      <c r="V173">
        <f t="shared" si="39"/>
        <v>103333.33333333331</v>
      </c>
      <c r="W173">
        <f t="shared" si="40"/>
        <v>1549.9999999999995</v>
      </c>
    </row>
    <row r="174" spans="1:35" s="16" customFormat="1" x14ac:dyDescent="0.2">
      <c r="A174" s="16">
        <v>1865</v>
      </c>
      <c r="B174" s="16">
        <v>20180816</v>
      </c>
      <c r="C174" s="16" t="s">
        <v>73</v>
      </c>
      <c r="D174" s="16" t="s">
        <v>25</v>
      </c>
      <c r="E174" s="16" t="s">
        <v>13</v>
      </c>
      <c r="F174" s="16" t="s">
        <v>26</v>
      </c>
      <c r="G174" s="16">
        <v>8</v>
      </c>
      <c r="H174" s="16">
        <v>100</v>
      </c>
      <c r="I174" s="16">
        <v>2</v>
      </c>
      <c r="J174" s="16" t="s">
        <v>47</v>
      </c>
      <c r="K174">
        <v>0.3</v>
      </c>
      <c r="L174" s="18">
        <v>91</v>
      </c>
      <c r="M174" s="18">
        <v>86</v>
      </c>
      <c r="N174" s="18">
        <v>60</v>
      </c>
      <c r="O174" s="18">
        <v>63</v>
      </c>
      <c r="P174" s="18">
        <v>107</v>
      </c>
      <c r="Q174" s="18">
        <v>76</v>
      </c>
      <c r="R174">
        <f t="shared" si="35"/>
        <v>483</v>
      </c>
      <c r="S174" s="15">
        <f t="shared" si="36"/>
        <v>80.5</v>
      </c>
      <c r="T174">
        <f t="shared" si="37"/>
        <v>17.829750418892576</v>
      </c>
      <c r="U174">
        <f t="shared" si="38"/>
        <v>54</v>
      </c>
      <c r="V174">
        <f t="shared" si="39"/>
        <v>89444.444444444423</v>
      </c>
      <c r="W174">
        <f t="shared" si="40"/>
        <v>1341.6666666666663</v>
      </c>
    </row>
    <row r="175" spans="1:35" s="16" customFormat="1" x14ac:dyDescent="0.2">
      <c r="A175" s="16">
        <v>1866</v>
      </c>
      <c r="B175" s="16">
        <v>20180816</v>
      </c>
      <c r="C175" s="16" t="s">
        <v>73</v>
      </c>
      <c r="D175" s="16" t="s">
        <v>25</v>
      </c>
      <c r="E175" s="16" t="s">
        <v>13</v>
      </c>
      <c r="F175" s="16" t="s">
        <v>26</v>
      </c>
      <c r="G175" s="16">
        <v>10</v>
      </c>
      <c r="H175" s="16">
        <v>101</v>
      </c>
      <c r="I175" s="16">
        <v>1</v>
      </c>
      <c r="J175" s="16" t="s">
        <v>47</v>
      </c>
      <c r="K175">
        <v>0.3</v>
      </c>
      <c r="L175" s="18">
        <v>116</v>
      </c>
      <c r="M175" s="18">
        <v>87</v>
      </c>
      <c r="N175" s="18">
        <v>99</v>
      </c>
      <c r="O175" s="18">
        <v>83</v>
      </c>
      <c r="P175" s="18">
        <v>101</v>
      </c>
      <c r="Q175" s="18">
        <v>78</v>
      </c>
      <c r="R175">
        <f t="shared" si="35"/>
        <v>564</v>
      </c>
      <c r="S175" s="15">
        <f t="shared" si="36"/>
        <v>94</v>
      </c>
      <c r="T175">
        <f t="shared" si="37"/>
        <v>14.028542333400146</v>
      </c>
      <c r="U175">
        <f t="shared" si="38"/>
        <v>54</v>
      </c>
      <c r="V175">
        <f t="shared" si="39"/>
        <v>104444.44444444442</v>
      </c>
      <c r="W175">
        <f t="shared" si="40"/>
        <v>1566.6666666666663</v>
      </c>
    </row>
    <row r="176" spans="1:35" s="16" customFormat="1" x14ac:dyDescent="0.2">
      <c r="A176">
        <v>1868</v>
      </c>
      <c r="B176">
        <v>20180816</v>
      </c>
      <c r="C176" t="s">
        <v>73</v>
      </c>
      <c r="D176" t="s">
        <v>25</v>
      </c>
      <c r="E176" t="s">
        <v>13</v>
      </c>
      <c r="F176" t="s">
        <v>26</v>
      </c>
      <c r="G176">
        <v>7</v>
      </c>
      <c r="H176">
        <v>101</v>
      </c>
      <c r="I176">
        <v>2</v>
      </c>
      <c r="J176" t="s">
        <v>47</v>
      </c>
      <c r="K176">
        <v>0.3</v>
      </c>
      <c r="L176" s="14">
        <v>79</v>
      </c>
      <c r="M176" s="14">
        <v>95</v>
      </c>
      <c r="N176" s="14">
        <v>88</v>
      </c>
      <c r="O176" s="14">
        <v>113</v>
      </c>
      <c r="P176" s="14">
        <v>81</v>
      </c>
      <c r="Q176" s="14">
        <v>64</v>
      </c>
      <c r="R176">
        <f t="shared" si="35"/>
        <v>520</v>
      </c>
      <c r="S176" s="15">
        <f t="shared" si="36"/>
        <v>86.666666666666671</v>
      </c>
      <c r="T176">
        <f t="shared" si="37"/>
        <v>16.548917386544268</v>
      </c>
      <c r="U176">
        <f t="shared" si="38"/>
        <v>54</v>
      </c>
      <c r="V176">
        <f t="shared" si="39"/>
        <v>96296.296296296277</v>
      </c>
      <c r="W176">
        <f t="shared" si="40"/>
        <v>1444.4444444444441</v>
      </c>
      <c r="AD176"/>
    </row>
    <row r="177" spans="1:30" s="16" customFormat="1" x14ac:dyDescent="0.2">
      <c r="A177">
        <v>1869</v>
      </c>
      <c r="B177">
        <v>20180816</v>
      </c>
      <c r="C177" t="s">
        <v>73</v>
      </c>
      <c r="D177" t="s">
        <v>25</v>
      </c>
      <c r="E177" t="s">
        <v>13</v>
      </c>
      <c r="F177" t="s">
        <v>26</v>
      </c>
      <c r="G177">
        <v>10</v>
      </c>
      <c r="H177">
        <v>102</v>
      </c>
      <c r="I177">
        <v>1</v>
      </c>
      <c r="J177" t="s">
        <v>47</v>
      </c>
      <c r="K177">
        <v>0.3</v>
      </c>
      <c r="L177" s="14">
        <v>116</v>
      </c>
      <c r="M177" s="14">
        <v>127</v>
      </c>
      <c r="N177" s="14">
        <v>151</v>
      </c>
      <c r="O177" s="14">
        <v>137</v>
      </c>
      <c r="P177" s="14">
        <v>116</v>
      </c>
      <c r="Q177" s="14">
        <v>132</v>
      </c>
      <c r="R177">
        <f t="shared" si="35"/>
        <v>779</v>
      </c>
      <c r="S177" s="15">
        <f t="shared" si="36"/>
        <v>129.83333333333334</v>
      </c>
      <c r="T177">
        <f t="shared" si="37"/>
        <v>13.377842377105011</v>
      </c>
      <c r="U177">
        <f t="shared" si="38"/>
        <v>54</v>
      </c>
      <c r="V177">
        <f t="shared" si="39"/>
        <v>144259.25925925924</v>
      </c>
      <c r="W177">
        <f t="shared" si="40"/>
        <v>2163.8888888888887</v>
      </c>
      <c r="AD177"/>
    </row>
    <row r="178" spans="1:30" s="16" customFormat="1" x14ac:dyDescent="0.2">
      <c r="A178">
        <v>1871</v>
      </c>
      <c r="B178">
        <v>20180816</v>
      </c>
      <c r="C178" t="s">
        <v>73</v>
      </c>
      <c r="D178" t="s">
        <v>25</v>
      </c>
      <c r="E178" t="s">
        <v>13</v>
      </c>
      <c r="F178" t="s">
        <v>26</v>
      </c>
      <c r="G178">
        <v>10</v>
      </c>
      <c r="H178">
        <v>102</v>
      </c>
      <c r="I178">
        <v>2</v>
      </c>
      <c r="J178" t="s">
        <v>47</v>
      </c>
      <c r="K178">
        <v>0.3</v>
      </c>
      <c r="L178" s="14">
        <v>140</v>
      </c>
      <c r="M178" s="14">
        <v>150</v>
      </c>
      <c r="N178" s="14">
        <v>129</v>
      </c>
      <c r="O178" s="14">
        <v>134</v>
      </c>
      <c r="P178" s="14">
        <v>113</v>
      </c>
      <c r="Q178" s="14">
        <v>147</v>
      </c>
      <c r="R178">
        <f t="shared" si="35"/>
        <v>813</v>
      </c>
      <c r="S178" s="15">
        <f t="shared" si="36"/>
        <v>135.5</v>
      </c>
      <c r="T178">
        <f t="shared" si="37"/>
        <v>13.516656391282572</v>
      </c>
      <c r="U178">
        <f t="shared" si="38"/>
        <v>54</v>
      </c>
      <c r="V178">
        <f t="shared" si="39"/>
        <v>150555.55555555553</v>
      </c>
      <c r="W178">
        <f t="shared" si="40"/>
        <v>2258.333333333333</v>
      </c>
      <c r="AD178"/>
    </row>
    <row r="179" spans="1:30" s="16" customFormat="1" x14ac:dyDescent="0.2">
      <c r="A179">
        <v>1873</v>
      </c>
      <c r="B179">
        <v>20180816</v>
      </c>
      <c r="C179" t="s">
        <v>73</v>
      </c>
      <c r="D179" t="s">
        <v>25</v>
      </c>
      <c r="E179" t="s">
        <v>13</v>
      </c>
      <c r="F179" t="s">
        <v>26</v>
      </c>
      <c r="G179">
        <v>10</v>
      </c>
      <c r="H179">
        <v>103</v>
      </c>
      <c r="I179">
        <v>1</v>
      </c>
      <c r="J179" t="s">
        <v>47</v>
      </c>
      <c r="K179">
        <v>0.3</v>
      </c>
      <c r="L179" s="14">
        <v>120</v>
      </c>
      <c r="M179" s="14">
        <v>116</v>
      </c>
      <c r="N179" s="14">
        <v>100</v>
      </c>
      <c r="O179" s="14">
        <v>119</v>
      </c>
      <c r="P179" s="14">
        <v>152</v>
      </c>
      <c r="Q179" s="14">
        <v>89</v>
      </c>
      <c r="R179">
        <f t="shared" si="35"/>
        <v>696</v>
      </c>
      <c r="S179" s="15">
        <f t="shared" si="36"/>
        <v>116</v>
      </c>
      <c r="T179">
        <f t="shared" si="37"/>
        <v>21.475567512873788</v>
      </c>
      <c r="U179">
        <f t="shared" si="38"/>
        <v>54</v>
      </c>
      <c r="V179">
        <f t="shared" si="39"/>
        <v>128888.88888888886</v>
      </c>
      <c r="W179">
        <f t="shared" si="40"/>
        <v>1933.3333333333328</v>
      </c>
      <c r="AD179"/>
    </row>
    <row r="180" spans="1:30" x14ac:dyDescent="0.2">
      <c r="A180">
        <v>1875</v>
      </c>
      <c r="B180">
        <v>20180816</v>
      </c>
      <c r="C180" t="s">
        <v>73</v>
      </c>
      <c r="D180" t="s">
        <v>25</v>
      </c>
      <c r="E180" t="s">
        <v>13</v>
      </c>
      <c r="F180" t="s">
        <v>27</v>
      </c>
      <c r="G180">
        <v>8</v>
      </c>
      <c r="H180">
        <v>103</v>
      </c>
      <c r="I180">
        <v>2</v>
      </c>
      <c r="J180" t="s">
        <v>47</v>
      </c>
      <c r="K180">
        <v>0.3</v>
      </c>
      <c r="L180" s="14">
        <v>136</v>
      </c>
      <c r="M180" s="14">
        <v>126</v>
      </c>
      <c r="N180" s="14">
        <v>112</v>
      </c>
      <c r="O180" s="14">
        <v>116</v>
      </c>
      <c r="P180" s="14">
        <v>93</v>
      </c>
      <c r="Q180" s="14">
        <v>153</v>
      </c>
      <c r="R180">
        <f t="shared" si="35"/>
        <v>736</v>
      </c>
      <c r="S180" s="15">
        <f t="shared" si="36"/>
        <v>122.66666666666667</v>
      </c>
      <c r="T180">
        <f t="shared" si="37"/>
        <v>20.723577554724127</v>
      </c>
      <c r="U180">
        <f t="shared" si="38"/>
        <v>54</v>
      </c>
      <c r="V180">
        <f t="shared" si="39"/>
        <v>136296.29629629626</v>
      </c>
      <c r="W180">
        <f t="shared" si="40"/>
        <v>2044.4444444444439</v>
      </c>
    </row>
    <row r="181" spans="1:30" x14ac:dyDescent="0.2">
      <c r="A181">
        <v>1876</v>
      </c>
      <c r="B181">
        <v>20180816</v>
      </c>
      <c r="C181" t="s">
        <v>73</v>
      </c>
      <c r="D181" t="s">
        <v>25</v>
      </c>
      <c r="E181" t="s">
        <v>13</v>
      </c>
      <c r="F181" t="s">
        <v>27</v>
      </c>
      <c r="G181">
        <v>10</v>
      </c>
      <c r="H181">
        <v>104</v>
      </c>
      <c r="I181">
        <v>1</v>
      </c>
      <c r="J181" t="s">
        <v>47</v>
      </c>
      <c r="K181">
        <v>0.3</v>
      </c>
      <c r="L181" s="14">
        <v>77</v>
      </c>
      <c r="M181" s="14">
        <v>96</v>
      </c>
      <c r="N181" s="14">
        <v>69</v>
      </c>
      <c r="O181" s="14">
        <v>79</v>
      </c>
      <c r="P181" s="14">
        <v>101</v>
      </c>
      <c r="Q181" s="14">
        <v>87</v>
      </c>
      <c r="R181">
        <f t="shared" si="35"/>
        <v>509</v>
      </c>
      <c r="S181" s="15">
        <f t="shared" si="36"/>
        <v>84.833333333333329</v>
      </c>
      <c r="T181">
        <f t="shared" si="37"/>
        <v>12.139467313958514</v>
      </c>
      <c r="U181">
        <f t="shared" si="38"/>
        <v>54</v>
      </c>
      <c r="V181">
        <f t="shared" si="39"/>
        <v>94259.259259259241</v>
      </c>
      <c r="W181">
        <f t="shared" si="40"/>
        <v>1413.8888888888885</v>
      </c>
    </row>
    <row r="182" spans="1:30" x14ac:dyDescent="0.2">
      <c r="A182">
        <v>1878</v>
      </c>
      <c r="B182">
        <v>20180816</v>
      </c>
      <c r="C182" t="s">
        <v>73</v>
      </c>
      <c r="D182" t="s">
        <v>25</v>
      </c>
      <c r="E182" t="s">
        <v>13</v>
      </c>
      <c r="F182" t="s">
        <v>27</v>
      </c>
      <c r="G182">
        <v>10</v>
      </c>
      <c r="H182">
        <v>105</v>
      </c>
      <c r="I182">
        <v>1</v>
      </c>
      <c r="J182" t="s">
        <v>47</v>
      </c>
      <c r="K182">
        <v>0.3</v>
      </c>
      <c r="L182" s="14">
        <v>129</v>
      </c>
      <c r="M182" s="14">
        <v>110</v>
      </c>
      <c r="N182" s="14">
        <v>126</v>
      </c>
      <c r="O182" s="14">
        <v>132</v>
      </c>
      <c r="P182" s="14">
        <v>99</v>
      </c>
      <c r="Q182" s="14">
        <v>135</v>
      </c>
      <c r="R182">
        <f t="shared" si="35"/>
        <v>731</v>
      </c>
      <c r="S182" s="15">
        <f t="shared" si="36"/>
        <v>121.83333333333333</v>
      </c>
      <c r="T182">
        <f t="shared" si="37"/>
        <v>14.190372323045851</v>
      </c>
      <c r="U182">
        <f t="shared" si="38"/>
        <v>54</v>
      </c>
      <c r="V182">
        <f t="shared" si="39"/>
        <v>135370.37037037034</v>
      </c>
      <c r="W182">
        <f t="shared" si="40"/>
        <v>2030.5555555555552</v>
      </c>
    </row>
    <row r="183" spans="1:30" x14ac:dyDescent="0.2">
      <c r="A183">
        <v>1880</v>
      </c>
      <c r="B183">
        <v>20180816</v>
      </c>
      <c r="C183" t="s">
        <v>73</v>
      </c>
      <c r="D183" t="s">
        <v>25</v>
      </c>
      <c r="E183" t="s">
        <v>13</v>
      </c>
      <c r="F183" t="s">
        <v>27</v>
      </c>
      <c r="G183">
        <v>10</v>
      </c>
      <c r="H183">
        <v>105</v>
      </c>
      <c r="I183">
        <v>2</v>
      </c>
      <c r="J183" t="s">
        <v>47</v>
      </c>
      <c r="K183">
        <v>0.3</v>
      </c>
      <c r="L183" s="14">
        <v>73</v>
      </c>
      <c r="M183" s="14">
        <v>138</v>
      </c>
      <c r="N183" s="14">
        <v>111</v>
      </c>
      <c r="O183" s="14">
        <v>152</v>
      </c>
      <c r="P183" s="14">
        <v>122</v>
      </c>
      <c r="Q183" s="14">
        <v>160</v>
      </c>
      <c r="R183">
        <f t="shared" si="35"/>
        <v>756</v>
      </c>
      <c r="S183" s="15">
        <f t="shared" si="36"/>
        <v>126</v>
      </c>
      <c r="T183">
        <f t="shared" si="37"/>
        <v>31.704889212864316</v>
      </c>
      <c r="U183">
        <f t="shared" si="38"/>
        <v>54</v>
      </c>
      <c r="V183">
        <f t="shared" si="39"/>
        <v>139999.99999999997</v>
      </c>
      <c r="W183">
        <f t="shared" si="40"/>
        <v>2099.9999999999995</v>
      </c>
    </row>
    <row r="184" spans="1:30" x14ac:dyDescent="0.2">
      <c r="A184">
        <v>1882</v>
      </c>
      <c r="B184">
        <v>20180816</v>
      </c>
      <c r="C184" t="s">
        <v>73</v>
      </c>
      <c r="D184" t="s">
        <v>25</v>
      </c>
      <c r="E184" t="s">
        <v>13</v>
      </c>
      <c r="F184" t="s">
        <v>27</v>
      </c>
      <c r="G184">
        <v>10</v>
      </c>
      <c r="H184">
        <v>106</v>
      </c>
      <c r="I184">
        <v>1</v>
      </c>
      <c r="J184" t="s">
        <v>47</v>
      </c>
      <c r="K184">
        <v>0.3</v>
      </c>
      <c r="L184" s="14">
        <v>151</v>
      </c>
      <c r="M184" s="14">
        <v>157</v>
      </c>
      <c r="N184" s="14">
        <v>144</v>
      </c>
      <c r="O184" s="14">
        <v>169</v>
      </c>
      <c r="P184" s="14">
        <v>106</v>
      </c>
      <c r="Q184" s="14">
        <v>109</v>
      </c>
      <c r="R184">
        <f t="shared" si="35"/>
        <v>836</v>
      </c>
      <c r="S184" s="15">
        <f t="shared" si="36"/>
        <v>139.33333333333334</v>
      </c>
      <c r="T184">
        <f t="shared" si="37"/>
        <v>26.005127699487762</v>
      </c>
      <c r="U184">
        <f t="shared" si="38"/>
        <v>54</v>
      </c>
      <c r="V184">
        <f t="shared" si="39"/>
        <v>154814.81481481477</v>
      </c>
      <c r="W184">
        <f t="shared" si="40"/>
        <v>2322.2222222222217</v>
      </c>
    </row>
    <row r="185" spans="1:30" x14ac:dyDescent="0.2">
      <c r="A185">
        <v>1884</v>
      </c>
      <c r="B185">
        <v>20180816</v>
      </c>
      <c r="C185" t="s">
        <v>73</v>
      </c>
      <c r="D185" t="s">
        <v>25</v>
      </c>
      <c r="E185" t="s">
        <v>13</v>
      </c>
      <c r="F185" t="s">
        <v>27</v>
      </c>
      <c r="G185">
        <v>10</v>
      </c>
      <c r="H185">
        <v>106</v>
      </c>
      <c r="I185">
        <v>2</v>
      </c>
      <c r="J185" t="s">
        <v>47</v>
      </c>
      <c r="K185">
        <v>0.3</v>
      </c>
      <c r="L185" s="14">
        <v>85</v>
      </c>
      <c r="M185" s="14">
        <v>118</v>
      </c>
      <c r="N185" s="14">
        <v>106</v>
      </c>
      <c r="O185" s="14">
        <v>119</v>
      </c>
      <c r="P185" s="14">
        <v>96</v>
      </c>
      <c r="Q185" s="14">
        <v>101</v>
      </c>
      <c r="R185">
        <f t="shared" si="35"/>
        <v>625</v>
      </c>
      <c r="S185" s="15">
        <f t="shared" si="36"/>
        <v>104.16666666666667</v>
      </c>
      <c r="T185">
        <f t="shared" si="37"/>
        <v>13.105978279650365</v>
      </c>
      <c r="U185">
        <f t="shared" si="38"/>
        <v>54</v>
      </c>
      <c r="V185">
        <f t="shared" si="39"/>
        <v>115740.74074074072</v>
      </c>
      <c r="W185">
        <f t="shared" si="40"/>
        <v>1736.1111111111106</v>
      </c>
    </row>
    <row r="186" spans="1:30" x14ac:dyDescent="0.2">
      <c r="A186">
        <v>1886</v>
      </c>
      <c r="B186">
        <v>20180816</v>
      </c>
      <c r="C186" t="s">
        <v>73</v>
      </c>
      <c r="D186" t="s">
        <v>25</v>
      </c>
      <c r="E186" t="s">
        <v>13</v>
      </c>
      <c r="F186" t="s">
        <v>27</v>
      </c>
      <c r="G186">
        <v>10</v>
      </c>
      <c r="H186">
        <v>107</v>
      </c>
      <c r="I186">
        <v>1</v>
      </c>
      <c r="J186" t="s">
        <v>47</v>
      </c>
      <c r="K186">
        <v>0.3</v>
      </c>
      <c r="L186" s="14">
        <v>141</v>
      </c>
      <c r="M186" s="14">
        <v>186</v>
      </c>
      <c r="N186" s="14">
        <v>87</v>
      </c>
      <c r="O186" s="14">
        <v>109</v>
      </c>
      <c r="P186" s="14">
        <v>116</v>
      </c>
      <c r="Q186" s="14">
        <v>155</v>
      </c>
      <c r="R186">
        <f t="shared" si="35"/>
        <v>794</v>
      </c>
      <c r="S186" s="15">
        <f t="shared" si="36"/>
        <v>132.33333333333334</v>
      </c>
      <c r="T186">
        <f t="shared" si="37"/>
        <v>35.595879911397972</v>
      </c>
      <c r="U186">
        <f t="shared" si="38"/>
        <v>54</v>
      </c>
      <c r="V186">
        <f t="shared" si="39"/>
        <v>147037.03703703699</v>
      </c>
      <c r="W186">
        <f t="shared" si="40"/>
        <v>2205.5555555555547</v>
      </c>
    </row>
    <row r="187" spans="1:30" x14ac:dyDescent="0.2">
      <c r="A187">
        <v>1888</v>
      </c>
      <c r="B187">
        <v>20180816</v>
      </c>
      <c r="C187" t="s">
        <v>73</v>
      </c>
      <c r="D187" t="s">
        <v>25</v>
      </c>
      <c r="E187" t="s">
        <v>13</v>
      </c>
      <c r="F187" t="s">
        <v>27</v>
      </c>
      <c r="G187">
        <v>10</v>
      </c>
      <c r="H187">
        <v>107</v>
      </c>
      <c r="I187">
        <v>2</v>
      </c>
      <c r="J187" t="s">
        <v>47</v>
      </c>
      <c r="K187">
        <v>0.3</v>
      </c>
      <c r="L187" s="14">
        <v>124</v>
      </c>
      <c r="M187" s="14">
        <v>135</v>
      </c>
      <c r="N187" s="14">
        <v>115</v>
      </c>
      <c r="O187" s="14">
        <v>134</v>
      </c>
      <c r="P187" s="14">
        <v>165</v>
      </c>
      <c r="Q187" s="14">
        <v>183</v>
      </c>
      <c r="R187">
        <f t="shared" si="35"/>
        <v>856</v>
      </c>
      <c r="S187" s="15">
        <f t="shared" si="36"/>
        <v>142.66666666666666</v>
      </c>
      <c r="T187">
        <f t="shared" si="37"/>
        <v>25.974346318370859</v>
      </c>
      <c r="U187">
        <f t="shared" si="38"/>
        <v>54</v>
      </c>
      <c r="V187">
        <f t="shared" si="39"/>
        <v>158518.51851851848</v>
      </c>
      <c r="W187">
        <f t="shared" si="40"/>
        <v>2377.7777777777769</v>
      </c>
    </row>
    <row r="188" spans="1:30" x14ac:dyDescent="0.2">
      <c r="A188">
        <v>1890</v>
      </c>
      <c r="B188">
        <v>20180816</v>
      </c>
      <c r="C188" t="s">
        <v>73</v>
      </c>
      <c r="D188" t="s">
        <v>25</v>
      </c>
      <c r="E188" t="s">
        <v>13</v>
      </c>
      <c r="F188" t="s">
        <v>27</v>
      </c>
      <c r="G188">
        <v>10</v>
      </c>
      <c r="H188">
        <v>108</v>
      </c>
      <c r="I188">
        <v>1</v>
      </c>
      <c r="J188" t="s">
        <v>47</v>
      </c>
      <c r="K188">
        <v>0.3</v>
      </c>
      <c r="L188" s="14">
        <v>102</v>
      </c>
      <c r="M188" s="14">
        <v>145</v>
      </c>
      <c r="N188" s="14">
        <v>157</v>
      </c>
      <c r="O188" s="14">
        <v>149</v>
      </c>
      <c r="P188" s="14">
        <v>126</v>
      </c>
      <c r="Q188" s="14">
        <v>131</v>
      </c>
      <c r="R188">
        <f t="shared" si="35"/>
        <v>810</v>
      </c>
      <c r="S188" s="15">
        <f t="shared" si="36"/>
        <v>135</v>
      </c>
      <c r="T188">
        <f t="shared" si="37"/>
        <v>19.829271292712701</v>
      </c>
      <c r="U188">
        <f t="shared" si="38"/>
        <v>54</v>
      </c>
      <c r="V188">
        <f t="shared" si="39"/>
        <v>149999.99999999997</v>
      </c>
      <c r="W188">
        <f t="shared" si="40"/>
        <v>2249.9999999999995</v>
      </c>
    </row>
    <row r="189" spans="1:30" x14ac:dyDescent="0.2">
      <c r="A189">
        <v>1892</v>
      </c>
      <c r="B189">
        <v>20180816</v>
      </c>
      <c r="C189" t="s">
        <v>73</v>
      </c>
      <c r="D189" t="s">
        <v>25</v>
      </c>
      <c r="E189" t="s">
        <v>13</v>
      </c>
      <c r="F189" t="s">
        <v>27</v>
      </c>
      <c r="G189">
        <v>10</v>
      </c>
      <c r="H189">
        <v>108</v>
      </c>
      <c r="I189">
        <v>2</v>
      </c>
      <c r="J189" t="s">
        <v>47</v>
      </c>
      <c r="K189">
        <v>0.3</v>
      </c>
      <c r="L189" s="14">
        <v>100</v>
      </c>
      <c r="M189" s="14">
        <v>124</v>
      </c>
      <c r="N189" s="14">
        <v>97</v>
      </c>
      <c r="O189" s="14">
        <v>114</v>
      </c>
      <c r="P189" s="14">
        <v>85</v>
      </c>
      <c r="Q189" s="14">
        <v>110</v>
      </c>
      <c r="R189">
        <f t="shared" si="35"/>
        <v>630</v>
      </c>
      <c r="S189" s="15">
        <f t="shared" si="36"/>
        <v>105</v>
      </c>
      <c r="T189">
        <f t="shared" si="37"/>
        <v>13.827508813954884</v>
      </c>
      <c r="U189">
        <f t="shared" si="38"/>
        <v>54</v>
      </c>
      <c r="V189">
        <f t="shared" si="39"/>
        <v>116666.66666666664</v>
      </c>
      <c r="W189">
        <f t="shared" si="40"/>
        <v>1749.9999999999995</v>
      </c>
    </row>
    <row r="190" spans="1:30" x14ac:dyDescent="0.2">
      <c r="P190" s="5"/>
    </row>
    <row r="191" spans="1:30" x14ac:dyDescent="0.2">
      <c r="P191" s="5"/>
    </row>
    <row r="192" spans="1:30" x14ac:dyDescent="0.2">
      <c r="P192" s="5"/>
    </row>
    <row r="193" spans="16:16" x14ac:dyDescent="0.2">
      <c r="P193" s="5"/>
    </row>
    <row r="194" spans="16:16" x14ac:dyDescent="0.2">
      <c r="P194" s="5"/>
    </row>
  </sheetData>
  <sortState ref="A2:W194">
    <sortCondition ref="A2:A19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zoomScale="75" workbookViewId="0">
      <selection activeCell="A6" sqref="A6:C8"/>
    </sheetView>
  </sheetViews>
  <sheetFormatPr baseColWidth="10" defaultColWidth="11" defaultRowHeight="16" x14ac:dyDescent="0.2"/>
  <sheetData>
    <row r="1" spans="1:5" x14ac:dyDescent="0.2">
      <c r="B1" t="s">
        <v>94</v>
      </c>
      <c r="C1" t="s">
        <v>95</v>
      </c>
    </row>
    <row r="2" spans="1:5" x14ac:dyDescent="0.2">
      <c r="A2" t="s">
        <v>87</v>
      </c>
      <c r="B2">
        <v>5921.5673830988808</v>
      </c>
      <c r="C2">
        <v>6747.0562450481902</v>
      </c>
    </row>
    <row r="3" spans="1:5" x14ac:dyDescent="0.2">
      <c r="A3" t="s">
        <v>88</v>
      </c>
      <c r="B3">
        <v>2568.2533046998815</v>
      </c>
      <c r="C3">
        <v>2966.9296157344215</v>
      </c>
    </row>
    <row r="5" spans="1:5" x14ac:dyDescent="0.2">
      <c r="A5" t="s">
        <v>247</v>
      </c>
    </row>
    <row r="6" spans="1:5" x14ac:dyDescent="0.2">
      <c r="B6" t="s">
        <v>94</v>
      </c>
      <c r="C6" t="s">
        <v>95</v>
      </c>
      <c r="E6" t="s">
        <v>248</v>
      </c>
    </row>
    <row r="7" spans="1:5" x14ac:dyDescent="0.2">
      <c r="A7" t="s">
        <v>87</v>
      </c>
      <c r="B7">
        <f>5921.56738309888/1000</f>
        <v>5.9215673830988802</v>
      </c>
      <c r="C7">
        <f>6747.05624504819/1000</f>
        <v>6.7470562450481903</v>
      </c>
      <c r="E7">
        <v>5.8713524106066256E-2</v>
      </c>
    </row>
    <row r="8" spans="1:5" x14ac:dyDescent="0.2">
      <c r="A8" t="s">
        <v>88</v>
      </c>
      <c r="B8">
        <f>2568.25330469988/1000</f>
        <v>2.5682533046998803</v>
      </c>
      <c r="C8">
        <f>2966.92961573442/1000</f>
        <v>2.9669296157344203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A4B6-46AD-0B43-AAE1-126C8640786D}">
  <dimension ref="A1:G10"/>
  <sheetViews>
    <sheetView zoomScale="88" workbookViewId="0">
      <selection activeCell="F8" sqref="F8"/>
    </sheetView>
  </sheetViews>
  <sheetFormatPr baseColWidth="10" defaultRowHeight="16" x14ac:dyDescent="0.2"/>
  <sheetData>
    <row r="1" spans="1:7" x14ac:dyDescent="0.2">
      <c r="A1" t="s">
        <v>249</v>
      </c>
      <c r="B1" t="s">
        <v>251</v>
      </c>
      <c r="E1" t="s">
        <v>250</v>
      </c>
      <c r="F1" t="s">
        <v>251</v>
      </c>
    </row>
    <row r="2" spans="1:7" x14ac:dyDescent="0.2">
      <c r="B2" t="s">
        <v>94</v>
      </c>
      <c r="C2" t="s">
        <v>95</v>
      </c>
      <c r="F2" t="s">
        <v>94</v>
      </c>
      <c r="G2" t="s">
        <v>95</v>
      </c>
    </row>
    <row r="3" spans="1:7" x14ac:dyDescent="0.2">
      <c r="A3" t="s">
        <v>87</v>
      </c>
      <c r="B3">
        <f>19286.949332431/1000</f>
        <v>19.286949332431</v>
      </c>
      <c r="C3">
        <f>16940.0981750619/1000</f>
        <v>16.940098175061898</v>
      </c>
      <c r="E3" t="s">
        <v>87</v>
      </c>
      <c r="F3">
        <f>5921.56738309888/1000</f>
        <v>5.9215673830988802</v>
      </c>
      <c r="G3">
        <f>6747.05624504819/1000</f>
        <v>6.7470562450481903</v>
      </c>
    </row>
    <row r="4" spans="1:7" x14ac:dyDescent="0.2">
      <c r="A4" t="s">
        <v>88</v>
      </c>
      <c r="B4">
        <f>6683.24460222455/1000</f>
        <v>6.6832446022245504</v>
      </c>
      <c r="C4">
        <f>6113.39227545581/1000</f>
        <v>6.1133922754558094</v>
      </c>
      <c r="E4" t="s">
        <v>88</v>
      </c>
      <c r="F4">
        <f>2568.25330469988/1000</f>
        <v>2.5682533046998803</v>
      </c>
      <c r="G4">
        <f>2966.92961573442/1000</f>
        <v>2.9669296157344203</v>
      </c>
    </row>
    <row r="5" spans="1:7" x14ac:dyDescent="0.2">
      <c r="B5">
        <f>2568.25330469988/1000</f>
        <v>2.5682533046998803</v>
      </c>
      <c r="C5">
        <f>2966.92961573442/1000</f>
        <v>2.9669296157344203</v>
      </c>
    </row>
    <row r="8" spans="1:7" x14ac:dyDescent="0.2">
      <c r="B8" t="s">
        <v>94</v>
      </c>
      <c r="C8" t="s">
        <v>95</v>
      </c>
    </row>
    <row r="9" spans="1:7" x14ac:dyDescent="0.2">
      <c r="A9" t="s">
        <v>252</v>
      </c>
      <c r="B9">
        <f>19286.949332431/1000</f>
        <v>19.286949332431</v>
      </c>
      <c r="C9">
        <f>16940.0981750619/1000</f>
        <v>16.940098175061898</v>
      </c>
    </row>
    <row r="10" spans="1:7" x14ac:dyDescent="0.2">
      <c r="A10" t="s">
        <v>253</v>
      </c>
      <c r="B10">
        <f>5921.56738309888/1000</f>
        <v>5.9215673830988802</v>
      </c>
      <c r="C10">
        <f>6747.05624504819/1000</f>
        <v>6.7470562450481903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Set_1 (Transp.DOR)</vt:lpstr>
      <vt:lpstr>Set_2 (R&amp;D.DOR)</vt:lpstr>
      <vt:lpstr>DOR Analysis</vt:lpstr>
      <vt:lpstr>Set 3 (PE)</vt:lpstr>
      <vt:lpstr>PE Analysis</vt:lpstr>
      <vt:lpstr>final analysis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Wong</dc:creator>
  <cp:lastModifiedBy>hannswain@gmail.com</cp:lastModifiedBy>
  <cp:revision/>
  <dcterms:created xsi:type="dcterms:W3CDTF">2018-07-01T12:15:51Z</dcterms:created>
  <dcterms:modified xsi:type="dcterms:W3CDTF">2018-11-23T15:47:07Z</dcterms:modified>
</cp:coreProperties>
</file>